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4520" windowHeight="12855" activeTab="3"/>
  </bookViews>
  <sheets>
    <sheet name="Cash-Flow-DATA" sheetId="9" r:id="rId1"/>
    <sheet name="OTCHET-agregirani pokazateli" sheetId="1" r:id="rId2"/>
    <sheet name="OTCHET F" sheetId="5" state="hidden" r:id="rId3"/>
    <sheet name="OTCHET" sheetId="3" r:id="rId4"/>
    <sheet name="INF" sheetId="4" state="hidden" r:id="rId5"/>
    <sheet name="list" sheetId="6" state="hidden" r:id="rId6"/>
  </sheets>
  <externalReferences>
    <externalReference r:id="rId7"/>
  </externalReferences>
  <definedNames>
    <definedName name="_xlnm._FilterDatabase" localSheetId="3" hidden="1">OTCHET!$K$1:$K$12653</definedName>
    <definedName name="_xlnm._FilterDatabase" localSheetId="2" hidden="1">'OTCHET F'!$K$1:$K$734</definedName>
    <definedName name="Date">list!$B$722:$B$733</definedName>
    <definedName name="EBK_DEIN">list!$B$11:$B$277</definedName>
    <definedName name="EBK_DEIN2">list!$B$11:$C$277</definedName>
    <definedName name="list">list!$A$2:$A$6</definedName>
    <definedName name="OP_LIST">list!$A$283:$A$306</definedName>
    <definedName name="OP_LIST2">list!$A$283:$B$306</definedName>
    <definedName name="PRBK">list!$A$312:$B$719</definedName>
    <definedName name="_xlnm.Print_Area" localSheetId="1">'OTCHET-agregirani pokazateli'!$B$8:$O$113</definedName>
    <definedName name="_xlnm.Print_Titles" localSheetId="1">'OTCHET-agregirani pokazateli'!$17:$20</definedName>
    <definedName name="SMETKA">list!$A$2:$C$7</definedName>
    <definedName name="Z_D568CAA1_2ECB_11D7_B07A_00010309AF38_.wvu.Cols" localSheetId="1" hidden="1">'OTCHET-agregirani pokazateli'!$P:$Q,'OTCHET-agregirani pokazateli'!$S:$T,'OTCHET-agregirani pokazateli'!$V:$W,'OTCHET-agregirani pokazateli'!$Y:$Z,'OTCHET-agregirani pokazateli'!#REF!,'OTCHET-agregirani pokazateli'!#REF!,'OTCHET-agregirani pokazateli'!#REF!,'OTCHET-agregirani pokazateli'!#REF!,'OTCHET-agregirani pokazateli'!#REF!,'OTCHET-agregirani pokazateli'!#REF!,'OTCHET-agregirani pokazateli'!#REF!,'OTCHET-agregirani pokazateli'!#REF!</definedName>
    <definedName name="Z_D568CAA1_2ECB_11D7_B07A_00010309AF38_.wvu.PrintArea" localSheetId="1" hidden="1">'OTCHET-agregirani pokazateli'!$B$1:$N$114</definedName>
    <definedName name="Z_D568CAA1_2ECB_11D7_B07A_00010309AF38_.wvu.Rows" localSheetId="1" hidden="1">'OTCHET-agregirani pokazateli'!$55:$55,'OTCHET-agregirani pokazateli'!$62:$62,'OTCHET-agregirani pokazateli'!#REF!,'OTCHET-agregirani pokazateli'!#REF!</definedName>
    <definedName name="zad" localSheetId="4">[1]MAKET!#REF!,[1]MAKET!#REF!,[1]MAKET!#REF!,[1]MAKET!#REF!,[1]MAKET!#REF!,[1]MAKET!#REF!,[1]MAKET!#REF!,[1]MAKET!#REF!,[1]MAKET!#REF!,[1]MAKET!#REF!,[1]MAKET!#REF!,[1]MAKET!#REF!,[1]MAKET!#REF!,[1]MAKET!#REF!,[1]MAKET!#REF!,[1]MAKET!#REF!,[1]MAKET!#REF!</definedName>
    <definedName name="zad" localSheetId="2">[1]MAKET!#REF!,[1]MAKET!#REF!,[1]MAKET!#REF!,[1]MAKET!#REF!,[1]MAKET!#REF!,[1]MAKET!#REF!,[1]MAKET!#REF!,[1]MAKET!#REF!,[1]MAKET!#REF!,[1]MAKET!#REF!,[1]MAKET!#REF!,[1]MAKET!#REF!,[1]MAKET!#REF!,[1]MAKET!#REF!,[1]MAKET!#REF!,[1]MAKET!#REF!,[1]MAKET!#REF!</definedName>
  </definedNames>
  <calcPr calcId="145621" fullCalcOnLoad="1"/>
  <customWorkbookViews>
    <customWorkbookView name="PPanchev - Personal View" guid="{D568CAA1-2ECB-11D7-B07A-00010309AF38}" mergeInterval="0" personalView="1" maximized="1" windowWidth="1018" windowHeight="634" activeSheetId="1"/>
  </customWorkbookViews>
</workbook>
</file>

<file path=xl/calcChain.xml><?xml version="1.0" encoding="utf-8"?>
<calcChain xmlns="http://schemas.openxmlformats.org/spreadsheetml/2006/main">
  <c r="K4301" i="3" l="1"/>
  <c r="K4300" i="3"/>
  <c r="F4299" i="3"/>
  <c r="E4299" i="3"/>
  <c r="K4299" i="3"/>
  <c r="K4298" i="3"/>
  <c r="K4297" i="3"/>
  <c r="K4296" i="3"/>
  <c r="K4295" i="3"/>
  <c r="K4294" i="3"/>
  <c r="K4293" i="3"/>
  <c r="K4292" i="3"/>
  <c r="K4291" i="3"/>
  <c r="K4290" i="3"/>
  <c r="K4289" i="3"/>
  <c r="K4288" i="3"/>
  <c r="K4287" i="3"/>
  <c r="K4286" i="3"/>
  <c r="K4285" i="3"/>
  <c r="K4284" i="3"/>
  <c r="K4283" i="3"/>
  <c r="K4282" i="3"/>
  <c r="K4281" i="3"/>
  <c r="K4280" i="3"/>
  <c r="F4279" i="3"/>
  <c r="E4279" i="3"/>
  <c r="K4279" i="3" s="1"/>
  <c r="K4278" i="3"/>
  <c r="K4277" i="3"/>
  <c r="F4276" i="3"/>
  <c r="E4276" i="3"/>
  <c r="K4276" i="3" s="1"/>
  <c r="K4273" i="3" s="1"/>
  <c r="E4273" i="3"/>
  <c r="B4272" i="3"/>
  <c r="F4271" i="3"/>
  <c r="B4269" i="3"/>
  <c r="F4268" i="3"/>
  <c r="E4268" i="3"/>
  <c r="B4268" i="3"/>
  <c r="D4262" i="3"/>
  <c r="K4261" i="3"/>
  <c r="K4260" i="3"/>
  <c r="K4259" i="3"/>
  <c r="F4258" i="3"/>
  <c r="K4258" i="3"/>
  <c r="K4257" i="3"/>
  <c r="K4256" i="3"/>
  <c r="F4256" i="3"/>
  <c r="F4255" i="3"/>
  <c r="K4255" i="3" s="1"/>
  <c r="K4254" i="3"/>
  <c r="F4254" i="3"/>
  <c r="J4253" i="3"/>
  <c r="I4253" i="3"/>
  <c r="H4253" i="3"/>
  <c r="G4253" i="3"/>
  <c r="F4253" i="3"/>
  <c r="E4253" i="3"/>
  <c r="K4253" i="3" s="1"/>
  <c r="F4252" i="3"/>
  <c r="K4252" i="3" s="1"/>
  <c r="F4251" i="3"/>
  <c r="K4251" i="3" s="1"/>
  <c r="F4250" i="3"/>
  <c r="K4250" i="3" s="1"/>
  <c r="F4249" i="3"/>
  <c r="F4248" i="3" s="1"/>
  <c r="J4248" i="3"/>
  <c r="I4248" i="3"/>
  <c r="H4248" i="3"/>
  <c r="G4248" i="3"/>
  <c r="E4248" i="3"/>
  <c r="F4247" i="3"/>
  <c r="K4247" i="3" s="1"/>
  <c r="F4246" i="3"/>
  <c r="K4246" i="3"/>
  <c r="F4245" i="3"/>
  <c r="F4244" i="3" s="1"/>
  <c r="J4244" i="3"/>
  <c r="I4244" i="3"/>
  <c r="H4244" i="3"/>
  <c r="G4244" i="3"/>
  <c r="E4244" i="3"/>
  <c r="K4243" i="3"/>
  <c r="F4243" i="3"/>
  <c r="K4242" i="3"/>
  <c r="F4242" i="3"/>
  <c r="K4241" i="3"/>
  <c r="F4241" i="3"/>
  <c r="K4240" i="3"/>
  <c r="F4240" i="3"/>
  <c r="K4239" i="3"/>
  <c r="F4239" i="3"/>
  <c r="K4238" i="3"/>
  <c r="F4238" i="3"/>
  <c r="K4237" i="3"/>
  <c r="F4237" i="3"/>
  <c r="J4236" i="3"/>
  <c r="I4236" i="3"/>
  <c r="H4236" i="3"/>
  <c r="G4236" i="3"/>
  <c r="F4236" i="3"/>
  <c r="E4236" i="3"/>
  <c r="K4236" i="3" s="1"/>
  <c r="F4235" i="3"/>
  <c r="K4235" i="3"/>
  <c r="F4234" i="3"/>
  <c r="K4234" i="3"/>
  <c r="F4233" i="3"/>
  <c r="F4232" i="3"/>
  <c r="J4232" i="3"/>
  <c r="I4232" i="3"/>
  <c r="H4232" i="3"/>
  <c r="G4232" i="3"/>
  <c r="E4232" i="3"/>
  <c r="K4232" i="3" s="1"/>
  <c r="F4231" i="3"/>
  <c r="K4231" i="3" s="1"/>
  <c r="F4230" i="3"/>
  <c r="K4230" i="3" s="1"/>
  <c r="F4229" i="3"/>
  <c r="K4229" i="3" s="1"/>
  <c r="F4228" i="3"/>
  <c r="K4228" i="3" s="1"/>
  <c r="F4227" i="3"/>
  <c r="K4227" i="3" s="1"/>
  <c r="F4226" i="3"/>
  <c r="K4226" i="3" s="1"/>
  <c r="J4225" i="3"/>
  <c r="I4225" i="3"/>
  <c r="H4225" i="3"/>
  <c r="G4225" i="3"/>
  <c r="F4225" i="3"/>
  <c r="E4225" i="3"/>
  <c r="K4225" i="3" s="1"/>
  <c r="F4224" i="3"/>
  <c r="K4224" i="3" s="1"/>
  <c r="F4223" i="3"/>
  <c r="K4223" i="3" s="1"/>
  <c r="F4222" i="3"/>
  <c r="K4222" i="3" s="1"/>
  <c r="F4221" i="3"/>
  <c r="K4221" i="3" s="1"/>
  <c r="F4220" i="3"/>
  <c r="K4220" i="3" s="1"/>
  <c r="F4219" i="3"/>
  <c r="F4218" i="3" s="1"/>
  <c r="K4218" i="3" s="1"/>
  <c r="J4218" i="3"/>
  <c r="I4218" i="3"/>
  <c r="H4218" i="3"/>
  <c r="G4218" i="3"/>
  <c r="E4218" i="3"/>
  <c r="F4217" i="3"/>
  <c r="K4217" i="3" s="1"/>
  <c r="F4216" i="3"/>
  <c r="K4216" i="3" s="1"/>
  <c r="F4215" i="3"/>
  <c r="K4215" i="3" s="1"/>
  <c r="F4214" i="3"/>
  <c r="K4214" i="3" s="1"/>
  <c r="F4213" i="3"/>
  <c r="K4213" i="3" s="1"/>
  <c r="F4212" i="3"/>
  <c r="K4212" i="3" s="1"/>
  <c r="F4211" i="3"/>
  <c r="K4211" i="3" s="1"/>
  <c r="F4210" i="3"/>
  <c r="K4210" i="3" s="1"/>
  <c r="J4209" i="3"/>
  <c r="I4209" i="3"/>
  <c r="H4209" i="3"/>
  <c r="G4209" i="3"/>
  <c r="E4209" i="3"/>
  <c r="F4208" i="3"/>
  <c r="K4208" i="3" s="1"/>
  <c r="F4207" i="3"/>
  <c r="K4207" i="3" s="1"/>
  <c r="F4206" i="3"/>
  <c r="K4206" i="3" s="1"/>
  <c r="F4205" i="3"/>
  <c r="K4205" i="3" s="1"/>
  <c r="F4204" i="3"/>
  <c r="K4204" i="3" s="1"/>
  <c r="F4203" i="3"/>
  <c r="K4203" i="3" s="1"/>
  <c r="F4202" i="3"/>
  <c r="K4202" i="3" s="1"/>
  <c r="F4201" i="3"/>
  <c r="F4200" i="3" s="1"/>
  <c r="J4200" i="3"/>
  <c r="I4200" i="3"/>
  <c r="H4200" i="3"/>
  <c r="G4200" i="3"/>
  <c r="E4200" i="3"/>
  <c r="F4199" i="3"/>
  <c r="K4199" i="3" s="1"/>
  <c r="F4198" i="3"/>
  <c r="K4198" i="3" s="1"/>
  <c r="F4197" i="3"/>
  <c r="K4197" i="3" s="1"/>
  <c r="F4196" i="3"/>
  <c r="K4196" i="3" s="1"/>
  <c r="F4195" i="3"/>
  <c r="K4195" i="3" s="1"/>
  <c r="F4194" i="3"/>
  <c r="F4193" i="3" s="1"/>
  <c r="K4193" i="3" s="1"/>
  <c r="J4193" i="3"/>
  <c r="I4193" i="3"/>
  <c r="H4193" i="3"/>
  <c r="G4193" i="3"/>
  <c r="E4193" i="3"/>
  <c r="F4192" i="3"/>
  <c r="K4192" i="3" s="1"/>
  <c r="F4191" i="3"/>
  <c r="K4191" i="3" s="1"/>
  <c r="F4190" i="3"/>
  <c r="K4190" i="3" s="1"/>
  <c r="F4189" i="3"/>
  <c r="K4189" i="3" s="1"/>
  <c r="F4188" i="3"/>
  <c r="F4187" i="3" s="1"/>
  <c r="J4187" i="3"/>
  <c r="I4187" i="3"/>
  <c r="H4187" i="3"/>
  <c r="G4187" i="3"/>
  <c r="E4187" i="3"/>
  <c r="F4186" i="3"/>
  <c r="K4186" i="3" s="1"/>
  <c r="F4185" i="3"/>
  <c r="K4185" i="3" s="1"/>
  <c r="F4184" i="3"/>
  <c r="K4184" i="3" s="1"/>
  <c r="J4183" i="3"/>
  <c r="I4183" i="3"/>
  <c r="H4183" i="3"/>
  <c r="G4183" i="3"/>
  <c r="E4183" i="3"/>
  <c r="F4182" i="3"/>
  <c r="K4182" i="3" s="1"/>
  <c r="F4181" i="3"/>
  <c r="K4181" i="3" s="1"/>
  <c r="F4180" i="3"/>
  <c r="K4180" i="3" s="1"/>
  <c r="F4179" i="3"/>
  <c r="K4179" i="3" s="1"/>
  <c r="F4178" i="3"/>
  <c r="K4178" i="3" s="1"/>
  <c r="F4177" i="3"/>
  <c r="K4177" i="3" s="1"/>
  <c r="F4176" i="3"/>
  <c r="K4176" i="3" s="1"/>
  <c r="F4175" i="3"/>
  <c r="K4175" i="3" s="1"/>
  <c r="F4174" i="3"/>
  <c r="K4174" i="3" s="1"/>
  <c r="F4173" i="3"/>
  <c r="K4173" i="3" s="1"/>
  <c r="F4172" i="3"/>
  <c r="K4172" i="3" s="1"/>
  <c r="F4171" i="3"/>
  <c r="K4171" i="3" s="1"/>
  <c r="F4170" i="3"/>
  <c r="K4170" i="3" s="1"/>
  <c r="F4169" i="3"/>
  <c r="K4169" i="3" s="1"/>
  <c r="F4168" i="3"/>
  <c r="K4168" i="3" s="1"/>
  <c r="F4167" i="3"/>
  <c r="K4167" i="3" s="1"/>
  <c r="F4166" i="3"/>
  <c r="F4165" i="3" s="1"/>
  <c r="K4165" i="3" s="1"/>
  <c r="J4165" i="3"/>
  <c r="I4165" i="3"/>
  <c r="H4165" i="3"/>
  <c r="G4165" i="3"/>
  <c r="E4165" i="3"/>
  <c r="F4164" i="3"/>
  <c r="K4164" i="3" s="1"/>
  <c r="F4163" i="3"/>
  <c r="K4163" i="3" s="1"/>
  <c r="F4162" i="3"/>
  <c r="K4162" i="3" s="1"/>
  <c r="F4161" i="3"/>
  <c r="K4161" i="3" s="1"/>
  <c r="F4160" i="3"/>
  <c r="K4160" i="3" s="1"/>
  <c r="F4159" i="3"/>
  <c r="K4159" i="3" s="1"/>
  <c r="F4158" i="3"/>
  <c r="K4158" i="3" s="1"/>
  <c r="C4158" i="3"/>
  <c r="F4157" i="3"/>
  <c r="F4156" i="3" s="1"/>
  <c r="K4156" i="3" s="1"/>
  <c r="J4156" i="3"/>
  <c r="I4156" i="3"/>
  <c r="H4156" i="3"/>
  <c r="G4156" i="3"/>
  <c r="E4156" i="3"/>
  <c r="F4155" i="3"/>
  <c r="K4155" i="3" s="1"/>
  <c r="F4154" i="3"/>
  <c r="K4154" i="3" s="1"/>
  <c r="F4153" i="3"/>
  <c r="K4153" i="3" s="1"/>
  <c r="F4152" i="3"/>
  <c r="K4152" i="3" s="1"/>
  <c r="F4151" i="3"/>
  <c r="K4151" i="3" s="1"/>
  <c r="J4150" i="3"/>
  <c r="I4150" i="3"/>
  <c r="H4150" i="3"/>
  <c r="G4150" i="3"/>
  <c r="F4150" i="3"/>
  <c r="E4150" i="3"/>
  <c r="K4150" i="3" s="1"/>
  <c r="F4149" i="3"/>
  <c r="F4148" i="3"/>
  <c r="F4147" i="3" s="1"/>
  <c r="J4147" i="3"/>
  <c r="J4262" i="3" s="1"/>
  <c r="I4147" i="3"/>
  <c r="I4262" i="3" s="1"/>
  <c r="H4147" i="3"/>
  <c r="H4262" i="3" s="1"/>
  <c r="G4147" i="3"/>
  <c r="G4262" i="3" s="1"/>
  <c r="E4147" i="3"/>
  <c r="E4262" i="3" s="1"/>
  <c r="C4144" i="3"/>
  <c r="L4262" i="3" s="1"/>
  <c r="C4143" i="3"/>
  <c r="E4138" i="3"/>
  <c r="B4137" i="3"/>
  <c r="F4136" i="3"/>
  <c r="B4134" i="3"/>
  <c r="F4133" i="3"/>
  <c r="E4133" i="3"/>
  <c r="B4133" i="3"/>
  <c r="K4125" i="3"/>
  <c r="K4124" i="3"/>
  <c r="F4123" i="3"/>
  <c r="E4123" i="3"/>
  <c r="K4123" i="3" s="1"/>
  <c r="K4122" i="3"/>
  <c r="K4121" i="3"/>
  <c r="K4120" i="3"/>
  <c r="K4119" i="3"/>
  <c r="K4118" i="3"/>
  <c r="K4117" i="3"/>
  <c r="K4116" i="3"/>
  <c r="K4115" i="3"/>
  <c r="K4114" i="3"/>
  <c r="K4113" i="3"/>
  <c r="K4112" i="3"/>
  <c r="K4111" i="3"/>
  <c r="K4110" i="3"/>
  <c r="K4109" i="3"/>
  <c r="K4108" i="3"/>
  <c r="K4107" i="3"/>
  <c r="K4106" i="3"/>
  <c r="K4105" i="3"/>
  <c r="K4104" i="3"/>
  <c r="F4103" i="3"/>
  <c r="E4103" i="3"/>
  <c r="K4103" i="3" s="1"/>
  <c r="K4102" i="3"/>
  <c r="K4101" i="3"/>
  <c r="K4100" i="3"/>
  <c r="K4097" i="3" s="1"/>
  <c r="F4100" i="3"/>
  <c r="E4100" i="3"/>
  <c r="E4097" i="3"/>
  <c r="B4096" i="3"/>
  <c r="F4095" i="3"/>
  <c r="B4093" i="3"/>
  <c r="F4092" i="3"/>
  <c r="E4092" i="3"/>
  <c r="B4092" i="3"/>
  <c r="D4086" i="3"/>
  <c r="K4085" i="3"/>
  <c r="K4084" i="3"/>
  <c r="K4083" i="3"/>
  <c r="F4082" i="3"/>
  <c r="K4082" i="3" s="1"/>
  <c r="K4081" i="3"/>
  <c r="K4080" i="3"/>
  <c r="F4080" i="3"/>
  <c r="F4079" i="3"/>
  <c r="K4079" i="3" s="1"/>
  <c r="K4078" i="3"/>
  <c r="F4078" i="3"/>
  <c r="F4077" i="3" s="1"/>
  <c r="J4077" i="3"/>
  <c r="I4077" i="3"/>
  <c r="H4077" i="3"/>
  <c r="G4077" i="3"/>
  <c r="E4077" i="3"/>
  <c r="K4077" i="3"/>
  <c r="F4076" i="3"/>
  <c r="K4076" i="3" s="1"/>
  <c r="F4075" i="3"/>
  <c r="K4075" i="3" s="1"/>
  <c r="F4074" i="3"/>
  <c r="K4074" i="3" s="1"/>
  <c r="F4073" i="3"/>
  <c r="J4072" i="3"/>
  <c r="I4072" i="3"/>
  <c r="H4072" i="3"/>
  <c r="G4072" i="3"/>
  <c r="E4072" i="3"/>
  <c r="K4071" i="3"/>
  <c r="F4071" i="3"/>
  <c r="F4070" i="3"/>
  <c r="K4070" i="3" s="1"/>
  <c r="F4069" i="3"/>
  <c r="F4068" i="3" s="1"/>
  <c r="J4068" i="3"/>
  <c r="I4068" i="3"/>
  <c r="H4068" i="3"/>
  <c r="G4068" i="3"/>
  <c r="E4068" i="3"/>
  <c r="K4068" i="3"/>
  <c r="F4067" i="3"/>
  <c r="K4067" i="3" s="1"/>
  <c r="F4066" i="3"/>
  <c r="K4066" i="3" s="1"/>
  <c r="F4065" i="3"/>
  <c r="K4065" i="3" s="1"/>
  <c r="F4064" i="3"/>
  <c r="K4064" i="3" s="1"/>
  <c r="F4063" i="3"/>
  <c r="K4063" i="3" s="1"/>
  <c r="F4062" i="3"/>
  <c r="K4062" i="3" s="1"/>
  <c r="F4061" i="3"/>
  <c r="K4061" i="3" s="1"/>
  <c r="J4060" i="3"/>
  <c r="I4060" i="3"/>
  <c r="H4060" i="3"/>
  <c r="G4060" i="3"/>
  <c r="F4060" i="3"/>
  <c r="E4060" i="3"/>
  <c r="F4059" i="3"/>
  <c r="K4059" i="3" s="1"/>
  <c r="F4058" i="3"/>
  <c r="K4058" i="3" s="1"/>
  <c r="F4057" i="3"/>
  <c r="J4056" i="3"/>
  <c r="I4056" i="3"/>
  <c r="H4056" i="3"/>
  <c r="G4056" i="3"/>
  <c r="E4056" i="3"/>
  <c r="K4055" i="3"/>
  <c r="F4055" i="3"/>
  <c r="F4054" i="3"/>
  <c r="K4054" i="3" s="1"/>
  <c r="K4053" i="3"/>
  <c r="F4053" i="3"/>
  <c r="F4052" i="3"/>
  <c r="K4052" i="3" s="1"/>
  <c r="K4051" i="3"/>
  <c r="F4051" i="3"/>
  <c r="F4050" i="3"/>
  <c r="F4049" i="3" s="1"/>
  <c r="J4049" i="3"/>
  <c r="I4049" i="3"/>
  <c r="H4049" i="3"/>
  <c r="G4049" i="3"/>
  <c r="E4049" i="3"/>
  <c r="F4048" i="3"/>
  <c r="K4048" i="3" s="1"/>
  <c r="F4047" i="3"/>
  <c r="K4047" i="3" s="1"/>
  <c r="F4046" i="3"/>
  <c r="K4046" i="3" s="1"/>
  <c r="F4045" i="3"/>
  <c r="K4045" i="3" s="1"/>
  <c r="F4044" i="3"/>
  <c r="K4044" i="3" s="1"/>
  <c r="F4043" i="3"/>
  <c r="K4043" i="3" s="1"/>
  <c r="J4042" i="3"/>
  <c r="I4042" i="3"/>
  <c r="H4042" i="3"/>
  <c r="G4042" i="3"/>
  <c r="E4042" i="3"/>
  <c r="F4041" i="3"/>
  <c r="K4041" i="3"/>
  <c r="K4040" i="3"/>
  <c r="F4040" i="3"/>
  <c r="F4039" i="3"/>
  <c r="K4039" i="3"/>
  <c r="K4038" i="3"/>
  <c r="F4038" i="3"/>
  <c r="F4037" i="3"/>
  <c r="K4037" i="3"/>
  <c r="K4036" i="3"/>
  <c r="F4036" i="3"/>
  <c r="F4035" i="3"/>
  <c r="K4035" i="3"/>
  <c r="K4034" i="3"/>
  <c r="F4034" i="3"/>
  <c r="F4033" i="3"/>
  <c r="J4033" i="3"/>
  <c r="I4033" i="3"/>
  <c r="H4033" i="3"/>
  <c r="G4033" i="3"/>
  <c r="E4033" i="3"/>
  <c r="K4033" i="3" s="1"/>
  <c r="F4032" i="3"/>
  <c r="K4032" i="3" s="1"/>
  <c r="F4031" i="3"/>
  <c r="K4031" i="3"/>
  <c r="F4030" i="3"/>
  <c r="K4030" i="3" s="1"/>
  <c r="F4029" i="3"/>
  <c r="K4029" i="3" s="1"/>
  <c r="F4028" i="3"/>
  <c r="K4028" i="3" s="1"/>
  <c r="F4027" i="3"/>
  <c r="K4027" i="3"/>
  <c r="F4026" i="3"/>
  <c r="K4026" i="3" s="1"/>
  <c r="F4025" i="3"/>
  <c r="F4024" i="3" s="1"/>
  <c r="J4024" i="3"/>
  <c r="I4024" i="3"/>
  <c r="H4024" i="3"/>
  <c r="G4024" i="3"/>
  <c r="E4024" i="3"/>
  <c r="F4023" i="3"/>
  <c r="K4023" i="3" s="1"/>
  <c r="F4022" i="3"/>
  <c r="K4022" i="3"/>
  <c r="F4021" i="3"/>
  <c r="K4021" i="3" s="1"/>
  <c r="F4020" i="3"/>
  <c r="K4020" i="3"/>
  <c r="F4019" i="3"/>
  <c r="K4019" i="3" s="1"/>
  <c r="F4018" i="3"/>
  <c r="K4018" i="3"/>
  <c r="J4017" i="3"/>
  <c r="I4017" i="3"/>
  <c r="H4017" i="3"/>
  <c r="G4017" i="3"/>
  <c r="F4017" i="3"/>
  <c r="K4017" i="3" s="1"/>
  <c r="E4017" i="3"/>
  <c r="F4016" i="3"/>
  <c r="K4016" i="3" s="1"/>
  <c r="K4015" i="3"/>
  <c r="F4015" i="3"/>
  <c r="F4014" i="3"/>
  <c r="K4014" i="3" s="1"/>
  <c r="K4013" i="3"/>
  <c r="F4013" i="3"/>
  <c r="F4012" i="3"/>
  <c r="F4011" i="3" s="1"/>
  <c r="K4011" i="3" s="1"/>
  <c r="J4011" i="3"/>
  <c r="I4011" i="3"/>
  <c r="H4011" i="3"/>
  <c r="G4011" i="3"/>
  <c r="E4011" i="3"/>
  <c r="K4010" i="3"/>
  <c r="F4010" i="3"/>
  <c r="F4009" i="3"/>
  <c r="K4009" i="3" s="1"/>
  <c r="F4008" i="3"/>
  <c r="F4007" i="3" s="1"/>
  <c r="J4007" i="3"/>
  <c r="I4007" i="3"/>
  <c r="H4007" i="3"/>
  <c r="G4007" i="3"/>
  <c r="E4007" i="3"/>
  <c r="F4006" i="3"/>
  <c r="K4006" i="3" s="1"/>
  <c r="F4005" i="3"/>
  <c r="K4005" i="3" s="1"/>
  <c r="K4004" i="3"/>
  <c r="F4004" i="3"/>
  <c r="F4003" i="3"/>
  <c r="K4003" i="3" s="1"/>
  <c r="F4002" i="3"/>
  <c r="K4002" i="3" s="1"/>
  <c r="F4001" i="3"/>
  <c r="K4001" i="3" s="1"/>
  <c r="K4000" i="3"/>
  <c r="F4000" i="3"/>
  <c r="F3999" i="3"/>
  <c r="K3999" i="3" s="1"/>
  <c r="F3998" i="3"/>
  <c r="K3998" i="3" s="1"/>
  <c r="F3997" i="3"/>
  <c r="K3997" i="3" s="1"/>
  <c r="K3996" i="3"/>
  <c r="F3996" i="3"/>
  <c r="F3995" i="3"/>
  <c r="K3995" i="3" s="1"/>
  <c r="F3994" i="3"/>
  <c r="K3994" i="3" s="1"/>
  <c r="F3993" i="3"/>
  <c r="K3993" i="3" s="1"/>
  <c r="K3992" i="3"/>
  <c r="F3992" i="3"/>
  <c r="F3991" i="3"/>
  <c r="K3991" i="3" s="1"/>
  <c r="F3990" i="3"/>
  <c r="F3989" i="3" s="1"/>
  <c r="K3989" i="3" s="1"/>
  <c r="J3989" i="3"/>
  <c r="I3989" i="3"/>
  <c r="H3989" i="3"/>
  <c r="G3989" i="3"/>
  <c r="E3989" i="3"/>
  <c r="K3988" i="3"/>
  <c r="F3988" i="3"/>
  <c r="F3987" i="3"/>
  <c r="K3987" i="3" s="1"/>
  <c r="F3986" i="3"/>
  <c r="K3986" i="3" s="1"/>
  <c r="F3985" i="3"/>
  <c r="K3985" i="3" s="1"/>
  <c r="K3984" i="3"/>
  <c r="F3984" i="3"/>
  <c r="F3983" i="3"/>
  <c r="K3983" i="3" s="1"/>
  <c r="F3982" i="3"/>
  <c r="K3982" i="3" s="1"/>
  <c r="C3982" i="3"/>
  <c r="K3981" i="3"/>
  <c r="F3981" i="3"/>
  <c r="J3980" i="3"/>
  <c r="I3980" i="3"/>
  <c r="H3980" i="3"/>
  <c r="G3980" i="3"/>
  <c r="F3980" i="3"/>
  <c r="K3980" i="3" s="1"/>
  <c r="E3980" i="3"/>
  <c r="F3979" i="3"/>
  <c r="K3979" i="3" s="1"/>
  <c r="F3978" i="3"/>
  <c r="K3978" i="3" s="1"/>
  <c r="K3977" i="3"/>
  <c r="F3977" i="3"/>
  <c r="K3976" i="3"/>
  <c r="F3976" i="3"/>
  <c r="K3975" i="3"/>
  <c r="F3975" i="3"/>
  <c r="F3974" i="3" s="1"/>
  <c r="K3974" i="3" s="1"/>
  <c r="J3974" i="3"/>
  <c r="I3974" i="3"/>
  <c r="H3974" i="3"/>
  <c r="G3974" i="3"/>
  <c r="G4086" i="3" s="1"/>
  <c r="E3974" i="3"/>
  <c r="F3973" i="3"/>
  <c r="K3973" i="3"/>
  <c r="F3972" i="3"/>
  <c r="F3971" i="3" s="1"/>
  <c r="J3971" i="3"/>
  <c r="J4086" i="3"/>
  <c r="I3971" i="3"/>
  <c r="I4086" i="3"/>
  <c r="H3971" i="3"/>
  <c r="H4086" i="3"/>
  <c r="G3971" i="3"/>
  <c r="E3971" i="3"/>
  <c r="E4086" i="3" s="1"/>
  <c r="C3968" i="3"/>
  <c r="L4086" i="3" s="1"/>
  <c r="C3967" i="3"/>
  <c r="E3962" i="3"/>
  <c r="B3961" i="3"/>
  <c r="F3960" i="3"/>
  <c r="B3958" i="3"/>
  <c r="F3957" i="3"/>
  <c r="E3957" i="3"/>
  <c r="B3957" i="3"/>
  <c r="K3949" i="3"/>
  <c r="K3948" i="3"/>
  <c r="F3947" i="3"/>
  <c r="E3947" i="3"/>
  <c r="K3947" i="3" s="1"/>
  <c r="K3946" i="3"/>
  <c r="K3945" i="3"/>
  <c r="K3944" i="3"/>
  <c r="K3943" i="3"/>
  <c r="K3942" i="3"/>
  <c r="K3941" i="3"/>
  <c r="K3940" i="3"/>
  <c r="K3939" i="3"/>
  <c r="K3938" i="3"/>
  <c r="K3937" i="3"/>
  <c r="K3936" i="3"/>
  <c r="K3935" i="3"/>
  <c r="K3934" i="3"/>
  <c r="K3933" i="3"/>
  <c r="K3932" i="3"/>
  <c r="K3931" i="3"/>
  <c r="K3930" i="3"/>
  <c r="K3929" i="3"/>
  <c r="K3928" i="3"/>
  <c r="F3927" i="3"/>
  <c r="E3927" i="3"/>
  <c r="K3927" i="3" s="1"/>
  <c r="K3926" i="3"/>
  <c r="K3925" i="3"/>
  <c r="F3924" i="3"/>
  <c r="K3924" i="3" s="1"/>
  <c r="K3921" i="3" s="1"/>
  <c r="E3924" i="3"/>
  <c r="E3921" i="3"/>
  <c r="B3920" i="3"/>
  <c r="F3919" i="3"/>
  <c r="B3917" i="3"/>
  <c r="F3916" i="3"/>
  <c r="E3916" i="3"/>
  <c r="B3916" i="3"/>
  <c r="D3910" i="3"/>
  <c r="K3909" i="3"/>
  <c r="K3908" i="3"/>
  <c r="K3907" i="3"/>
  <c r="F3906" i="3"/>
  <c r="K3906" i="3" s="1"/>
  <c r="K3905" i="3"/>
  <c r="F3904" i="3"/>
  <c r="K3904" i="3" s="1"/>
  <c r="F3903" i="3"/>
  <c r="K3903" i="3"/>
  <c r="F3902" i="3"/>
  <c r="F3901" i="3" s="1"/>
  <c r="J3901" i="3"/>
  <c r="I3901" i="3"/>
  <c r="H3901" i="3"/>
  <c r="G3901" i="3"/>
  <c r="E3901" i="3"/>
  <c r="K3901" i="3" s="1"/>
  <c r="F3900" i="3"/>
  <c r="K3900" i="3" s="1"/>
  <c r="K3899" i="3"/>
  <c r="F3899" i="3"/>
  <c r="F3898" i="3"/>
  <c r="K3898" i="3" s="1"/>
  <c r="K3897" i="3"/>
  <c r="F3897" i="3"/>
  <c r="F3896" i="3"/>
  <c r="J3896" i="3"/>
  <c r="I3896" i="3"/>
  <c r="H3896" i="3"/>
  <c r="G3896" i="3"/>
  <c r="E3896" i="3"/>
  <c r="K3896" i="3"/>
  <c r="F3895" i="3"/>
  <c r="K3895" i="3" s="1"/>
  <c r="F3894" i="3"/>
  <c r="K3894" i="3"/>
  <c r="F3893" i="3"/>
  <c r="F3892" i="3" s="1"/>
  <c r="J3892" i="3"/>
  <c r="I3892" i="3"/>
  <c r="H3892" i="3"/>
  <c r="G3892" i="3"/>
  <c r="E3892" i="3"/>
  <c r="F3891" i="3"/>
  <c r="K3891" i="3" s="1"/>
  <c r="K3890" i="3"/>
  <c r="F3890" i="3"/>
  <c r="F3889" i="3"/>
  <c r="K3889" i="3" s="1"/>
  <c r="K3888" i="3"/>
  <c r="F3888" i="3"/>
  <c r="F3887" i="3"/>
  <c r="K3887" i="3" s="1"/>
  <c r="K3886" i="3"/>
  <c r="F3886" i="3"/>
  <c r="F3885" i="3"/>
  <c r="K3885" i="3" s="1"/>
  <c r="J3884" i="3"/>
  <c r="I3884" i="3"/>
  <c r="H3884" i="3"/>
  <c r="G3884" i="3"/>
  <c r="E3884" i="3"/>
  <c r="F3883" i="3"/>
  <c r="K3883" i="3"/>
  <c r="F3882" i="3"/>
  <c r="K3882" i="3" s="1"/>
  <c r="F3881" i="3"/>
  <c r="F3880" i="3"/>
  <c r="J3880" i="3"/>
  <c r="I3880" i="3"/>
  <c r="H3880" i="3"/>
  <c r="G3880" i="3"/>
  <c r="E3880" i="3"/>
  <c r="K3880" i="3" s="1"/>
  <c r="F3879" i="3"/>
  <c r="K3879" i="3" s="1"/>
  <c r="F3878" i="3"/>
  <c r="K3878" i="3"/>
  <c r="F3877" i="3"/>
  <c r="K3877" i="3" s="1"/>
  <c r="F3876" i="3"/>
  <c r="K3876" i="3"/>
  <c r="F3875" i="3"/>
  <c r="K3875" i="3" s="1"/>
  <c r="F3874" i="3"/>
  <c r="K3874" i="3"/>
  <c r="J3873" i="3"/>
  <c r="I3873" i="3"/>
  <c r="H3873" i="3"/>
  <c r="G3873" i="3"/>
  <c r="F3873" i="3"/>
  <c r="K3873" i="3" s="1"/>
  <c r="E3873" i="3"/>
  <c r="F3872" i="3"/>
  <c r="K3872" i="3" s="1"/>
  <c r="K3871" i="3"/>
  <c r="F3871" i="3"/>
  <c r="F3870" i="3"/>
  <c r="K3870" i="3" s="1"/>
  <c r="K3869" i="3"/>
  <c r="F3869" i="3"/>
  <c r="F3868" i="3"/>
  <c r="K3868" i="3" s="1"/>
  <c r="K3867" i="3"/>
  <c r="F3867" i="3"/>
  <c r="J3866" i="3"/>
  <c r="I3866" i="3"/>
  <c r="H3866" i="3"/>
  <c r="G3866" i="3"/>
  <c r="F3866" i="3"/>
  <c r="E3866" i="3"/>
  <c r="K3866" i="3"/>
  <c r="F3865" i="3"/>
  <c r="K3865" i="3"/>
  <c r="F3864" i="3"/>
  <c r="K3864" i="3" s="1"/>
  <c r="F3863" i="3"/>
  <c r="K3863" i="3"/>
  <c r="F3862" i="3"/>
  <c r="K3862" i="3" s="1"/>
  <c r="F3861" i="3"/>
  <c r="K3861" i="3"/>
  <c r="F3860" i="3"/>
  <c r="K3860" i="3" s="1"/>
  <c r="F3859" i="3"/>
  <c r="K3859" i="3"/>
  <c r="F3858" i="3"/>
  <c r="K3858" i="3" s="1"/>
  <c r="J3857" i="3"/>
  <c r="I3857" i="3"/>
  <c r="H3857" i="3"/>
  <c r="G3857" i="3"/>
  <c r="E3857" i="3"/>
  <c r="K3856" i="3"/>
  <c r="F3856" i="3"/>
  <c r="F3855" i="3"/>
  <c r="K3855" i="3" s="1"/>
  <c r="K3854" i="3"/>
  <c r="F3854" i="3"/>
  <c r="F3853" i="3"/>
  <c r="K3853" i="3" s="1"/>
  <c r="K3852" i="3"/>
  <c r="F3852" i="3"/>
  <c r="F3851" i="3"/>
  <c r="K3851" i="3" s="1"/>
  <c r="K3850" i="3"/>
  <c r="F3850" i="3"/>
  <c r="F3849" i="3"/>
  <c r="F3848" i="3" s="1"/>
  <c r="K3848" i="3" s="1"/>
  <c r="J3848" i="3"/>
  <c r="I3848" i="3"/>
  <c r="H3848" i="3"/>
  <c r="G3848" i="3"/>
  <c r="E3848" i="3"/>
  <c r="K3847" i="3"/>
  <c r="F3847" i="3"/>
  <c r="F3846" i="3"/>
  <c r="K3846" i="3" s="1"/>
  <c r="K3845" i="3"/>
  <c r="F3845" i="3"/>
  <c r="F3844" i="3"/>
  <c r="K3844" i="3" s="1"/>
  <c r="K3843" i="3"/>
  <c r="F3843" i="3"/>
  <c r="F3842" i="3"/>
  <c r="F3841" i="3" s="1"/>
  <c r="J3841" i="3"/>
  <c r="I3841" i="3"/>
  <c r="H3841" i="3"/>
  <c r="G3841" i="3"/>
  <c r="E3841" i="3"/>
  <c r="K3841" i="3" s="1"/>
  <c r="F3840" i="3"/>
  <c r="K3840" i="3"/>
  <c r="F3839" i="3"/>
  <c r="K3839" i="3" s="1"/>
  <c r="F3838" i="3"/>
  <c r="K3838" i="3"/>
  <c r="F3837" i="3"/>
  <c r="F3835" i="3" s="1"/>
  <c r="F3836" i="3"/>
  <c r="J3835" i="3"/>
  <c r="I3835" i="3"/>
  <c r="H3835" i="3"/>
  <c r="G3835" i="3"/>
  <c r="E3835" i="3"/>
  <c r="F3834" i="3"/>
  <c r="K3834" i="3" s="1"/>
  <c r="F3833" i="3"/>
  <c r="K3833" i="3"/>
  <c r="F3832" i="3"/>
  <c r="F3831" i="3" s="1"/>
  <c r="J3831" i="3"/>
  <c r="I3831" i="3"/>
  <c r="H3831" i="3"/>
  <c r="G3831" i="3"/>
  <c r="E3831" i="3"/>
  <c r="F3830" i="3"/>
  <c r="K3830" i="3" s="1"/>
  <c r="F3829" i="3"/>
  <c r="K3829" i="3"/>
  <c r="F3828" i="3"/>
  <c r="K3828" i="3" s="1"/>
  <c r="F3827" i="3"/>
  <c r="K3827" i="3"/>
  <c r="F3826" i="3"/>
  <c r="K3826" i="3" s="1"/>
  <c r="F3825" i="3"/>
  <c r="K3825" i="3"/>
  <c r="F3824" i="3"/>
  <c r="K3824" i="3" s="1"/>
  <c r="F3823" i="3"/>
  <c r="K3823" i="3"/>
  <c r="F3822" i="3"/>
  <c r="K3822" i="3" s="1"/>
  <c r="F3821" i="3"/>
  <c r="K3821" i="3"/>
  <c r="F3820" i="3"/>
  <c r="K3820" i="3" s="1"/>
  <c r="F3819" i="3"/>
  <c r="K3819" i="3"/>
  <c r="F3818" i="3"/>
  <c r="K3818" i="3" s="1"/>
  <c r="F3817" i="3"/>
  <c r="K3817" i="3"/>
  <c r="F3816" i="3"/>
  <c r="K3816" i="3" s="1"/>
  <c r="F3815" i="3"/>
  <c r="K3815" i="3"/>
  <c r="F3814" i="3"/>
  <c r="F3813" i="3" s="1"/>
  <c r="J3813" i="3"/>
  <c r="I3813" i="3"/>
  <c r="H3813" i="3"/>
  <c r="G3813" i="3"/>
  <c r="E3813" i="3"/>
  <c r="F3812" i="3"/>
  <c r="K3812" i="3" s="1"/>
  <c r="K3811" i="3"/>
  <c r="F3811" i="3"/>
  <c r="F3810" i="3"/>
  <c r="K3810" i="3" s="1"/>
  <c r="K3809" i="3"/>
  <c r="F3809" i="3"/>
  <c r="F3808" i="3"/>
  <c r="K3808" i="3" s="1"/>
  <c r="K3807" i="3"/>
  <c r="F3807" i="3"/>
  <c r="F3806" i="3"/>
  <c r="K3806" i="3" s="1"/>
  <c r="C3806" i="3"/>
  <c r="F3805" i="3"/>
  <c r="F3804" i="3" s="1"/>
  <c r="J3804" i="3"/>
  <c r="I3804" i="3"/>
  <c r="H3804" i="3"/>
  <c r="G3804" i="3"/>
  <c r="E3804" i="3"/>
  <c r="K3804" i="3" s="1"/>
  <c r="F3803" i="3"/>
  <c r="K3803" i="3" s="1"/>
  <c r="K3802" i="3"/>
  <c r="F3802" i="3"/>
  <c r="F3801" i="3"/>
  <c r="K3801" i="3" s="1"/>
  <c r="K3800" i="3"/>
  <c r="F3800" i="3"/>
  <c r="F3799" i="3"/>
  <c r="K3799" i="3" s="1"/>
  <c r="J3798" i="3"/>
  <c r="J3910" i="3" s="1"/>
  <c r="I3798" i="3"/>
  <c r="H3798" i="3"/>
  <c r="G3798" i="3"/>
  <c r="E3798" i="3"/>
  <c r="F3797" i="3"/>
  <c r="K3797" i="3"/>
  <c r="F3796" i="3"/>
  <c r="F3795" i="3" s="1"/>
  <c r="J3795" i="3"/>
  <c r="I3795" i="3"/>
  <c r="H3795" i="3"/>
  <c r="H3910" i="3"/>
  <c r="G3795" i="3"/>
  <c r="G3910" i="3"/>
  <c r="E3795" i="3"/>
  <c r="E3910" i="3" s="1"/>
  <c r="C3792" i="3"/>
  <c r="L3910" i="3" s="1"/>
  <c r="C3791" i="3"/>
  <c r="E3786" i="3"/>
  <c r="B3785" i="3"/>
  <c r="F3784" i="3"/>
  <c r="B3782" i="3"/>
  <c r="F3781" i="3"/>
  <c r="E3781" i="3"/>
  <c r="B3781" i="3"/>
  <c r="K3773" i="3"/>
  <c r="K3772" i="3"/>
  <c r="F3771" i="3"/>
  <c r="E3771" i="3"/>
  <c r="K3771" i="3" s="1"/>
  <c r="K3769" i="3"/>
  <c r="K3768" i="3"/>
  <c r="K3767" i="3"/>
  <c r="K3766" i="3"/>
  <c r="K3765" i="3"/>
  <c r="K3764" i="3"/>
  <c r="K3763" i="3"/>
  <c r="K3762" i="3"/>
  <c r="K3761" i="3"/>
  <c r="K3760" i="3"/>
  <c r="K3759" i="3"/>
  <c r="K3758" i="3"/>
  <c r="K3757" i="3"/>
  <c r="K3756" i="3"/>
  <c r="K3755" i="3"/>
  <c r="K3754" i="3"/>
  <c r="K3753" i="3"/>
  <c r="K3752" i="3"/>
  <c r="F3751" i="3"/>
  <c r="K3751" i="3"/>
  <c r="E3751" i="3"/>
  <c r="K3750" i="3"/>
  <c r="K3749" i="3"/>
  <c r="F3748" i="3"/>
  <c r="K3748" i="3" s="1"/>
  <c r="K3745" i="3" s="1"/>
  <c r="E3748" i="3"/>
  <c r="E3745" i="3"/>
  <c r="B3744" i="3"/>
  <c r="F3743" i="3"/>
  <c r="B3741" i="3"/>
  <c r="F3740" i="3"/>
  <c r="E3740" i="3"/>
  <c r="B3740" i="3"/>
  <c r="D3734" i="3"/>
  <c r="K3733" i="3"/>
  <c r="K3732" i="3"/>
  <c r="K3731" i="3"/>
  <c r="F3730" i="3"/>
  <c r="K3730" i="3" s="1"/>
  <c r="K3729" i="3"/>
  <c r="F3728" i="3"/>
  <c r="K3728" i="3" s="1"/>
  <c r="F3727" i="3"/>
  <c r="K3727" i="3"/>
  <c r="F3726" i="3"/>
  <c r="J3725" i="3"/>
  <c r="I3725" i="3"/>
  <c r="H3725" i="3"/>
  <c r="G3725" i="3"/>
  <c r="E3725" i="3"/>
  <c r="F3724" i="3"/>
  <c r="K3724" i="3" s="1"/>
  <c r="K3723" i="3"/>
  <c r="F3723" i="3"/>
  <c r="F3722" i="3"/>
  <c r="K3722" i="3" s="1"/>
  <c r="K3721" i="3"/>
  <c r="F3721" i="3"/>
  <c r="J3720" i="3"/>
  <c r="I3720" i="3"/>
  <c r="H3720" i="3"/>
  <c r="G3720" i="3"/>
  <c r="E3720" i="3"/>
  <c r="F3719" i="3"/>
  <c r="K3719" i="3" s="1"/>
  <c r="F3718" i="3"/>
  <c r="K3718" i="3"/>
  <c r="F3717" i="3"/>
  <c r="J3716" i="3"/>
  <c r="I3716" i="3"/>
  <c r="H3716" i="3"/>
  <c r="G3716" i="3"/>
  <c r="E3716" i="3"/>
  <c r="F3715" i="3"/>
  <c r="K3715" i="3" s="1"/>
  <c r="K3714" i="3"/>
  <c r="F3714" i="3"/>
  <c r="F3713" i="3"/>
  <c r="K3713" i="3" s="1"/>
  <c r="K3712" i="3"/>
  <c r="F3712" i="3"/>
  <c r="F3711" i="3"/>
  <c r="K3711" i="3" s="1"/>
  <c r="K3710" i="3"/>
  <c r="F3710" i="3"/>
  <c r="F3709" i="3"/>
  <c r="J3708" i="3"/>
  <c r="I3708" i="3"/>
  <c r="H3708" i="3"/>
  <c r="G3708" i="3"/>
  <c r="E3708" i="3"/>
  <c r="F3707" i="3"/>
  <c r="K3707" i="3"/>
  <c r="F3706" i="3"/>
  <c r="K3706" i="3" s="1"/>
  <c r="F3705" i="3"/>
  <c r="F3704" i="3"/>
  <c r="J3704" i="3"/>
  <c r="I3704" i="3"/>
  <c r="H3704" i="3"/>
  <c r="G3704" i="3"/>
  <c r="E3704" i="3"/>
  <c r="K3704" i="3" s="1"/>
  <c r="F3703" i="3"/>
  <c r="K3703" i="3" s="1"/>
  <c r="F3702" i="3"/>
  <c r="K3702" i="3"/>
  <c r="F3701" i="3"/>
  <c r="K3701" i="3" s="1"/>
  <c r="F3700" i="3"/>
  <c r="K3700" i="3"/>
  <c r="F3699" i="3"/>
  <c r="K3699" i="3" s="1"/>
  <c r="F3698" i="3"/>
  <c r="K3698" i="3"/>
  <c r="J3697" i="3"/>
  <c r="I3697" i="3"/>
  <c r="H3697" i="3"/>
  <c r="G3697" i="3"/>
  <c r="F3697" i="3"/>
  <c r="K3697" i="3" s="1"/>
  <c r="E3697" i="3"/>
  <c r="F3696" i="3"/>
  <c r="K3696" i="3" s="1"/>
  <c r="K3695" i="3"/>
  <c r="F3695" i="3"/>
  <c r="F3694" i="3"/>
  <c r="K3694" i="3" s="1"/>
  <c r="K3693" i="3"/>
  <c r="F3693" i="3"/>
  <c r="F3692" i="3"/>
  <c r="K3692" i="3" s="1"/>
  <c r="K3691" i="3"/>
  <c r="F3691" i="3"/>
  <c r="J3690" i="3"/>
  <c r="I3690" i="3"/>
  <c r="H3690" i="3"/>
  <c r="G3690" i="3"/>
  <c r="E3690" i="3"/>
  <c r="F3689" i="3"/>
  <c r="K3689" i="3"/>
  <c r="F3688" i="3"/>
  <c r="K3688" i="3" s="1"/>
  <c r="F3687" i="3"/>
  <c r="K3687" i="3"/>
  <c r="F3686" i="3"/>
  <c r="K3686" i="3" s="1"/>
  <c r="F3685" i="3"/>
  <c r="K3685" i="3"/>
  <c r="F3684" i="3"/>
  <c r="K3684" i="3" s="1"/>
  <c r="F3683" i="3"/>
  <c r="K3683" i="3"/>
  <c r="F3682" i="3"/>
  <c r="J3681" i="3"/>
  <c r="I3681" i="3"/>
  <c r="H3681" i="3"/>
  <c r="G3681" i="3"/>
  <c r="E3681" i="3"/>
  <c r="K3680" i="3"/>
  <c r="F3680" i="3"/>
  <c r="F3679" i="3"/>
  <c r="K3679" i="3" s="1"/>
  <c r="K3678" i="3"/>
  <c r="F3678" i="3"/>
  <c r="F3677" i="3"/>
  <c r="K3677" i="3" s="1"/>
  <c r="K3676" i="3"/>
  <c r="F3676" i="3"/>
  <c r="F3675" i="3"/>
  <c r="K3675" i="3" s="1"/>
  <c r="K3674" i="3"/>
  <c r="F3674" i="3"/>
  <c r="F3673" i="3"/>
  <c r="F3672" i="3" s="1"/>
  <c r="K3672" i="3" s="1"/>
  <c r="J3672" i="3"/>
  <c r="I3672" i="3"/>
  <c r="H3672" i="3"/>
  <c r="G3672" i="3"/>
  <c r="E3672" i="3"/>
  <c r="K3671" i="3"/>
  <c r="F3671" i="3"/>
  <c r="F3670" i="3"/>
  <c r="K3670" i="3" s="1"/>
  <c r="K3669" i="3"/>
  <c r="F3669" i="3"/>
  <c r="F3668" i="3"/>
  <c r="K3668" i="3" s="1"/>
  <c r="K3667" i="3"/>
  <c r="F3667" i="3"/>
  <c r="F3666" i="3"/>
  <c r="J3665" i="3"/>
  <c r="I3665" i="3"/>
  <c r="H3665" i="3"/>
  <c r="G3665" i="3"/>
  <c r="E3665" i="3"/>
  <c r="F3664" i="3"/>
  <c r="K3664" i="3"/>
  <c r="F3663" i="3"/>
  <c r="K3663" i="3" s="1"/>
  <c r="F3662" i="3"/>
  <c r="K3662" i="3"/>
  <c r="F3661" i="3"/>
  <c r="K3661" i="3" s="1"/>
  <c r="F3660" i="3"/>
  <c r="J3659" i="3"/>
  <c r="I3659" i="3"/>
  <c r="H3659" i="3"/>
  <c r="G3659" i="3"/>
  <c r="E3659" i="3"/>
  <c r="F3658" i="3"/>
  <c r="K3658" i="3" s="1"/>
  <c r="F3657" i="3"/>
  <c r="K3657" i="3" s="1"/>
  <c r="F3656" i="3"/>
  <c r="K3656" i="3" s="1"/>
  <c r="J3655" i="3"/>
  <c r="I3655" i="3"/>
  <c r="H3655" i="3"/>
  <c r="G3655" i="3"/>
  <c r="E3655" i="3"/>
  <c r="F3654" i="3"/>
  <c r="K3654" i="3" s="1"/>
  <c r="F3653" i="3"/>
  <c r="K3653" i="3" s="1"/>
  <c r="F3652" i="3"/>
  <c r="K3652" i="3" s="1"/>
  <c r="F3651" i="3"/>
  <c r="K3651" i="3"/>
  <c r="F3650" i="3"/>
  <c r="K3650" i="3" s="1"/>
  <c r="F3649" i="3"/>
  <c r="K3649" i="3" s="1"/>
  <c r="F3648" i="3"/>
  <c r="K3648" i="3" s="1"/>
  <c r="F3647" i="3"/>
  <c r="K3647" i="3"/>
  <c r="F3646" i="3"/>
  <c r="K3646" i="3" s="1"/>
  <c r="F3645" i="3"/>
  <c r="K3645" i="3" s="1"/>
  <c r="F3644" i="3"/>
  <c r="K3644" i="3" s="1"/>
  <c r="F3643" i="3"/>
  <c r="K3643" i="3"/>
  <c r="F3642" i="3"/>
  <c r="K3642" i="3" s="1"/>
  <c r="F3641" i="3"/>
  <c r="F3637" i="3" s="1"/>
  <c r="F3640" i="3"/>
  <c r="K3640" i="3" s="1"/>
  <c r="F3639" i="3"/>
  <c r="K3639" i="3"/>
  <c r="F3638" i="3"/>
  <c r="K3638" i="3" s="1"/>
  <c r="J3637" i="3"/>
  <c r="I3637" i="3"/>
  <c r="H3637" i="3"/>
  <c r="G3637" i="3"/>
  <c r="E3637" i="3"/>
  <c r="F3636" i="3"/>
  <c r="K3636" i="3" s="1"/>
  <c r="K3635" i="3"/>
  <c r="F3635" i="3"/>
  <c r="F3634" i="3"/>
  <c r="K3634" i="3" s="1"/>
  <c r="K3633" i="3"/>
  <c r="F3633" i="3"/>
  <c r="F3632" i="3"/>
  <c r="K3632" i="3" s="1"/>
  <c r="K3631" i="3"/>
  <c r="F3631" i="3"/>
  <c r="F3630" i="3"/>
  <c r="K3630" i="3" s="1"/>
  <c r="C3630" i="3"/>
  <c r="F3629" i="3"/>
  <c r="K3629" i="3" s="1"/>
  <c r="J3628" i="3"/>
  <c r="I3628" i="3"/>
  <c r="H3628" i="3"/>
  <c r="G3628" i="3"/>
  <c r="F3628" i="3"/>
  <c r="E3628" i="3"/>
  <c r="F3627" i="3"/>
  <c r="K3627" i="3" s="1"/>
  <c r="K3626" i="3"/>
  <c r="F3626" i="3"/>
  <c r="F3625" i="3"/>
  <c r="K3625" i="3" s="1"/>
  <c r="K3624" i="3"/>
  <c r="F3624" i="3"/>
  <c r="F3623" i="3"/>
  <c r="F3622" i="3" s="1"/>
  <c r="J3622" i="3"/>
  <c r="J3734" i="3" s="1"/>
  <c r="I3622" i="3"/>
  <c r="H3622" i="3"/>
  <c r="G3622" i="3"/>
  <c r="K3622" i="3"/>
  <c r="E3622" i="3"/>
  <c r="F3621" i="3"/>
  <c r="K3621" i="3" s="1"/>
  <c r="F3620" i="3"/>
  <c r="K3620" i="3" s="1"/>
  <c r="J3619" i="3"/>
  <c r="I3619" i="3"/>
  <c r="I3734" i="3"/>
  <c r="H3619" i="3"/>
  <c r="H3734" i="3"/>
  <c r="G3619" i="3"/>
  <c r="G3734" i="3"/>
  <c r="E3619" i="3"/>
  <c r="E3734" i="3" s="1"/>
  <c r="C3616" i="3"/>
  <c r="L3734" i="3" s="1"/>
  <c r="C3615" i="3"/>
  <c r="E3610" i="3"/>
  <c r="B3609" i="3"/>
  <c r="F3608" i="3"/>
  <c r="B3606" i="3"/>
  <c r="F3605" i="3"/>
  <c r="E3605" i="3"/>
  <c r="B3605" i="3"/>
  <c r="K3597" i="3"/>
  <c r="K3596" i="3"/>
  <c r="F3595" i="3"/>
  <c r="E3595" i="3"/>
  <c r="K3595" i="3" s="1"/>
  <c r="K3593" i="3"/>
  <c r="K3592" i="3"/>
  <c r="K3591" i="3"/>
  <c r="K3590" i="3"/>
  <c r="K3589" i="3"/>
  <c r="K3588" i="3"/>
  <c r="K3587" i="3"/>
  <c r="K3586" i="3"/>
  <c r="K3585" i="3"/>
  <c r="K3584" i="3"/>
  <c r="K3583" i="3"/>
  <c r="K3582" i="3"/>
  <c r="K3581" i="3"/>
  <c r="K3580" i="3"/>
  <c r="K3579" i="3"/>
  <c r="K3578" i="3"/>
  <c r="K3577" i="3"/>
  <c r="K3576" i="3"/>
  <c r="F3575" i="3"/>
  <c r="K3575" i="3" s="1"/>
  <c r="E3575" i="3"/>
  <c r="K3574" i="3"/>
  <c r="K3573" i="3"/>
  <c r="F3572" i="3"/>
  <c r="E3572" i="3"/>
  <c r="K3572" i="3" s="1"/>
  <c r="K3569" i="3" s="1"/>
  <c r="E3569" i="3"/>
  <c r="B3568" i="3"/>
  <c r="F3567" i="3"/>
  <c r="B3565" i="3"/>
  <c r="F3564" i="3"/>
  <c r="E3564" i="3"/>
  <c r="B3564" i="3"/>
  <c r="D3558" i="3"/>
  <c r="K3557" i="3"/>
  <c r="K3556" i="3"/>
  <c r="K3555" i="3"/>
  <c r="F3554" i="3"/>
  <c r="K3554" i="3"/>
  <c r="K3553" i="3"/>
  <c r="K3552" i="3"/>
  <c r="F3552" i="3"/>
  <c r="F3551" i="3"/>
  <c r="K3551" i="3" s="1"/>
  <c r="K3550" i="3"/>
  <c r="F3550" i="3"/>
  <c r="J3549" i="3"/>
  <c r="I3549" i="3"/>
  <c r="H3549" i="3"/>
  <c r="G3549" i="3"/>
  <c r="F3549" i="3"/>
  <c r="E3549" i="3"/>
  <c r="K3549" i="3"/>
  <c r="F3548" i="3"/>
  <c r="K3548" i="3" s="1"/>
  <c r="F3547" i="3"/>
  <c r="K3547" i="3" s="1"/>
  <c r="F3546" i="3"/>
  <c r="K3546" i="3" s="1"/>
  <c r="F3545" i="3"/>
  <c r="K3545" i="3" s="1"/>
  <c r="J3544" i="3"/>
  <c r="I3544" i="3"/>
  <c r="H3544" i="3"/>
  <c r="G3544" i="3"/>
  <c r="E3544" i="3"/>
  <c r="F3543" i="3"/>
  <c r="K3543" i="3"/>
  <c r="F3542" i="3"/>
  <c r="K3542" i="3"/>
  <c r="F3541" i="3"/>
  <c r="F3540" i="3" s="1"/>
  <c r="K3541" i="3"/>
  <c r="J3540" i="3"/>
  <c r="I3540" i="3"/>
  <c r="H3540" i="3"/>
  <c r="G3540" i="3"/>
  <c r="E3540" i="3"/>
  <c r="K3539" i="3"/>
  <c r="F3539" i="3"/>
  <c r="K3538" i="3"/>
  <c r="F3538" i="3"/>
  <c r="K3537" i="3"/>
  <c r="F3537" i="3"/>
  <c r="K3536" i="3"/>
  <c r="F3536" i="3"/>
  <c r="K3535" i="3"/>
  <c r="F3535" i="3"/>
  <c r="K3534" i="3"/>
  <c r="F3534" i="3"/>
  <c r="K3533" i="3"/>
  <c r="F3533" i="3"/>
  <c r="J3532" i="3"/>
  <c r="I3532" i="3"/>
  <c r="H3532" i="3"/>
  <c r="G3532" i="3"/>
  <c r="F3532" i="3"/>
  <c r="E3532" i="3"/>
  <c r="K3532" i="3" s="1"/>
  <c r="F3531" i="3"/>
  <c r="K3531" i="3"/>
  <c r="F3530" i="3"/>
  <c r="K3530" i="3"/>
  <c r="F3529" i="3"/>
  <c r="F3528" i="3"/>
  <c r="J3528" i="3"/>
  <c r="I3528" i="3"/>
  <c r="H3528" i="3"/>
  <c r="G3528" i="3"/>
  <c r="E3528" i="3"/>
  <c r="K3528" i="3" s="1"/>
  <c r="F3527" i="3"/>
  <c r="K3527" i="3" s="1"/>
  <c r="F3526" i="3"/>
  <c r="K3526" i="3" s="1"/>
  <c r="F3525" i="3"/>
  <c r="K3525" i="3" s="1"/>
  <c r="F3524" i="3"/>
  <c r="K3524" i="3" s="1"/>
  <c r="F3523" i="3"/>
  <c r="K3523" i="3" s="1"/>
  <c r="F3522" i="3"/>
  <c r="F3521" i="3" s="1"/>
  <c r="J3521" i="3"/>
  <c r="I3521" i="3"/>
  <c r="H3521" i="3"/>
  <c r="G3521" i="3"/>
  <c r="E3521" i="3"/>
  <c r="K3521" i="3" s="1"/>
  <c r="F3520" i="3"/>
  <c r="K3520" i="3" s="1"/>
  <c r="F3519" i="3"/>
  <c r="K3519" i="3" s="1"/>
  <c r="F3518" i="3"/>
  <c r="K3518" i="3" s="1"/>
  <c r="F3517" i="3"/>
  <c r="K3517" i="3" s="1"/>
  <c r="F3516" i="3"/>
  <c r="K3516" i="3" s="1"/>
  <c r="F3515" i="3"/>
  <c r="K3515" i="3" s="1"/>
  <c r="J3514" i="3"/>
  <c r="I3514" i="3"/>
  <c r="H3514" i="3"/>
  <c r="G3514" i="3"/>
  <c r="F3514" i="3"/>
  <c r="K3514" i="3" s="1"/>
  <c r="E3514" i="3"/>
  <c r="F3513" i="3"/>
  <c r="K3513" i="3" s="1"/>
  <c r="F3512" i="3"/>
  <c r="K3512" i="3" s="1"/>
  <c r="F3511" i="3"/>
  <c r="K3511" i="3" s="1"/>
  <c r="F3510" i="3"/>
  <c r="K3510" i="3" s="1"/>
  <c r="F3509" i="3"/>
  <c r="K3509" i="3" s="1"/>
  <c r="F3508" i="3"/>
  <c r="K3508" i="3" s="1"/>
  <c r="F3507" i="3"/>
  <c r="K3507" i="3" s="1"/>
  <c r="F3506" i="3"/>
  <c r="F3505" i="3" s="1"/>
  <c r="J3505" i="3"/>
  <c r="I3505" i="3"/>
  <c r="H3505" i="3"/>
  <c r="G3505" i="3"/>
  <c r="E3505" i="3"/>
  <c r="F3504" i="3"/>
  <c r="K3504" i="3"/>
  <c r="F3503" i="3"/>
  <c r="K3503" i="3"/>
  <c r="F3502" i="3"/>
  <c r="K3502" i="3"/>
  <c r="F3501" i="3"/>
  <c r="K3501" i="3"/>
  <c r="F3500" i="3"/>
  <c r="K3500" i="3"/>
  <c r="F3499" i="3"/>
  <c r="K3499" i="3"/>
  <c r="F3498" i="3"/>
  <c r="K3498" i="3"/>
  <c r="F3497" i="3"/>
  <c r="F3496" i="3"/>
  <c r="J3496" i="3"/>
  <c r="I3496" i="3"/>
  <c r="H3496" i="3"/>
  <c r="G3496" i="3"/>
  <c r="E3496" i="3"/>
  <c r="K3495" i="3"/>
  <c r="F3495" i="3"/>
  <c r="K3494" i="3"/>
  <c r="F3494" i="3"/>
  <c r="K3493" i="3"/>
  <c r="F3493" i="3"/>
  <c r="K3492" i="3"/>
  <c r="F3492" i="3"/>
  <c r="K3491" i="3"/>
  <c r="F3491" i="3"/>
  <c r="K3490" i="3"/>
  <c r="F3490" i="3"/>
  <c r="J3489" i="3"/>
  <c r="I3489" i="3"/>
  <c r="H3489" i="3"/>
  <c r="G3489" i="3"/>
  <c r="F3489" i="3"/>
  <c r="E3489" i="3"/>
  <c r="K3489" i="3" s="1"/>
  <c r="F3488" i="3"/>
  <c r="K3488" i="3"/>
  <c r="F3487" i="3"/>
  <c r="K3487" i="3"/>
  <c r="F3486" i="3"/>
  <c r="K3486" i="3"/>
  <c r="F3485" i="3"/>
  <c r="K3485" i="3"/>
  <c r="F3484" i="3"/>
  <c r="F3483" i="3"/>
  <c r="J3483" i="3"/>
  <c r="I3483" i="3"/>
  <c r="H3483" i="3"/>
  <c r="G3483" i="3"/>
  <c r="E3483" i="3"/>
  <c r="K3483" i="3"/>
  <c r="F3482" i="3"/>
  <c r="K3482" i="3" s="1"/>
  <c r="F3481" i="3"/>
  <c r="K3481" i="3" s="1"/>
  <c r="F3480" i="3"/>
  <c r="F3479" i="3" s="1"/>
  <c r="J3479" i="3"/>
  <c r="I3479" i="3"/>
  <c r="H3479" i="3"/>
  <c r="G3479" i="3"/>
  <c r="E3479" i="3"/>
  <c r="K3479" i="3" s="1"/>
  <c r="F3478" i="3"/>
  <c r="K3478" i="3" s="1"/>
  <c r="F3477" i="3"/>
  <c r="K3477" i="3" s="1"/>
  <c r="F3476" i="3"/>
  <c r="K3476" i="3" s="1"/>
  <c r="F3475" i="3"/>
  <c r="K3475" i="3" s="1"/>
  <c r="F3474" i="3"/>
  <c r="K3474" i="3" s="1"/>
  <c r="F3473" i="3"/>
  <c r="K3473" i="3" s="1"/>
  <c r="F3472" i="3"/>
  <c r="K3472" i="3" s="1"/>
  <c r="F3471" i="3"/>
  <c r="K3471" i="3" s="1"/>
  <c r="F3470" i="3"/>
  <c r="K3470" i="3" s="1"/>
  <c r="F3469" i="3"/>
  <c r="K3469" i="3" s="1"/>
  <c r="F3468" i="3"/>
  <c r="K3468" i="3" s="1"/>
  <c r="F3467" i="3"/>
  <c r="K3467" i="3" s="1"/>
  <c r="F3466" i="3"/>
  <c r="K3466" i="3" s="1"/>
  <c r="F3465" i="3"/>
  <c r="K3465" i="3" s="1"/>
  <c r="F3464" i="3"/>
  <c r="K3464" i="3" s="1"/>
  <c r="F3463" i="3"/>
  <c r="K3463" i="3" s="1"/>
  <c r="F3462" i="3"/>
  <c r="K3462" i="3" s="1"/>
  <c r="J3461" i="3"/>
  <c r="I3461" i="3"/>
  <c r="H3461" i="3"/>
  <c r="G3461" i="3"/>
  <c r="F3461" i="3"/>
  <c r="K3461" i="3" s="1"/>
  <c r="E3461" i="3"/>
  <c r="F3460" i="3"/>
  <c r="K3460" i="3" s="1"/>
  <c r="F3459" i="3"/>
  <c r="K3459" i="3" s="1"/>
  <c r="F3458" i="3"/>
  <c r="K3458" i="3" s="1"/>
  <c r="F3457" i="3"/>
  <c r="K3457" i="3" s="1"/>
  <c r="F3456" i="3"/>
  <c r="K3456" i="3" s="1"/>
  <c r="F3455" i="3"/>
  <c r="K3455" i="3" s="1"/>
  <c r="F3454" i="3"/>
  <c r="K3454" i="3" s="1"/>
  <c r="C3454" i="3"/>
  <c r="F3453" i="3"/>
  <c r="K3453" i="3" s="1"/>
  <c r="J3452" i="3"/>
  <c r="I3452" i="3"/>
  <c r="H3452" i="3"/>
  <c r="G3452" i="3"/>
  <c r="F3452" i="3"/>
  <c r="K3452" i="3" s="1"/>
  <c r="E3452" i="3"/>
  <c r="F3451" i="3"/>
  <c r="K3451" i="3" s="1"/>
  <c r="F3450" i="3"/>
  <c r="K3450" i="3" s="1"/>
  <c r="F3449" i="3"/>
  <c r="K3449" i="3" s="1"/>
  <c r="F3448" i="3"/>
  <c r="K3448" i="3" s="1"/>
  <c r="F3447" i="3"/>
  <c r="F3446" i="3" s="1"/>
  <c r="J3446" i="3"/>
  <c r="I3446" i="3"/>
  <c r="H3446" i="3"/>
  <c r="G3446" i="3"/>
  <c r="E3446" i="3"/>
  <c r="K3446" i="3" s="1"/>
  <c r="F3445" i="3"/>
  <c r="K3445" i="3" s="1"/>
  <c r="F3444" i="3"/>
  <c r="K3444" i="3" s="1"/>
  <c r="J3443" i="3"/>
  <c r="J3558" i="3" s="1"/>
  <c r="I3443" i="3"/>
  <c r="I3558" i="3" s="1"/>
  <c r="H3443" i="3"/>
  <c r="H3558" i="3" s="1"/>
  <c r="G3443" i="3"/>
  <c r="G3558" i="3" s="1"/>
  <c r="F3443" i="3"/>
  <c r="E3443" i="3"/>
  <c r="E3558" i="3" s="1"/>
  <c r="C3440" i="3"/>
  <c r="L3558" i="3" s="1"/>
  <c r="C3439" i="3"/>
  <c r="E3434" i="3"/>
  <c r="B3433" i="3"/>
  <c r="F3432" i="3"/>
  <c r="B3430" i="3"/>
  <c r="F3429" i="3"/>
  <c r="E3429" i="3"/>
  <c r="B3429" i="3"/>
  <c r="K3421" i="3"/>
  <c r="K3420" i="3"/>
  <c r="F3419" i="3"/>
  <c r="E3419" i="3"/>
  <c r="K3419" i="3" s="1"/>
  <c r="K3418" i="3"/>
  <c r="K3417" i="3"/>
  <c r="K3416" i="3"/>
  <c r="K3415" i="3"/>
  <c r="K3414" i="3"/>
  <c r="K3413" i="3"/>
  <c r="K3412" i="3"/>
  <c r="K3411" i="3"/>
  <c r="K3410" i="3"/>
  <c r="K3409" i="3"/>
  <c r="K3408" i="3"/>
  <c r="K3407" i="3"/>
  <c r="K3406" i="3"/>
  <c r="K3405" i="3"/>
  <c r="K3404" i="3"/>
  <c r="K3403" i="3"/>
  <c r="K3402" i="3"/>
  <c r="K3401" i="3"/>
  <c r="K3400" i="3"/>
  <c r="F3399" i="3"/>
  <c r="E3399" i="3"/>
  <c r="K3399" i="3" s="1"/>
  <c r="K3398" i="3"/>
  <c r="K3397" i="3"/>
  <c r="K3396" i="3"/>
  <c r="K3393" i="3" s="1"/>
  <c r="F3396" i="3"/>
  <c r="E3396" i="3"/>
  <c r="E3393" i="3"/>
  <c r="B3392" i="3"/>
  <c r="F3391" i="3"/>
  <c r="B3389" i="3"/>
  <c r="F3388" i="3"/>
  <c r="E3388" i="3"/>
  <c r="B3388" i="3"/>
  <c r="D3382" i="3"/>
  <c r="K3381" i="3"/>
  <c r="K3380" i="3"/>
  <c r="K3379" i="3"/>
  <c r="F3378" i="3"/>
  <c r="K3378" i="3" s="1"/>
  <c r="K3377" i="3"/>
  <c r="F3376" i="3"/>
  <c r="K3376" i="3" s="1"/>
  <c r="F3375" i="3"/>
  <c r="K3375" i="3"/>
  <c r="F3374" i="3"/>
  <c r="K3374" i="3" s="1"/>
  <c r="J3373" i="3"/>
  <c r="I3373" i="3"/>
  <c r="H3373" i="3"/>
  <c r="G3373" i="3"/>
  <c r="E3373" i="3"/>
  <c r="F3372" i="3"/>
  <c r="K3372" i="3" s="1"/>
  <c r="K3371" i="3"/>
  <c r="F3371" i="3"/>
  <c r="F3370" i="3"/>
  <c r="K3370" i="3" s="1"/>
  <c r="K3369" i="3"/>
  <c r="F3369" i="3"/>
  <c r="F3368" i="3"/>
  <c r="K3368" i="3" s="1"/>
  <c r="J3368" i="3"/>
  <c r="I3368" i="3"/>
  <c r="H3368" i="3"/>
  <c r="G3368" i="3"/>
  <c r="E3368" i="3"/>
  <c r="F3367" i="3"/>
  <c r="K3367" i="3" s="1"/>
  <c r="F3366" i="3"/>
  <c r="K3366" i="3"/>
  <c r="F3365" i="3"/>
  <c r="K3365" i="3" s="1"/>
  <c r="J3364" i="3"/>
  <c r="I3364" i="3"/>
  <c r="H3364" i="3"/>
  <c r="G3364" i="3"/>
  <c r="E3364" i="3"/>
  <c r="F3363" i="3"/>
  <c r="K3363" i="3" s="1"/>
  <c r="K3362" i="3"/>
  <c r="F3362" i="3"/>
  <c r="F3361" i="3"/>
  <c r="K3361" i="3" s="1"/>
  <c r="K3360" i="3"/>
  <c r="F3360" i="3"/>
  <c r="F3359" i="3"/>
  <c r="K3359" i="3" s="1"/>
  <c r="K3358" i="3"/>
  <c r="F3358" i="3"/>
  <c r="F3357" i="3"/>
  <c r="F3356" i="3" s="1"/>
  <c r="J3356" i="3"/>
  <c r="I3356" i="3"/>
  <c r="H3356" i="3"/>
  <c r="G3356" i="3"/>
  <c r="E3356" i="3"/>
  <c r="F3355" i="3"/>
  <c r="K3355" i="3"/>
  <c r="F3354" i="3"/>
  <c r="F3352" i="3" s="1"/>
  <c r="F3353" i="3"/>
  <c r="J3352" i="3"/>
  <c r="I3352" i="3"/>
  <c r="H3352" i="3"/>
  <c r="G3352" i="3"/>
  <c r="E3352" i="3"/>
  <c r="F3351" i="3"/>
  <c r="K3351" i="3" s="1"/>
  <c r="F3350" i="3"/>
  <c r="K3350" i="3"/>
  <c r="F3349" i="3"/>
  <c r="K3349" i="3" s="1"/>
  <c r="F3348" i="3"/>
  <c r="K3348" i="3"/>
  <c r="F3347" i="3"/>
  <c r="K3347" i="3" s="1"/>
  <c r="F3346" i="3"/>
  <c r="K3346" i="3"/>
  <c r="J3345" i="3"/>
  <c r="I3345" i="3"/>
  <c r="H3345" i="3"/>
  <c r="G3345" i="3"/>
  <c r="F3345" i="3"/>
  <c r="E3345" i="3"/>
  <c r="K3345" i="3" s="1"/>
  <c r="F3344" i="3"/>
  <c r="K3344" i="3" s="1"/>
  <c r="K3343" i="3"/>
  <c r="F3343" i="3"/>
  <c r="F3342" i="3"/>
  <c r="K3342" i="3" s="1"/>
  <c r="K3341" i="3"/>
  <c r="F3341" i="3"/>
  <c r="F3340" i="3"/>
  <c r="K3340" i="3" s="1"/>
  <c r="K3339" i="3"/>
  <c r="F3339" i="3"/>
  <c r="J3338" i="3"/>
  <c r="I3338" i="3"/>
  <c r="H3338" i="3"/>
  <c r="G3338" i="3"/>
  <c r="F3338" i="3"/>
  <c r="K3338" i="3" s="1"/>
  <c r="E3338" i="3"/>
  <c r="F3337" i="3"/>
  <c r="K3337" i="3"/>
  <c r="F3336" i="3"/>
  <c r="K3336" i="3" s="1"/>
  <c r="F3335" i="3"/>
  <c r="K3335" i="3"/>
  <c r="F3334" i="3"/>
  <c r="K3334" i="3" s="1"/>
  <c r="F3333" i="3"/>
  <c r="K3333" i="3"/>
  <c r="F3332" i="3"/>
  <c r="K3332" i="3" s="1"/>
  <c r="F3331" i="3"/>
  <c r="K3331" i="3"/>
  <c r="F3330" i="3"/>
  <c r="F3329" i="3" s="1"/>
  <c r="J3329" i="3"/>
  <c r="I3329" i="3"/>
  <c r="H3329" i="3"/>
  <c r="G3329" i="3"/>
  <c r="E3329" i="3"/>
  <c r="K3328" i="3"/>
  <c r="F3328" i="3"/>
  <c r="F3327" i="3"/>
  <c r="K3327" i="3" s="1"/>
  <c r="K3326" i="3"/>
  <c r="F3326" i="3"/>
  <c r="F3325" i="3"/>
  <c r="K3325" i="3" s="1"/>
  <c r="K3324" i="3"/>
  <c r="F3324" i="3"/>
  <c r="F3323" i="3"/>
  <c r="K3323" i="3" s="1"/>
  <c r="K3322" i="3"/>
  <c r="F3322" i="3"/>
  <c r="F3321" i="3"/>
  <c r="F3320" i="3" s="1"/>
  <c r="K3320" i="3" s="1"/>
  <c r="J3320" i="3"/>
  <c r="I3320" i="3"/>
  <c r="H3320" i="3"/>
  <c r="G3320" i="3"/>
  <c r="E3320" i="3"/>
  <c r="K3319" i="3"/>
  <c r="F3319" i="3"/>
  <c r="F3318" i="3"/>
  <c r="K3318" i="3" s="1"/>
  <c r="K3317" i="3"/>
  <c r="F3317" i="3"/>
  <c r="F3316" i="3"/>
  <c r="K3316" i="3" s="1"/>
  <c r="K3315" i="3"/>
  <c r="F3315" i="3"/>
  <c r="F3314" i="3"/>
  <c r="K3314" i="3" s="1"/>
  <c r="J3313" i="3"/>
  <c r="J3382" i="3" s="1"/>
  <c r="I3313" i="3"/>
  <c r="H3313" i="3"/>
  <c r="G3313" i="3"/>
  <c r="E3313" i="3"/>
  <c r="F3312" i="3"/>
  <c r="K3312" i="3"/>
  <c r="F3311" i="3"/>
  <c r="K3311" i="3" s="1"/>
  <c r="F3310" i="3"/>
  <c r="K3310" i="3"/>
  <c r="F3309" i="3"/>
  <c r="K3309" i="3" s="1"/>
  <c r="F3308" i="3"/>
  <c r="F3307" i="3"/>
  <c r="J3307" i="3"/>
  <c r="I3307" i="3"/>
  <c r="H3307" i="3"/>
  <c r="G3307" i="3"/>
  <c r="E3307" i="3"/>
  <c r="K3307" i="3" s="1"/>
  <c r="F3306" i="3"/>
  <c r="K3306" i="3" s="1"/>
  <c r="F3305" i="3"/>
  <c r="K3305" i="3"/>
  <c r="F3304" i="3"/>
  <c r="K3304" i="3" s="1"/>
  <c r="J3303" i="3"/>
  <c r="I3303" i="3"/>
  <c r="H3303" i="3"/>
  <c r="G3303" i="3"/>
  <c r="E3303" i="3"/>
  <c r="F3302" i="3"/>
  <c r="K3302" i="3" s="1"/>
  <c r="F3301" i="3"/>
  <c r="K3301" i="3"/>
  <c r="F3300" i="3"/>
  <c r="K3300" i="3" s="1"/>
  <c r="F3299" i="3"/>
  <c r="K3299" i="3"/>
  <c r="F3298" i="3"/>
  <c r="K3298" i="3" s="1"/>
  <c r="F3297" i="3"/>
  <c r="K3297" i="3"/>
  <c r="F3296" i="3"/>
  <c r="K3296" i="3" s="1"/>
  <c r="F3295" i="3"/>
  <c r="K3295" i="3"/>
  <c r="F3294" i="3"/>
  <c r="K3294" i="3" s="1"/>
  <c r="F3293" i="3"/>
  <c r="K3293" i="3"/>
  <c r="F3292" i="3"/>
  <c r="K3292" i="3" s="1"/>
  <c r="F3291" i="3"/>
  <c r="K3291" i="3"/>
  <c r="F3290" i="3"/>
  <c r="K3290" i="3" s="1"/>
  <c r="F3289" i="3"/>
  <c r="K3289" i="3"/>
  <c r="F3288" i="3"/>
  <c r="K3288" i="3" s="1"/>
  <c r="F3287" i="3"/>
  <c r="K3287" i="3"/>
  <c r="F3286" i="3"/>
  <c r="K3286" i="3" s="1"/>
  <c r="J3285" i="3"/>
  <c r="I3285" i="3"/>
  <c r="H3285" i="3"/>
  <c r="G3285" i="3"/>
  <c r="E3285" i="3"/>
  <c r="F3284" i="3"/>
  <c r="K3284" i="3" s="1"/>
  <c r="K3283" i="3"/>
  <c r="F3283" i="3"/>
  <c r="F3282" i="3"/>
  <c r="K3282" i="3" s="1"/>
  <c r="K3281" i="3"/>
  <c r="F3281" i="3"/>
  <c r="F3280" i="3"/>
  <c r="K3280" i="3" s="1"/>
  <c r="K3279" i="3"/>
  <c r="F3279" i="3"/>
  <c r="F3278" i="3"/>
  <c r="K3278" i="3" s="1"/>
  <c r="C3278" i="3"/>
  <c r="F3277" i="3"/>
  <c r="K3277" i="3" s="1"/>
  <c r="J3276" i="3"/>
  <c r="I3276" i="3"/>
  <c r="H3276" i="3"/>
  <c r="G3276" i="3"/>
  <c r="E3276" i="3"/>
  <c r="F3275" i="3"/>
  <c r="K3275" i="3" s="1"/>
  <c r="K3274" i="3"/>
  <c r="F3274" i="3"/>
  <c r="F3273" i="3"/>
  <c r="K3273" i="3" s="1"/>
  <c r="K3272" i="3"/>
  <c r="F3272" i="3"/>
  <c r="F3271" i="3"/>
  <c r="F3270" i="3" s="1"/>
  <c r="J3270" i="3"/>
  <c r="I3270" i="3"/>
  <c r="H3270" i="3"/>
  <c r="H3382" i="3" s="1"/>
  <c r="G3270" i="3"/>
  <c r="E3270" i="3"/>
  <c r="F3269" i="3"/>
  <c r="K3269" i="3"/>
  <c r="F3268" i="3"/>
  <c r="K3268" i="3" s="1"/>
  <c r="J3267" i="3"/>
  <c r="I3267" i="3"/>
  <c r="I3382" i="3"/>
  <c r="H3267" i="3"/>
  <c r="G3267" i="3"/>
  <c r="G3382" i="3"/>
  <c r="E3267" i="3"/>
  <c r="C3264" i="3"/>
  <c r="C3263" i="3"/>
  <c r="E3258" i="3"/>
  <c r="B3257" i="3"/>
  <c r="F3256" i="3"/>
  <c r="B3254" i="3"/>
  <c r="F3253" i="3"/>
  <c r="E3253" i="3"/>
  <c r="B3253" i="3"/>
  <c r="K3245" i="3"/>
  <c r="K3244" i="3"/>
  <c r="F3243" i="3"/>
  <c r="E3243" i="3"/>
  <c r="K3241" i="3"/>
  <c r="K3240" i="3"/>
  <c r="K3239" i="3"/>
  <c r="K3238" i="3"/>
  <c r="K3237" i="3"/>
  <c r="K3236" i="3"/>
  <c r="K3235" i="3"/>
  <c r="K3234" i="3"/>
  <c r="K3233" i="3"/>
  <c r="K3232" i="3"/>
  <c r="K3231" i="3"/>
  <c r="K3230" i="3"/>
  <c r="K3229" i="3"/>
  <c r="K3228" i="3"/>
  <c r="K3227" i="3"/>
  <c r="K3226" i="3"/>
  <c r="K3225" i="3"/>
  <c r="K3224" i="3"/>
  <c r="F3223" i="3"/>
  <c r="E3223" i="3"/>
  <c r="K3223" i="3"/>
  <c r="K3222" i="3"/>
  <c r="K3221" i="3"/>
  <c r="K3217" i="3"/>
  <c r="F3220" i="3"/>
  <c r="E3220" i="3"/>
  <c r="K3220" i="3" s="1"/>
  <c r="E3217" i="3"/>
  <c r="B3216" i="3"/>
  <c r="F3215" i="3"/>
  <c r="B3213" i="3"/>
  <c r="F3212" i="3"/>
  <c r="E3212" i="3"/>
  <c r="B3212" i="3"/>
  <c r="D3206" i="3"/>
  <c r="K3205" i="3"/>
  <c r="K3204" i="3"/>
  <c r="K3203" i="3"/>
  <c r="F3202" i="3"/>
  <c r="K3202" i="3"/>
  <c r="K3201" i="3"/>
  <c r="K3200" i="3"/>
  <c r="F3200" i="3"/>
  <c r="F3199" i="3"/>
  <c r="K3199" i="3" s="1"/>
  <c r="K3198" i="3"/>
  <c r="F3198" i="3"/>
  <c r="J3197" i="3"/>
  <c r="I3197" i="3"/>
  <c r="H3197" i="3"/>
  <c r="G3197" i="3"/>
  <c r="E3197" i="3"/>
  <c r="F3196" i="3"/>
  <c r="K3196" i="3"/>
  <c r="F3195" i="3"/>
  <c r="K3195" i="3" s="1"/>
  <c r="F3194" i="3"/>
  <c r="K3194" i="3"/>
  <c r="F3193" i="3"/>
  <c r="F3192" i="3" s="1"/>
  <c r="J3192" i="3"/>
  <c r="I3192" i="3"/>
  <c r="H3192" i="3"/>
  <c r="G3192" i="3"/>
  <c r="E3192" i="3"/>
  <c r="K3191" i="3"/>
  <c r="F3191" i="3"/>
  <c r="F3190" i="3"/>
  <c r="K3190" i="3" s="1"/>
  <c r="K3189" i="3"/>
  <c r="F3189" i="3"/>
  <c r="J3188" i="3"/>
  <c r="I3188" i="3"/>
  <c r="H3188" i="3"/>
  <c r="G3188" i="3"/>
  <c r="F3188" i="3"/>
  <c r="K3188" i="3" s="1"/>
  <c r="E3188" i="3"/>
  <c r="F3187" i="3"/>
  <c r="K3187" i="3"/>
  <c r="F3186" i="3"/>
  <c r="K3186" i="3" s="1"/>
  <c r="F3185" i="3"/>
  <c r="K3185" i="3"/>
  <c r="F3184" i="3"/>
  <c r="K3184" i="3" s="1"/>
  <c r="F3183" i="3"/>
  <c r="K3183" i="3"/>
  <c r="F3182" i="3"/>
  <c r="K3182" i="3" s="1"/>
  <c r="F3181" i="3"/>
  <c r="K3181" i="3"/>
  <c r="J3180" i="3"/>
  <c r="I3180" i="3"/>
  <c r="H3180" i="3"/>
  <c r="G3180" i="3"/>
  <c r="F3180" i="3"/>
  <c r="E3180" i="3"/>
  <c r="F3179" i="3"/>
  <c r="K3179" i="3" s="1"/>
  <c r="K3178" i="3"/>
  <c r="F3178" i="3"/>
  <c r="F3177" i="3"/>
  <c r="F3176" i="3" s="1"/>
  <c r="J3176" i="3"/>
  <c r="I3176" i="3"/>
  <c r="H3176" i="3"/>
  <c r="G3176" i="3"/>
  <c r="E3176" i="3"/>
  <c r="K3175" i="3"/>
  <c r="F3175" i="3"/>
  <c r="F3174" i="3"/>
  <c r="K3174" i="3" s="1"/>
  <c r="K3173" i="3"/>
  <c r="F3173" i="3"/>
  <c r="F3172" i="3"/>
  <c r="K3172" i="3" s="1"/>
  <c r="K3171" i="3"/>
  <c r="F3171" i="3"/>
  <c r="F3170" i="3"/>
  <c r="K3170" i="3" s="1"/>
  <c r="J3169" i="3"/>
  <c r="I3169" i="3"/>
  <c r="H3169" i="3"/>
  <c r="G3169" i="3"/>
  <c r="E3169" i="3"/>
  <c r="F3168" i="3"/>
  <c r="K3168" i="3"/>
  <c r="F3167" i="3"/>
  <c r="K3167" i="3" s="1"/>
  <c r="F3166" i="3"/>
  <c r="K3166" i="3"/>
  <c r="F3165" i="3"/>
  <c r="K3165" i="3" s="1"/>
  <c r="F3164" i="3"/>
  <c r="K3164" i="3"/>
  <c r="F3163" i="3"/>
  <c r="F3162" i="3" s="1"/>
  <c r="J3162" i="3"/>
  <c r="I3162" i="3"/>
  <c r="H3162" i="3"/>
  <c r="G3162" i="3"/>
  <c r="E3162" i="3"/>
  <c r="K3162" i="3" s="1"/>
  <c r="F3161" i="3"/>
  <c r="K3161" i="3" s="1"/>
  <c r="K3160" i="3"/>
  <c r="F3160" i="3"/>
  <c r="F3159" i="3"/>
  <c r="K3159" i="3" s="1"/>
  <c r="K3158" i="3"/>
  <c r="F3158" i="3"/>
  <c r="F3157" i="3"/>
  <c r="K3157" i="3" s="1"/>
  <c r="K3156" i="3"/>
  <c r="F3156" i="3"/>
  <c r="F3155" i="3"/>
  <c r="K3155" i="3" s="1"/>
  <c r="K3154" i="3"/>
  <c r="F3154" i="3"/>
  <c r="F3153" i="3"/>
  <c r="J3153" i="3"/>
  <c r="I3153" i="3"/>
  <c r="H3153" i="3"/>
  <c r="G3153" i="3"/>
  <c r="E3153" i="3"/>
  <c r="K3153" i="3"/>
  <c r="F3152" i="3"/>
  <c r="K3152" i="3" s="1"/>
  <c r="F3151" i="3"/>
  <c r="K3151" i="3"/>
  <c r="F3150" i="3"/>
  <c r="K3150" i="3" s="1"/>
  <c r="F3149" i="3"/>
  <c r="K3149" i="3"/>
  <c r="F3148" i="3"/>
  <c r="K3148" i="3" s="1"/>
  <c r="F3147" i="3"/>
  <c r="K3147" i="3"/>
  <c r="F3146" i="3"/>
  <c r="K3146" i="3" s="1"/>
  <c r="F3145" i="3"/>
  <c r="F3144" i="3"/>
  <c r="J3144" i="3"/>
  <c r="I3144" i="3"/>
  <c r="H3144" i="3"/>
  <c r="G3144" i="3"/>
  <c r="E3144" i="3"/>
  <c r="K3144" i="3" s="1"/>
  <c r="F3143" i="3"/>
  <c r="K3143" i="3" s="1"/>
  <c r="F3142" i="3"/>
  <c r="K3142" i="3"/>
  <c r="F3141" i="3"/>
  <c r="K3141" i="3" s="1"/>
  <c r="F3140" i="3"/>
  <c r="K3140" i="3"/>
  <c r="F3139" i="3"/>
  <c r="K3139" i="3" s="1"/>
  <c r="F3138" i="3"/>
  <c r="K3138" i="3"/>
  <c r="J3137" i="3"/>
  <c r="I3137" i="3"/>
  <c r="H3137" i="3"/>
  <c r="G3137" i="3"/>
  <c r="E3137" i="3"/>
  <c r="F3136" i="3"/>
  <c r="K3136" i="3" s="1"/>
  <c r="K3135" i="3"/>
  <c r="F3135" i="3"/>
  <c r="F3134" i="3"/>
  <c r="K3134" i="3" s="1"/>
  <c r="K3133" i="3"/>
  <c r="F3133" i="3"/>
  <c r="F3132" i="3"/>
  <c r="F3131" i="3" s="1"/>
  <c r="J3131" i="3"/>
  <c r="I3131" i="3"/>
  <c r="H3131" i="3"/>
  <c r="G3131" i="3"/>
  <c r="K3131" i="3" s="1"/>
  <c r="E3131" i="3"/>
  <c r="K3130" i="3"/>
  <c r="F3130" i="3"/>
  <c r="F3129" i="3"/>
  <c r="K3129" i="3" s="1"/>
  <c r="K3128" i="3"/>
  <c r="F3128" i="3"/>
  <c r="J3127" i="3"/>
  <c r="I3127" i="3"/>
  <c r="H3127" i="3"/>
  <c r="G3127" i="3"/>
  <c r="E3127" i="3"/>
  <c r="K3126" i="3"/>
  <c r="F3126" i="3"/>
  <c r="F3125" i="3"/>
  <c r="K3125" i="3" s="1"/>
  <c r="K3124" i="3"/>
  <c r="F3124" i="3"/>
  <c r="F3123" i="3"/>
  <c r="K3123" i="3" s="1"/>
  <c r="K3122" i="3"/>
  <c r="F3122" i="3"/>
  <c r="F3121" i="3"/>
  <c r="K3121" i="3" s="1"/>
  <c r="K3120" i="3"/>
  <c r="F3120" i="3"/>
  <c r="F3119" i="3"/>
  <c r="K3119" i="3" s="1"/>
  <c r="K3118" i="3"/>
  <c r="F3118" i="3"/>
  <c r="F3117" i="3"/>
  <c r="K3117" i="3" s="1"/>
  <c r="K3116" i="3"/>
  <c r="F3116" i="3"/>
  <c r="F3115" i="3"/>
  <c r="K3115" i="3" s="1"/>
  <c r="K3114" i="3"/>
  <c r="F3114" i="3"/>
  <c r="F3113" i="3"/>
  <c r="K3113" i="3" s="1"/>
  <c r="K3112" i="3"/>
  <c r="F3112" i="3"/>
  <c r="F3111" i="3"/>
  <c r="K3111" i="3" s="1"/>
  <c r="K3110" i="3"/>
  <c r="F3110" i="3"/>
  <c r="J3109" i="3"/>
  <c r="I3109" i="3"/>
  <c r="H3109" i="3"/>
  <c r="G3109" i="3"/>
  <c r="E3109" i="3"/>
  <c r="F3108" i="3"/>
  <c r="K3108" i="3" s="1"/>
  <c r="F3107" i="3"/>
  <c r="K3107" i="3" s="1"/>
  <c r="F3106" i="3"/>
  <c r="K3106" i="3" s="1"/>
  <c r="F3105" i="3"/>
  <c r="K3105" i="3" s="1"/>
  <c r="F3104" i="3"/>
  <c r="K3104" i="3" s="1"/>
  <c r="F3103" i="3"/>
  <c r="K3103" i="3" s="1"/>
  <c r="F3102" i="3"/>
  <c r="K3102" i="3" s="1"/>
  <c r="C3102" i="3"/>
  <c r="K3101" i="3"/>
  <c r="F3101" i="3"/>
  <c r="J3100" i="3"/>
  <c r="I3100" i="3"/>
  <c r="H3100" i="3"/>
  <c r="G3100" i="3"/>
  <c r="E3100" i="3"/>
  <c r="F3099" i="3"/>
  <c r="K3099" i="3" s="1"/>
  <c r="F3098" i="3"/>
  <c r="K3098" i="3" s="1"/>
  <c r="F3097" i="3"/>
  <c r="K3097" i="3" s="1"/>
  <c r="F3096" i="3"/>
  <c r="K3096" i="3" s="1"/>
  <c r="F3095" i="3"/>
  <c r="K3095" i="3" s="1"/>
  <c r="J3094" i="3"/>
  <c r="I3094" i="3"/>
  <c r="H3094" i="3"/>
  <c r="G3094" i="3"/>
  <c r="E3094" i="3"/>
  <c r="F3093" i="3"/>
  <c r="K3093" i="3" s="1"/>
  <c r="K3092" i="3"/>
  <c r="F3092" i="3"/>
  <c r="J3091" i="3"/>
  <c r="J3206" i="3" s="1"/>
  <c r="I3091" i="3"/>
  <c r="H3091" i="3"/>
  <c r="G3091" i="3"/>
  <c r="G3206" i="3" s="1"/>
  <c r="E3091" i="3"/>
  <c r="E3206" i="3" s="1"/>
  <c r="C3088" i="3"/>
  <c r="C3089" i="3" s="1"/>
  <c r="C3087" i="3"/>
  <c r="E3082" i="3"/>
  <c r="B3081" i="3"/>
  <c r="F3080" i="3"/>
  <c r="B3078" i="3"/>
  <c r="F3077" i="3"/>
  <c r="E3077" i="3"/>
  <c r="B3077" i="3"/>
  <c r="K3069" i="3"/>
  <c r="K3068" i="3"/>
  <c r="F3067" i="3"/>
  <c r="E3067" i="3"/>
  <c r="K3067" i="3" s="1"/>
  <c r="K3066" i="3"/>
  <c r="K3065" i="3"/>
  <c r="K3064" i="3"/>
  <c r="K3063" i="3"/>
  <c r="K3062" i="3"/>
  <c r="K3061" i="3"/>
  <c r="K3060" i="3"/>
  <c r="K3059" i="3"/>
  <c r="K3058" i="3"/>
  <c r="K3057" i="3"/>
  <c r="K3056" i="3"/>
  <c r="K3055" i="3"/>
  <c r="K3054" i="3"/>
  <c r="K3053" i="3"/>
  <c r="K3052" i="3"/>
  <c r="K3051" i="3"/>
  <c r="K3050" i="3"/>
  <c r="K3049" i="3"/>
  <c r="K3048" i="3"/>
  <c r="F3047" i="3"/>
  <c r="E3047" i="3"/>
  <c r="K3047" i="3" s="1"/>
  <c r="K3046" i="3"/>
  <c r="K3045" i="3"/>
  <c r="F3044" i="3"/>
  <c r="K3044" i="3" s="1"/>
  <c r="K3041" i="3" s="1"/>
  <c r="E3044" i="3"/>
  <c r="E3041" i="3"/>
  <c r="B3040" i="3"/>
  <c r="F3039" i="3"/>
  <c r="B3037" i="3"/>
  <c r="F3036" i="3"/>
  <c r="E3036" i="3"/>
  <c r="B3036" i="3"/>
  <c r="D3030" i="3"/>
  <c r="K3029" i="3"/>
  <c r="K3028" i="3"/>
  <c r="K3027" i="3"/>
  <c r="F3026" i="3"/>
  <c r="K3026" i="3" s="1"/>
  <c r="K3025" i="3"/>
  <c r="F3024" i="3"/>
  <c r="K3024" i="3" s="1"/>
  <c r="F3023" i="3"/>
  <c r="K3023" i="3"/>
  <c r="F3022" i="3"/>
  <c r="J3021" i="3"/>
  <c r="I3021" i="3"/>
  <c r="H3021" i="3"/>
  <c r="G3021" i="3"/>
  <c r="E3021" i="3"/>
  <c r="F3020" i="3"/>
  <c r="K3020" i="3" s="1"/>
  <c r="K3019" i="3"/>
  <c r="F3019" i="3"/>
  <c r="F3018" i="3"/>
  <c r="K3018" i="3" s="1"/>
  <c r="K3017" i="3"/>
  <c r="F3017" i="3"/>
  <c r="J3016" i="3"/>
  <c r="I3016" i="3"/>
  <c r="H3016" i="3"/>
  <c r="G3016" i="3"/>
  <c r="E3016" i="3"/>
  <c r="F3015" i="3"/>
  <c r="K3015" i="3" s="1"/>
  <c r="F3014" i="3"/>
  <c r="K3014" i="3"/>
  <c r="F3013" i="3"/>
  <c r="K3013" i="3" s="1"/>
  <c r="J3012" i="3"/>
  <c r="I3012" i="3"/>
  <c r="H3012" i="3"/>
  <c r="G3012" i="3"/>
  <c r="E3012" i="3"/>
  <c r="F3011" i="3"/>
  <c r="K3011" i="3" s="1"/>
  <c r="K3010" i="3"/>
  <c r="F3010" i="3"/>
  <c r="F3009" i="3"/>
  <c r="K3009" i="3" s="1"/>
  <c r="K3008" i="3"/>
  <c r="F3008" i="3"/>
  <c r="F3007" i="3"/>
  <c r="K3007" i="3" s="1"/>
  <c r="K3006" i="3"/>
  <c r="F3006" i="3"/>
  <c r="F3005" i="3"/>
  <c r="J3004" i="3"/>
  <c r="I3004" i="3"/>
  <c r="H3004" i="3"/>
  <c r="G3004" i="3"/>
  <c r="E3004" i="3"/>
  <c r="F3003" i="3"/>
  <c r="K3003" i="3"/>
  <c r="F3002" i="3"/>
  <c r="K3002" i="3" s="1"/>
  <c r="F3001" i="3"/>
  <c r="J3000" i="3"/>
  <c r="I3000" i="3"/>
  <c r="H3000" i="3"/>
  <c r="G3000" i="3"/>
  <c r="E3000" i="3"/>
  <c r="F2999" i="3"/>
  <c r="K2999" i="3" s="1"/>
  <c r="F2998" i="3"/>
  <c r="K2998" i="3"/>
  <c r="F2997" i="3"/>
  <c r="K2997" i="3" s="1"/>
  <c r="F2996" i="3"/>
  <c r="K2996" i="3"/>
  <c r="F2995" i="3"/>
  <c r="K2995" i="3" s="1"/>
  <c r="F2994" i="3"/>
  <c r="K2994" i="3"/>
  <c r="J2993" i="3"/>
  <c r="I2993" i="3"/>
  <c r="H2993" i="3"/>
  <c r="G2993" i="3"/>
  <c r="F2993" i="3"/>
  <c r="E2993" i="3"/>
  <c r="F2992" i="3"/>
  <c r="K2992" i="3" s="1"/>
  <c r="K2991" i="3"/>
  <c r="F2991" i="3"/>
  <c r="F2990" i="3"/>
  <c r="K2990" i="3" s="1"/>
  <c r="K2989" i="3"/>
  <c r="F2989" i="3"/>
  <c r="F2988" i="3"/>
  <c r="K2988" i="3" s="1"/>
  <c r="K2987" i="3"/>
  <c r="F2987" i="3"/>
  <c r="J2986" i="3"/>
  <c r="I2986" i="3"/>
  <c r="H2986" i="3"/>
  <c r="G2986" i="3"/>
  <c r="F2986" i="3"/>
  <c r="K2986" i="3" s="1"/>
  <c r="E2986" i="3"/>
  <c r="F2985" i="3"/>
  <c r="K2985" i="3"/>
  <c r="F2984" i="3"/>
  <c r="K2984" i="3" s="1"/>
  <c r="F2983" i="3"/>
  <c r="K2983" i="3"/>
  <c r="F2982" i="3"/>
  <c r="K2982" i="3" s="1"/>
  <c r="F2981" i="3"/>
  <c r="K2981" i="3" s="1"/>
  <c r="F2980" i="3"/>
  <c r="K2980" i="3" s="1"/>
  <c r="F2979" i="3"/>
  <c r="F2977" i="3" s="1"/>
  <c r="F2978" i="3"/>
  <c r="K2978" i="3" s="1"/>
  <c r="J2977" i="3"/>
  <c r="I2977" i="3"/>
  <c r="H2977" i="3"/>
  <c r="G2977" i="3"/>
  <c r="E2977" i="3"/>
  <c r="F2976" i="3"/>
  <c r="K2976" i="3" s="1"/>
  <c r="F2975" i="3"/>
  <c r="K2975" i="3"/>
  <c r="F2974" i="3"/>
  <c r="K2974" i="3" s="1"/>
  <c r="F2973" i="3"/>
  <c r="K2973" i="3" s="1"/>
  <c r="F2972" i="3"/>
  <c r="K2972" i="3" s="1"/>
  <c r="F2971" i="3"/>
  <c r="K2971" i="3" s="1"/>
  <c r="F2970" i="3"/>
  <c r="K2970" i="3" s="1"/>
  <c r="F2969" i="3"/>
  <c r="F2968" i="3"/>
  <c r="J2968" i="3"/>
  <c r="I2968" i="3"/>
  <c r="H2968" i="3"/>
  <c r="G2968" i="3"/>
  <c r="E2968" i="3"/>
  <c r="F2967" i="3"/>
  <c r="K2967" i="3" s="1"/>
  <c r="F2966" i="3"/>
  <c r="K2966" i="3"/>
  <c r="F2965" i="3"/>
  <c r="K2965" i="3" s="1"/>
  <c r="F2964" i="3"/>
  <c r="K2964" i="3"/>
  <c r="F2963" i="3"/>
  <c r="K2963" i="3" s="1"/>
  <c r="F2962" i="3"/>
  <c r="K2962" i="3"/>
  <c r="J2961" i="3"/>
  <c r="I2961" i="3"/>
  <c r="H2961" i="3"/>
  <c r="G2961" i="3"/>
  <c r="F2961" i="3"/>
  <c r="K2961" i="3" s="1"/>
  <c r="E2961" i="3"/>
  <c r="F2960" i="3"/>
  <c r="K2960" i="3" s="1"/>
  <c r="K2959" i="3"/>
  <c r="F2959" i="3"/>
  <c r="F2958" i="3"/>
  <c r="K2958" i="3" s="1"/>
  <c r="K2957" i="3"/>
  <c r="F2957" i="3"/>
  <c r="F2956" i="3"/>
  <c r="F2955" i="3" s="1"/>
  <c r="K2955" i="3" s="1"/>
  <c r="J2955" i="3"/>
  <c r="I2955" i="3"/>
  <c r="H2955" i="3"/>
  <c r="G2955" i="3"/>
  <c r="E2955" i="3"/>
  <c r="K2954" i="3"/>
  <c r="F2954" i="3"/>
  <c r="F2953" i="3"/>
  <c r="K2953" i="3" s="1"/>
  <c r="K2952" i="3"/>
  <c r="F2952" i="3"/>
  <c r="F2951" i="3" s="1"/>
  <c r="K2951" i="3" s="1"/>
  <c r="J2951" i="3"/>
  <c r="I2951" i="3"/>
  <c r="H2951" i="3"/>
  <c r="G2951" i="3"/>
  <c r="E2951" i="3"/>
  <c r="K2950" i="3"/>
  <c r="F2950" i="3"/>
  <c r="F2949" i="3"/>
  <c r="K2949" i="3"/>
  <c r="K2948" i="3"/>
  <c r="F2948" i="3"/>
  <c r="F2947" i="3"/>
  <c r="K2947" i="3"/>
  <c r="K2946" i="3"/>
  <c r="F2946" i="3"/>
  <c r="F2945" i="3"/>
  <c r="K2945" i="3"/>
  <c r="K2944" i="3"/>
  <c r="F2944" i="3"/>
  <c r="F2943" i="3"/>
  <c r="K2943" i="3"/>
  <c r="K2942" i="3"/>
  <c r="F2942" i="3"/>
  <c r="F2941" i="3"/>
  <c r="K2941" i="3"/>
  <c r="K2940" i="3"/>
  <c r="F2940" i="3"/>
  <c r="F2939" i="3"/>
  <c r="K2939" i="3"/>
  <c r="K2938" i="3"/>
  <c r="F2938" i="3"/>
  <c r="F2937" i="3"/>
  <c r="K2937" i="3"/>
  <c r="K2936" i="3"/>
  <c r="F2936" i="3"/>
  <c r="F2935" i="3"/>
  <c r="K2935" i="3"/>
  <c r="K2934" i="3"/>
  <c r="F2934" i="3"/>
  <c r="F2933" i="3" s="1"/>
  <c r="J2933" i="3"/>
  <c r="I2933" i="3"/>
  <c r="H2933" i="3"/>
  <c r="G2933" i="3"/>
  <c r="E2933" i="3"/>
  <c r="K2933" i="3"/>
  <c r="F2932" i="3"/>
  <c r="K2932" i="3" s="1"/>
  <c r="F2931" i="3"/>
  <c r="K2931" i="3" s="1"/>
  <c r="F2930" i="3"/>
  <c r="K2930" i="3" s="1"/>
  <c r="K2929" i="3"/>
  <c r="F2929" i="3"/>
  <c r="F2928" i="3"/>
  <c r="K2928" i="3" s="1"/>
  <c r="K2927" i="3"/>
  <c r="F2927" i="3"/>
  <c r="F2924" i="3" s="1"/>
  <c r="F2926" i="3"/>
  <c r="K2926" i="3"/>
  <c r="C2926" i="3"/>
  <c r="K2925" i="3"/>
  <c r="F2925" i="3"/>
  <c r="J2924" i="3"/>
  <c r="I2924" i="3"/>
  <c r="H2924" i="3"/>
  <c r="G2924" i="3"/>
  <c r="E2924" i="3"/>
  <c r="F2923" i="3"/>
  <c r="K2923" i="3"/>
  <c r="K2922" i="3"/>
  <c r="F2922" i="3"/>
  <c r="F2921" i="3"/>
  <c r="K2921" i="3"/>
  <c r="K2920" i="3"/>
  <c r="F2920" i="3"/>
  <c r="F2919" i="3"/>
  <c r="K2919" i="3"/>
  <c r="J2918" i="3"/>
  <c r="I2918" i="3"/>
  <c r="H2918" i="3"/>
  <c r="G2918" i="3"/>
  <c r="K2918" i="3"/>
  <c r="F2918" i="3"/>
  <c r="E2918" i="3"/>
  <c r="F2917" i="3"/>
  <c r="K2917" i="3"/>
  <c r="K2916" i="3"/>
  <c r="F2916" i="3"/>
  <c r="J2915" i="3"/>
  <c r="J3030" i="3"/>
  <c r="I2915" i="3"/>
  <c r="I3030" i="3" s="1"/>
  <c r="H2915" i="3"/>
  <c r="H3030" i="3"/>
  <c r="G2915" i="3"/>
  <c r="G3030" i="3" s="1"/>
  <c r="F2915" i="3"/>
  <c r="E2915" i="3"/>
  <c r="E3030" i="3" s="1"/>
  <c r="C2912" i="3"/>
  <c r="L3030" i="3" s="1"/>
  <c r="C2911" i="3"/>
  <c r="E2906" i="3"/>
  <c r="B2905" i="3"/>
  <c r="F2904" i="3"/>
  <c r="B2902" i="3"/>
  <c r="F2901" i="3"/>
  <c r="E2901" i="3"/>
  <c r="B2901" i="3"/>
  <c r="K2893" i="3"/>
  <c r="K2892" i="3"/>
  <c r="F2891" i="3"/>
  <c r="E2891" i="3"/>
  <c r="K2890" i="3" s="1"/>
  <c r="K2889" i="3"/>
  <c r="K2888" i="3"/>
  <c r="K2887" i="3"/>
  <c r="K2886" i="3"/>
  <c r="K2885" i="3"/>
  <c r="K2884" i="3"/>
  <c r="K2883" i="3"/>
  <c r="K2882" i="3"/>
  <c r="K2881" i="3"/>
  <c r="K2880" i="3"/>
  <c r="K2879" i="3"/>
  <c r="K2878" i="3"/>
  <c r="K2877" i="3"/>
  <c r="K2876" i="3"/>
  <c r="K2875" i="3"/>
  <c r="K2874" i="3"/>
  <c r="K2873" i="3"/>
  <c r="K2872" i="3"/>
  <c r="F2871" i="3"/>
  <c r="K2871" i="3" s="1"/>
  <c r="E2871" i="3"/>
  <c r="K2870" i="3"/>
  <c r="K2869" i="3"/>
  <c r="F2868" i="3"/>
  <c r="E2868" i="3"/>
  <c r="K2868" i="3" s="1"/>
  <c r="K2865" i="3" s="1"/>
  <c r="E2865" i="3"/>
  <c r="B2864" i="3"/>
  <c r="F2863" i="3"/>
  <c r="B2861" i="3"/>
  <c r="F2860" i="3"/>
  <c r="E2860" i="3"/>
  <c r="B2860" i="3"/>
  <c r="D2854" i="3"/>
  <c r="K2853" i="3"/>
  <c r="K2852" i="3"/>
  <c r="K2851" i="3"/>
  <c r="F2850" i="3"/>
  <c r="K2850" i="3"/>
  <c r="K2849" i="3"/>
  <c r="K2848" i="3"/>
  <c r="F2848" i="3"/>
  <c r="F2847" i="3"/>
  <c r="K2847" i="3"/>
  <c r="K2846" i="3"/>
  <c r="F2846" i="3"/>
  <c r="J2845" i="3"/>
  <c r="I2845" i="3"/>
  <c r="H2845" i="3"/>
  <c r="G2845" i="3"/>
  <c r="F2845" i="3"/>
  <c r="E2845" i="3"/>
  <c r="K2845" i="3" s="1"/>
  <c r="F2844" i="3"/>
  <c r="K2844" i="3"/>
  <c r="K2843" i="3"/>
  <c r="F2843" i="3"/>
  <c r="F2842" i="3"/>
  <c r="K2842" i="3"/>
  <c r="K2841" i="3"/>
  <c r="F2841" i="3"/>
  <c r="F2840" i="3" s="1"/>
  <c r="K2840" i="3" s="1"/>
  <c r="J2840" i="3"/>
  <c r="I2840" i="3"/>
  <c r="H2840" i="3"/>
  <c r="G2840" i="3"/>
  <c r="E2840" i="3"/>
  <c r="K2839" i="3"/>
  <c r="F2839" i="3"/>
  <c r="F2838" i="3"/>
  <c r="K2838" i="3"/>
  <c r="K2837" i="3"/>
  <c r="F2837" i="3"/>
  <c r="J2836" i="3"/>
  <c r="I2836" i="3"/>
  <c r="H2836" i="3"/>
  <c r="G2836" i="3"/>
  <c r="F2836" i="3"/>
  <c r="E2836" i="3"/>
  <c r="K2836" i="3" s="1"/>
  <c r="F2835" i="3"/>
  <c r="K2835" i="3"/>
  <c r="F2834" i="3"/>
  <c r="K2834" i="3" s="1"/>
  <c r="F2833" i="3"/>
  <c r="K2833" i="3" s="1"/>
  <c r="F2832" i="3"/>
  <c r="K2832" i="3" s="1"/>
  <c r="F2831" i="3"/>
  <c r="K2831" i="3" s="1"/>
  <c r="F2830" i="3"/>
  <c r="K2830" i="3" s="1"/>
  <c r="F2829" i="3"/>
  <c r="K2829" i="3" s="1"/>
  <c r="J2828" i="3"/>
  <c r="I2828" i="3"/>
  <c r="H2828" i="3"/>
  <c r="G2828" i="3"/>
  <c r="E2828" i="3"/>
  <c r="F2827" i="3"/>
  <c r="K2827" i="3" s="1"/>
  <c r="F2826" i="3"/>
  <c r="K2826" i="3" s="1"/>
  <c r="F2825" i="3"/>
  <c r="F2824" i="3" s="1"/>
  <c r="J2824" i="3"/>
  <c r="I2824" i="3"/>
  <c r="H2824" i="3"/>
  <c r="G2824" i="3"/>
  <c r="E2824" i="3"/>
  <c r="K2824" i="3" s="1"/>
  <c r="K2823" i="3"/>
  <c r="F2823" i="3"/>
  <c r="F2822" i="3"/>
  <c r="K2822" i="3"/>
  <c r="K2821" i="3"/>
  <c r="F2821" i="3"/>
  <c r="F2820" i="3"/>
  <c r="K2820" i="3"/>
  <c r="K2819" i="3"/>
  <c r="F2819" i="3"/>
  <c r="F2818" i="3"/>
  <c r="F2817" i="3" s="1"/>
  <c r="K2818" i="3"/>
  <c r="J2817" i="3"/>
  <c r="I2817" i="3"/>
  <c r="H2817" i="3"/>
  <c r="G2817" i="3"/>
  <c r="E2817" i="3"/>
  <c r="F2816" i="3"/>
  <c r="K2816" i="3" s="1"/>
  <c r="F2815" i="3"/>
  <c r="K2815" i="3" s="1"/>
  <c r="F2814" i="3"/>
  <c r="K2814" i="3" s="1"/>
  <c r="F2813" i="3"/>
  <c r="K2813" i="3" s="1"/>
  <c r="F2812" i="3"/>
  <c r="K2812" i="3" s="1"/>
  <c r="F2811" i="3"/>
  <c r="K2811" i="3" s="1"/>
  <c r="J2810" i="3"/>
  <c r="I2810" i="3"/>
  <c r="H2810" i="3"/>
  <c r="G2810" i="3"/>
  <c r="F2810" i="3"/>
  <c r="E2810" i="3"/>
  <c r="F2809" i="3"/>
  <c r="K2809" i="3"/>
  <c r="K2808" i="3"/>
  <c r="F2808" i="3"/>
  <c r="F2807" i="3"/>
  <c r="K2807" i="3"/>
  <c r="K2806" i="3"/>
  <c r="F2806" i="3"/>
  <c r="F2805" i="3"/>
  <c r="K2805" i="3"/>
  <c r="K2804" i="3"/>
  <c r="F2804" i="3"/>
  <c r="F2803" i="3"/>
  <c r="K2803" i="3"/>
  <c r="K2802" i="3"/>
  <c r="F2802" i="3"/>
  <c r="F2801" i="3"/>
  <c r="J2801" i="3"/>
  <c r="I2801" i="3"/>
  <c r="H2801" i="3"/>
  <c r="G2801" i="3"/>
  <c r="E2801" i="3"/>
  <c r="K2801" i="3" s="1"/>
  <c r="F2800" i="3"/>
  <c r="K2800" i="3" s="1"/>
  <c r="F2799" i="3"/>
  <c r="K2799" i="3" s="1"/>
  <c r="F2798" i="3"/>
  <c r="K2798" i="3" s="1"/>
  <c r="F2797" i="3"/>
  <c r="K2797" i="3" s="1"/>
  <c r="F2796" i="3"/>
  <c r="K2796" i="3" s="1"/>
  <c r="F2795" i="3"/>
  <c r="K2795" i="3" s="1"/>
  <c r="F2794" i="3"/>
  <c r="K2794" i="3" s="1"/>
  <c r="F2793" i="3"/>
  <c r="F2792" i="3" s="1"/>
  <c r="J2792" i="3"/>
  <c r="I2792" i="3"/>
  <c r="H2792" i="3"/>
  <c r="G2792" i="3"/>
  <c r="E2792" i="3"/>
  <c r="K2791" i="3"/>
  <c r="F2791" i="3"/>
  <c r="F2790" i="3"/>
  <c r="K2790" i="3"/>
  <c r="K2789" i="3"/>
  <c r="F2789" i="3"/>
  <c r="F2788" i="3"/>
  <c r="K2788" i="3"/>
  <c r="K2787" i="3"/>
  <c r="F2787" i="3"/>
  <c r="F2786" i="3"/>
  <c r="K2786" i="3"/>
  <c r="J2785" i="3"/>
  <c r="I2785" i="3"/>
  <c r="H2785" i="3"/>
  <c r="G2785" i="3"/>
  <c r="K2785" i="3"/>
  <c r="F2785" i="3"/>
  <c r="E2785" i="3"/>
  <c r="F2784" i="3"/>
  <c r="K2784" i="3"/>
  <c r="K2783" i="3"/>
  <c r="F2783" i="3"/>
  <c r="F2782" i="3"/>
  <c r="K2782" i="3"/>
  <c r="K2781" i="3"/>
  <c r="F2781" i="3"/>
  <c r="F2780" i="3"/>
  <c r="F2779" i="3"/>
  <c r="J2779" i="3"/>
  <c r="I2779" i="3"/>
  <c r="H2779" i="3"/>
  <c r="G2779" i="3"/>
  <c r="E2779" i="3"/>
  <c r="F2778" i="3"/>
  <c r="K2778" i="3" s="1"/>
  <c r="F2777" i="3"/>
  <c r="K2777" i="3" s="1"/>
  <c r="F2776" i="3"/>
  <c r="K2776" i="3" s="1"/>
  <c r="J2775" i="3"/>
  <c r="I2775" i="3"/>
  <c r="H2775" i="3"/>
  <c r="G2775" i="3"/>
  <c r="E2775" i="3"/>
  <c r="F2774" i="3"/>
  <c r="K2774" i="3" s="1"/>
  <c r="F2773" i="3"/>
  <c r="K2773" i="3" s="1"/>
  <c r="F2772" i="3"/>
  <c r="K2772" i="3" s="1"/>
  <c r="F2771" i="3"/>
  <c r="K2771" i="3" s="1"/>
  <c r="F2770" i="3"/>
  <c r="K2770" i="3" s="1"/>
  <c r="F2769" i="3"/>
  <c r="K2769" i="3" s="1"/>
  <c r="F2768" i="3"/>
  <c r="K2768" i="3" s="1"/>
  <c r="F2767" i="3"/>
  <c r="K2767" i="3" s="1"/>
  <c r="F2766" i="3"/>
  <c r="K2766" i="3" s="1"/>
  <c r="F2765" i="3"/>
  <c r="K2765" i="3" s="1"/>
  <c r="F2764" i="3"/>
  <c r="K2764" i="3" s="1"/>
  <c r="F2763" i="3"/>
  <c r="K2763" i="3" s="1"/>
  <c r="F2762" i="3"/>
  <c r="K2762" i="3" s="1"/>
  <c r="F2761" i="3"/>
  <c r="K2761" i="3" s="1"/>
  <c r="F2760" i="3"/>
  <c r="K2760" i="3" s="1"/>
  <c r="F2759" i="3"/>
  <c r="K2759" i="3" s="1"/>
  <c r="F2758" i="3"/>
  <c r="K2758" i="3" s="1"/>
  <c r="J2757" i="3"/>
  <c r="I2757" i="3"/>
  <c r="H2757" i="3"/>
  <c r="G2757" i="3"/>
  <c r="E2757" i="3"/>
  <c r="F2756" i="3"/>
  <c r="K2756" i="3"/>
  <c r="F2755" i="3"/>
  <c r="K2755" i="3" s="1"/>
  <c r="F2754" i="3"/>
  <c r="K2754" i="3"/>
  <c r="F2753" i="3"/>
  <c r="K2753" i="3" s="1"/>
  <c r="F2752" i="3"/>
  <c r="K2752" i="3"/>
  <c r="K2751" i="3"/>
  <c r="F2751" i="3"/>
  <c r="F2750" i="3"/>
  <c r="K2750" i="3"/>
  <c r="C2750" i="3"/>
  <c r="F2749" i="3"/>
  <c r="K2749" i="3" s="1"/>
  <c r="J2748" i="3"/>
  <c r="I2748" i="3"/>
  <c r="H2748" i="3"/>
  <c r="G2748" i="3"/>
  <c r="F2748" i="3"/>
  <c r="E2748" i="3"/>
  <c r="F2747" i="3"/>
  <c r="K2747" i="3"/>
  <c r="K2746" i="3"/>
  <c r="F2746" i="3"/>
  <c r="F2745" i="3"/>
  <c r="K2745" i="3"/>
  <c r="K2744" i="3"/>
  <c r="F2744" i="3"/>
  <c r="F2743" i="3"/>
  <c r="F2742" i="3" s="1"/>
  <c r="K2743" i="3"/>
  <c r="J2742" i="3"/>
  <c r="I2742" i="3"/>
  <c r="H2742" i="3"/>
  <c r="G2742" i="3"/>
  <c r="K2742" i="3" s="1"/>
  <c r="E2742" i="3"/>
  <c r="F2741" i="3"/>
  <c r="K2741" i="3" s="1"/>
  <c r="K2740" i="3"/>
  <c r="F2740" i="3"/>
  <c r="J2739" i="3"/>
  <c r="I2739" i="3"/>
  <c r="I2854" i="3"/>
  <c r="H2739" i="3"/>
  <c r="G2739" i="3"/>
  <c r="F2739" i="3"/>
  <c r="E2739" i="3"/>
  <c r="E2854" i="3"/>
  <c r="C2736" i="3"/>
  <c r="L2854" i="3" s="1"/>
  <c r="C2735" i="3"/>
  <c r="E2730" i="3"/>
  <c r="B2729" i="3"/>
  <c r="F2728" i="3"/>
  <c r="B2726" i="3"/>
  <c r="F2725" i="3"/>
  <c r="E2725" i="3"/>
  <c r="B2725" i="3"/>
  <c r="K2717" i="3"/>
  <c r="K2716" i="3"/>
  <c r="F2715" i="3"/>
  <c r="E2715" i="3"/>
  <c r="K2715" i="3"/>
  <c r="K2714" i="3"/>
  <c r="K2713" i="3"/>
  <c r="K2712" i="3"/>
  <c r="K2711" i="3"/>
  <c r="K2710" i="3"/>
  <c r="K2709" i="3"/>
  <c r="K2708" i="3"/>
  <c r="K2707" i="3"/>
  <c r="K2706" i="3"/>
  <c r="K2705" i="3"/>
  <c r="K2704" i="3"/>
  <c r="K2703" i="3"/>
  <c r="K2702" i="3"/>
  <c r="K2701" i="3"/>
  <c r="K2700" i="3"/>
  <c r="K2699" i="3"/>
  <c r="K2698" i="3"/>
  <c r="K2697" i="3"/>
  <c r="K2696" i="3"/>
  <c r="F2695" i="3"/>
  <c r="E2695" i="3"/>
  <c r="K2695" i="3" s="1"/>
  <c r="K2694" i="3"/>
  <c r="K2693" i="3"/>
  <c r="F2692" i="3"/>
  <c r="E2692" i="3"/>
  <c r="K2692" i="3" s="1"/>
  <c r="K2689" i="3" s="1"/>
  <c r="E2689" i="3"/>
  <c r="B2688" i="3"/>
  <c r="F2687" i="3"/>
  <c r="B2685" i="3"/>
  <c r="F2684" i="3"/>
  <c r="E2684" i="3"/>
  <c r="B2684" i="3"/>
  <c r="D2678" i="3"/>
  <c r="K2677" i="3"/>
  <c r="K2676" i="3"/>
  <c r="K2675" i="3"/>
  <c r="F2674" i="3"/>
  <c r="K2674" i="3" s="1"/>
  <c r="K2673" i="3"/>
  <c r="K2672" i="3"/>
  <c r="F2672" i="3"/>
  <c r="F2671" i="3"/>
  <c r="K2671" i="3" s="1"/>
  <c r="F2670" i="3"/>
  <c r="K2670" i="3" s="1"/>
  <c r="J2669" i="3"/>
  <c r="I2669" i="3"/>
  <c r="H2669" i="3"/>
  <c r="G2669" i="3"/>
  <c r="E2669" i="3"/>
  <c r="K2668" i="3"/>
  <c r="F2668" i="3"/>
  <c r="F2667" i="3"/>
  <c r="K2667" i="3" s="1"/>
  <c r="F2666" i="3"/>
  <c r="K2666" i="3" s="1"/>
  <c r="F2665" i="3"/>
  <c r="K2665" i="3" s="1"/>
  <c r="J2664" i="3"/>
  <c r="I2664" i="3"/>
  <c r="H2664" i="3"/>
  <c r="G2664" i="3"/>
  <c r="E2664" i="3"/>
  <c r="F2663" i="3"/>
  <c r="K2663" i="3" s="1"/>
  <c r="F2662" i="3"/>
  <c r="K2662" i="3" s="1"/>
  <c r="F2661" i="3"/>
  <c r="K2661" i="3" s="1"/>
  <c r="J2660" i="3"/>
  <c r="I2660" i="3"/>
  <c r="H2660" i="3"/>
  <c r="G2660" i="3"/>
  <c r="F2660" i="3"/>
  <c r="E2660" i="3"/>
  <c r="K2659" i="3"/>
  <c r="F2659" i="3"/>
  <c r="F2658" i="3"/>
  <c r="K2658" i="3" s="1"/>
  <c r="F2657" i="3"/>
  <c r="K2657" i="3" s="1"/>
  <c r="K2656" i="3"/>
  <c r="F2656" i="3"/>
  <c r="F2655" i="3"/>
  <c r="K2655" i="3" s="1"/>
  <c r="K2654" i="3"/>
  <c r="F2654" i="3"/>
  <c r="F2653" i="3"/>
  <c r="K2653" i="3" s="1"/>
  <c r="J2652" i="3"/>
  <c r="I2652" i="3"/>
  <c r="H2652" i="3"/>
  <c r="G2652" i="3"/>
  <c r="F2652" i="3"/>
  <c r="K2652" i="3" s="1"/>
  <c r="E2652" i="3"/>
  <c r="F2651" i="3"/>
  <c r="K2651" i="3"/>
  <c r="F2650" i="3"/>
  <c r="F2648" i="3" s="1"/>
  <c r="K2648" i="3" s="1"/>
  <c r="F2649" i="3"/>
  <c r="J2648" i="3"/>
  <c r="I2648" i="3"/>
  <c r="H2648" i="3"/>
  <c r="G2648" i="3"/>
  <c r="E2648" i="3"/>
  <c r="F2647" i="3"/>
  <c r="K2647" i="3" s="1"/>
  <c r="F2646" i="3"/>
  <c r="K2646" i="3" s="1"/>
  <c r="F2645" i="3"/>
  <c r="K2645" i="3" s="1"/>
  <c r="K2644" i="3"/>
  <c r="F2644" i="3"/>
  <c r="F2643" i="3"/>
  <c r="K2643" i="3" s="1"/>
  <c r="K2642" i="3"/>
  <c r="F2642" i="3"/>
  <c r="F2641" i="3" s="1"/>
  <c r="J2641" i="3"/>
  <c r="I2641" i="3"/>
  <c r="H2641" i="3"/>
  <c r="G2641" i="3"/>
  <c r="E2641" i="3"/>
  <c r="F2640" i="3"/>
  <c r="K2640" i="3" s="1"/>
  <c r="F2639" i="3"/>
  <c r="K2639" i="3" s="1"/>
  <c r="F2638" i="3"/>
  <c r="K2638" i="3" s="1"/>
  <c r="F2637" i="3"/>
  <c r="K2637" i="3" s="1"/>
  <c r="F2636" i="3"/>
  <c r="K2636" i="3" s="1"/>
  <c r="F2635" i="3"/>
  <c r="K2635" i="3" s="1"/>
  <c r="J2634" i="3"/>
  <c r="I2634" i="3"/>
  <c r="H2634" i="3"/>
  <c r="G2634" i="3"/>
  <c r="E2634" i="3"/>
  <c r="K2633" i="3"/>
  <c r="F2633" i="3"/>
  <c r="F2632" i="3"/>
  <c r="K2632" i="3" s="1"/>
  <c r="F2631" i="3"/>
  <c r="K2631" i="3" s="1"/>
  <c r="F2630" i="3"/>
  <c r="K2630" i="3" s="1"/>
  <c r="F2629" i="3"/>
  <c r="K2629" i="3" s="1"/>
  <c r="F2628" i="3"/>
  <c r="K2628" i="3" s="1"/>
  <c r="K2627" i="3"/>
  <c r="F2627" i="3"/>
  <c r="F2626" i="3"/>
  <c r="K2626" i="3" s="1"/>
  <c r="J2625" i="3"/>
  <c r="I2625" i="3"/>
  <c r="H2625" i="3"/>
  <c r="G2625" i="3"/>
  <c r="F2625" i="3"/>
  <c r="E2625" i="3"/>
  <c r="F2624" i="3"/>
  <c r="K2624" i="3"/>
  <c r="F2623" i="3"/>
  <c r="K2623" i="3" s="1"/>
  <c r="F2622" i="3"/>
  <c r="K2622" i="3" s="1"/>
  <c r="F2621" i="3"/>
  <c r="K2621" i="3" s="1"/>
  <c r="F2620" i="3"/>
  <c r="K2620" i="3" s="1"/>
  <c r="F2619" i="3"/>
  <c r="K2619" i="3"/>
  <c r="F2618" i="3"/>
  <c r="K2618" i="3" s="1"/>
  <c r="F2617" i="3"/>
  <c r="F2616" i="3"/>
  <c r="J2616" i="3"/>
  <c r="I2616" i="3"/>
  <c r="H2616" i="3"/>
  <c r="G2616" i="3"/>
  <c r="E2616" i="3"/>
  <c r="K2615" i="3"/>
  <c r="F2615" i="3"/>
  <c r="F2614" i="3"/>
  <c r="K2614" i="3" s="1"/>
  <c r="K2613" i="3"/>
  <c r="F2613" i="3"/>
  <c r="F2612" i="3"/>
  <c r="K2612" i="3" s="1"/>
  <c r="K2611" i="3"/>
  <c r="F2611" i="3"/>
  <c r="F2610" i="3"/>
  <c r="F2609" i="3" s="1"/>
  <c r="J2609" i="3"/>
  <c r="I2609" i="3"/>
  <c r="H2609" i="3"/>
  <c r="G2609" i="3"/>
  <c r="E2609" i="3"/>
  <c r="K2609" i="3" s="1"/>
  <c r="F2608" i="3"/>
  <c r="K2608" i="3" s="1"/>
  <c r="F2607" i="3"/>
  <c r="K2607" i="3"/>
  <c r="F2606" i="3"/>
  <c r="K2606" i="3" s="1"/>
  <c r="F2605" i="3"/>
  <c r="K2605" i="3"/>
  <c r="F2604" i="3"/>
  <c r="F2603" i="3" s="1"/>
  <c r="J2603" i="3"/>
  <c r="I2603" i="3"/>
  <c r="H2603" i="3"/>
  <c r="G2603" i="3"/>
  <c r="E2603" i="3"/>
  <c r="K2602" i="3"/>
  <c r="F2602" i="3"/>
  <c r="K2601" i="3"/>
  <c r="F2601" i="3"/>
  <c r="K2600" i="3"/>
  <c r="F2600" i="3"/>
  <c r="F2599" i="3" s="1"/>
  <c r="K2599" i="3" s="1"/>
  <c r="J2599" i="3"/>
  <c r="I2599" i="3"/>
  <c r="H2599" i="3"/>
  <c r="G2599" i="3"/>
  <c r="E2599" i="3"/>
  <c r="F2598" i="3"/>
  <c r="K2598" i="3" s="1"/>
  <c r="F2597" i="3"/>
  <c r="K2597" i="3"/>
  <c r="F2596" i="3"/>
  <c r="K2596" i="3" s="1"/>
  <c r="F2595" i="3"/>
  <c r="K2595" i="3"/>
  <c r="F2594" i="3"/>
  <c r="K2594" i="3" s="1"/>
  <c r="F2593" i="3"/>
  <c r="K2593" i="3"/>
  <c r="F2592" i="3"/>
  <c r="K2592" i="3" s="1"/>
  <c r="F2591" i="3"/>
  <c r="K2591" i="3"/>
  <c r="F2590" i="3"/>
  <c r="K2590" i="3" s="1"/>
  <c r="F2589" i="3"/>
  <c r="K2589" i="3"/>
  <c r="F2588" i="3"/>
  <c r="K2588" i="3" s="1"/>
  <c r="F2587" i="3"/>
  <c r="K2587" i="3"/>
  <c r="F2586" i="3"/>
  <c r="K2586" i="3" s="1"/>
  <c r="F2585" i="3"/>
  <c r="K2585" i="3"/>
  <c r="F2584" i="3"/>
  <c r="K2584" i="3" s="1"/>
  <c r="F2583" i="3"/>
  <c r="K2583" i="3"/>
  <c r="F2582" i="3"/>
  <c r="F2581" i="3" s="1"/>
  <c r="J2581" i="3"/>
  <c r="I2581" i="3"/>
  <c r="H2581" i="3"/>
  <c r="G2581" i="3"/>
  <c r="E2581" i="3"/>
  <c r="K2580" i="3"/>
  <c r="F2580" i="3"/>
  <c r="K2579" i="3"/>
  <c r="F2579" i="3"/>
  <c r="K2578" i="3"/>
  <c r="F2578" i="3"/>
  <c r="F2577" i="3"/>
  <c r="K2577" i="3" s="1"/>
  <c r="K2576" i="3"/>
  <c r="F2576" i="3"/>
  <c r="F2575" i="3"/>
  <c r="K2575" i="3" s="1"/>
  <c r="K2574" i="3"/>
  <c r="F2574" i="3"/>
  <c r="C2574" i="3"/>
  <c r="F2573" i="3"/>
  <c r="F2572" i="3" s="1"/>
  <c r="K2572" i="3" s="1"/>
  <c r="J2572" i="3"/>
  <c r="I2572" i="3"/>
  <c r="H2572" i="3"/>
  <c r="G2572" i="3"/>
  <c r="E2572" i="3"/>
  <c r="F2571" i="3"/>
  <c r="K2571" i="3" s="1"/>
  <c r="K2570" i="3"/>
  <c r="F2570" i="3"/>
  <c r="F2569" i="3"/>
  <c r="K2569" i="3" s="1"/>
  <c r="K2568" i="3"/>
  <c r="F2568" i="3"/>
  <c r="F2567" i="3"/>
  <c r="K2567" i="3" s="1"/>
  <c r="J2566" i="3"/>
  <c r="I2566" i="3"/>
  <c r="H2566" i="3"/>
  <c r="G2566" i="3"/>
  <c r="E2566" i="3"/>
  <c r="F2565" i="3"/>
  <c r="K2565" i="3" s="1"/>
  <c r="F2564" i="3"/>
  <c r="F2563" i="3" s="1"/>
  <c r="J2563" i="3"/>
  <c r="I2563" i="3"/>
  <c r="I2678" i="3"/>
  <c r="H2563" i="3"/>
  <c r="H2678" i="3" s="1"/>
  <c r="G2563" i="3"/>
  <c r="G2678" i="3"/>
  <c r="E2563" i="3"/>
  <c r="E2678" i="3" s="1"/>
  <c r="C2560" i="3"/>
  <c r="L2678" i="3" s="1"/>
  <c r="C2559" i="3"/>
  <c r="E2554" i="3"/>
  <c r="B2553" i="3"/>
  <c r="F2552" i="3"/>
  <c r="B2550" i="3"/>
  <c r="F2549" i="3"/>
  <c r="E2549" i="3"/>
  <c r="B2549" i="3"/>
  <c r="K2541" i="3"/>
  <c r="K2540" i="3"/>
  <c r="F2539" i="3"/>
  <c r="E2539" i="3"/>
  <c r="K2538" i="3" s="1"/>
  <c r="K2537" i="3"/>
  <c r="K2536" i="3"/>
  <c r="K2535" i="3"/>
  <c r="K2534" i="3"/>
  <c r="K2533" i="3"/>
  <c r="K2532" i="3"/>
  <c r="K2531" i="3"/>
  <c r="K2530" i="3"/>
  <c r="K2529" i="3"/>
  <c r="K2528" i="3"/>
  <c r="K2527" i="3"/>
  <c r="K2526" i="3"/>
  <c r="K2525" i="3"/>
  <c r="K2524" i="3"/>
  <c r="K2523" i="3"/>
  <c r="K2522" i="3"/>
  <c r="K2521" i="3"/>
  <c r="K2520" i="3"/>
  <c r="F2519" i="3"/>
  <c r="E2519" i="3"/>
  <c r="K2519" i="3"/>
  <c r="K2518" i="3"/>
  <c r="K2517" i="3"/>
  <c r="F2516" i="3"/>
  <c r="E2516" i="3"/>
  <c r="K2516" i="3" s="1"/>
  <c r="K2513" i="3" s="1"/>
  <c r="E2513" i="3"/>
  <c r="B2512" i="3"/>
  <c r="F2511" i="3"/>
  <c r="B2509" i="3"/>
  <c r="F2508" i="3"/>
  <c r="E2508" i="3"/>
  <c r="B2508" i="3"/>
  <c r="D2502" i="3"/>
  <c r="K2501" i="3"/>
  <c r="K2500" i="3"/>
  <c r="K2499" i="3"/>
  <c r="F2498" i="3"/>
  <c r="K2498" i="3"/>
  <c r="K2497" i="3"/>
  <c r="K2496" i="3"/>
  <c r="F2496" i="3"/>
  <c r="F2495" i="3"/>
  <c r="K2495" i="3" s="1"/>
  <c r="K2494" i="3"/>
  <c r="F2494" i="3"/>
  <c r="J2493" i="3"/>
  <c r="I2493" i="3"/>
  <c r="H2493" i="3"/>
  <c r="G2493" i="3"/>
  <c r="F2493" i="3"/>
  <c r="E2493" i="3"/>
  <c r="K2493" i="3" s="1"/>
  <c r="F2492" i="3"/>
  <c r="K2492" i="3"/>
  <c r="K2491" i="3"/>
  <c r="F2491" i="3"/>
  <c r="F2490" i="3"/>
  <c r="K2490" i="3"/>
  <c r="K2489" i="3"/>
  <c r="F2489" i="3"/>
  <c r="F2488" i="3" s="1"/>
  <c r="J2488" i="3"/>
  <c r="I2488" i="3"/>
  <c r="H2488" i="3"/>
  <c r="G2488" i="3"/>
  <c r="E2488" i="3"/>
  <c r="K2487" i="3"/>
  <c r="F2487" i="3"/>
  <c r="F2486" i="3"/>
  <c r="K2486" i="3" s="1"/>
  <c r="K2485" i="3"/>
  <c r="F2485" i="3"/>
  <c r="J2484" i="3"/>
  <c r="I2484" i="3"/>
  <c r="H2484" i="3"/>
  <c r="G2484" i="3"/>
  <c r="F2484" i="3"/>
  <c r="E2484" i="3"/>
  <c r="K2484" i="3" s="1"/>
  <c r="F2483" i="3"/>
  <c r="K2483" i="3"/>
  <c r="K2482" i="3"/>
  <c r="F2482" i="3"/>
  <c r="F2481" i="3"/>
  <c r="K2481" i="3"/>
  <c r="K2480" i="3"/>
  <c r="F2480" i="3"/>
  <c r="F2479" i="3"/>
  <c r="K2479" i="3"/>
  <c r="K2478" i="3"/>
  <c r="F2478" i="3"/>
  <c r="F2477" i="3"/>
  <c r="K2477" i="3"/>
  <c r="J2476" i="3"/>
  <c r="I2476" i="3"/>
  <c r="H2476" i="3"/>
  <c r="G2476" i="3"/>
  <c r="K2476" i="3" s="1"/>
  <c r="F2476" i="3"/>
  <c r="E2476" i="3"/>
  <c r="F2475" i="3"/>
  <c r="K2475" i="3" s="1"/>
  <c r="K2474" i="3"/>
  <c r="F2474" i="3"/>
  <c r="F2473" i="3"/>
  <c r="F2472" i="3" s="1"/>
  <c r="K2472" i="3" s="1"/>
  <c r="J2472" i="3"/>
  <c r="I2472" i="3"/>
  <c r="H2472" i="3"/>
  <c r="G2472" i="3"/>
  <c r="E2472" i="3"/>
  <c r="K2471" i="3"/>
  <c r="F2471" i="3"/>
  <c r="F2470" i="3"/>
  <c r="K2470" i="3" s="1"/>
  <c r="K2469" i="3"/>
  <c r="F2469" i="3"/>
  <c r="F2468" i="3"/>
  <c r="K2468" i="3" s="1"/>
  <c r="K2467" i="3"/>
  <c r="F2467" i="3"/>
  <c r="F2466" i="3"/>
  <c r="K2466" i="3" s="1"/>
  <c r="J2465" i="3"/>
  <c r="I2465" i="3"/>
  <c r="H2465" i="3"/>
  <c r="G2465" i="3"/>
  <c r="K2465" i="3"/>
  <c r="F2465" i="3"/>
  <c r="E2465" i="3"/>
  <c r="F2464" i="3"/>
  <c r="K2464" i="3"/>
  <c r="K2463" i="3"/>
  <c r="F2463" i="3"/>
  <c r="F2462" i="3"/>
  <c r="K2462" i="3"/>
  <c r="K2461" i="3"/>
  <c r="F2461" i="3"/>
  <c r="F2460" i="3"/>
  <c r="K2460" i="3"/>
  <c r="K2459" i="3"/>
  <c r="F2459" i="3"/>
  <c r="F2458" i="3" s="1"/>
  <c r="J2458" i="3"/>
  <c r="I2458" i="3"/>
  <c r="H2458" i="3"/>
  <c r="G2458" i="3"/>
  <c r="E2458" i="3"/>
  <c r="F2457" i="3"/>
  <c r="K2457" i="3" s="1"/>
  <c r="K2456" i="3"/>
  <c r="F2456" i="3"/>
  <c r="F2455" i="3"/>
  <c r="K2455" i="3" s="1"/>
  <c r="K2454" i="3"/>
  <c r="F2454" i="3"/>
  <c r="F2453" i="3"/>
  <c r="K2453" i="3" s="1"/>
  <c r="K2452" i="3"/>
  <c r="F2452" i="3"/>
  <c r="F2451" i="3"/>
  <c r="K2451" i="3" s="1"/>
  <c r="K2450" i="3"/>
  <c r="F2450" i="3"/>
  <c r="F2449" i="3" s="1"/>
  <c r="K2449" i="3" s="1"/>
  <c r="J2449" i="3"/>
  <c r="I2449" i="3"/>
  <c r="H2449" i="3"/>
  <c r="G2449" i="3"/>
  <c r="E2449" i="3"/>
  <c r="K2448" i="3"/>
  <c r="F2448" i="3"/>
  <c r="F2447" i="3"/>
  <c r="K2447" i="3"/>
  <c r="K2446" i="3"/>
  <c r="F2446" i="3"/>
  <c r="F2445" i="3"/>
  <c r="K2445" i="3"/>
  <c r="K2444" i="3"/>
  <c r="F2444" i="3"/>
  <c r="F2443" i="3"/>
  <c r="K2443" i="3"/>
  <c r="K2442" i="3"/>
  <c r="F2442" i="3"/>
  <c r="F2441" i="3"/>
  <c r="F2440" i="3"/>
  <c r="K2440" i="3" s="1"/>
  <c r="J2440" i="3"/>
  <c r="I2440" i="3"/>
  <c r="H2440" i="3"/>
  <c r="G2440" i="3"/>
  <c r="E2440" i="3"/>
  <c r="F2439" i="3"/>
  <c r="K2439" i="3" s="1"/>
  <c r="F2438" i="3"/>
  <c r="K2438" i="3" s="1"/>
  <c r="F2437" i="3"/>
  <c r="K2437" i="3" s="1"/>
  <c r="F2436" i="3"/>
  <c r="K2436" i="3" s="1"/>
  <c r="F2435" i="3"/>
  <c r="K2435" i="3" s="1"/>
  <c r="F2434" i="3"/>
  <c r="K2434" i="3" s="1"/>
  <c r="J2433" i="3"/>
  <c r="I2433" i="3"/>
  <c r="H2433" i="3"/>
  <c r="G2433" i="3"/>
  <c r="F2433" i="3"/>
  <c r="E2433" i="3"/>
  <c r="K2433" i="3" s="1"/>
  <c r="F2432" i="3"/>
  <c r="K2432" i="3" s="1"/>
  <c r="K2431" i="3"/>
  <c r="F2431" i="3"/>
  <c r="F2430" i="3"/>
  <c r="K2430" i="3" s="1"/>
  <c r="K2429" i="3"/>
  <c r="F2429" i="3"/>
  <c r="F2428" i="3"/>
  <c r="F2427" i="3" s="1"/>
  <c r="K2427" i="3" s="1"/>
  <c r="J2427" i="3"/>
  <c r="I2427" i="3"/>
  <c r="H2427" i="3"/>
  <c r="G2427" i="3"/>
  <c r="E2427" i="3"/>
  <c r="K2426" i="3"/>
  <c r="F2426" i="3"/>
  <c r="K2425" i="3"/>
  <c r="F2425" i="3"/>
  <c r="K2424" i="3"/>
  <c r="F2424" i="3"/>
  <c r="F2423" i="3"/>
  <c r="J2423" i="3"/>
  <c r="I2423" i="3"/>
  <c r="H2423" i="3"/>
  <c r="G2423" i="3"/>
  <c r="E2423" i="3"/>
  <c r="K2422" i="3"/>
  <c r="F2422" i="3"/>
  <c r="F2421" i="3"/>
  <c r="K2421" i="3" s="1"/>
  <c r="K2420" i="3"/>
  <c r="F2420" i="3"/>
  <c r="F2419" i="3"/>
  <c r="K2419" i="3" s="1"/>
  <c r="K2418" i="3"/>
  <c r="F2418" i="3"/>
  <c r="F2417" i="3"/>
  <c r="K2417" i="3" s="1"/>
  <c r="K2416" i="3"/>
  <c r="F2416" i="3"/>
  <c r="F2415" i="3"/>
  <c r="K2415" i="3" s="1"/>
  <c r="K2414" i="3"/>
  <c r="F2414" i="3"/>
  <c r="F2413" i="3"/>
  <c r="K2413" i="3" s="1"/>
  <c r="K2412" i="3"/>
  <c r="F2412" i="3"/>
  <c r="F2411" i="3"/>
  <c r="K2411" i="3" s="1"/>
  <c r="K2410" i="3"/>
  <c r="F2410" i="3"/>
  <c r="F2409" i="3"/>
  <c r="K2409" i="3" s="1"/>
  <c r="K2408" i="3"/>
  <c r="F2408" i="3"/>
  <c r="F2407" i="3"/>
  <c r="K2407" i="3" s="1"/>
  <c r="K2406" i="3"/>
  <c r="F2406" i="3"/>
  <c r="J2405" i="3"/>
  <c r="I2405" i="3"/>
  <c r="H2405" i="3"/>
  <c r="G2405" i="3"/>
  <c r="F2405" i="3"/>
  <c r="E2405" i="3"/>
  <c r="K2405" i="3" s="1"/>
  <c r="F2404" i="3"/>
  <c r="K2404" i="3" s="1"/>
  <c r="K2403" i="3"/>
  <c r="F2403" i="3"/>
  <c r="F2402" i="3"/>
  <c r="K2402" i="3" s="1"/>
  <c r="K2401" i="3"/>
  <c r="F2401" i="3"/>
  <c r="F2400" i="3"/>
  <c r="K2400" i="3" s="1"/>
  <c r="K2399" i="3"/>
  <c r="F2399" i="3"/>
  <c r="F2398" i="3"/>
  <c r="K2398" i="3" s="1"/>
  <c r="C2398" i="3"/>
  <c r="K2397" i="3"/>
  <c r="F2397" i="3"/>
  <c r="J2396" i="3"/>
  <c r="I2396" i="3"/>
  <c r="H2396" i="3"/>
  <c r="G2396" i="3"/>
  <c r="F2396" i="3"/>
  <c r="E2396" i="3"/>
  <c r="K2396" i="3" s="1"/>
  <c r="F2395" i="3"/>
  <c r="K2395" i="3" s="1"/>
  <c r="K2394" i="3"/>
  <c r="F2394" i="3"/>
  <c r="F2393" i="3"/>
  <c r="K2393" i="3" s="1"/>
  <c r="K2392" i="3"/>
  <c r="F2392" i="3"/>
  <c r="F2391" i="3"/>
  <c r="K2391" i="3" s="1"/>
  <c r="J2390" i="3"/>
  <c r="I2390" i="3"/>
  <c r="H2390" i="3"/>
  <c r="G2390" i="3"/>
  <c r="E2390" i="3"/>
  <c r="F2389" i="3"/>
  <c r="K2389" i="3" s="1"/>
  <c r="K2388" i="3"/>
  <c r="F2388" i="3"/>
  <c r="J2387" i="3"/>
  <c r="J2502" i="3" s="1"/>
  <c r="I2387" i="3"/>
  <c r="I2502" i="3" s="1"/>
  <c r="H2387" i="3"/>
  <c r="H2502" i="3" s="1"/>
  <c r="G2387" i="3"/>
  <c r="G2502" i="3" s="1"/>
  <c r="F2387" i="3"/>
  <c r="E2387" i="3"/>
  <c r="E2502" i="3" s="1"/>
  <c r="C2384" i="3"/>
  <c r="L2502" i="3" s="1"/>
  <c r="C2383" i="3"/>
  <c r="E2378" i="3"/>
  <c r="B2377" i="3"/>
  <c r="F2376" i="3"/>
  <c r="B2374" i="3"/>
  <c r="F2373" i="3"/>
  <c r="E2373" i="3"/>
  <c r="B2373" i="3"/>
  <c r="K2365" i="3"/>
  <c r="K2364" i="3"/>
  <c r="F2363" i="3"/>
  <c r="E2363" i="3"/>
  <c r="K2363" i="3" s="1"/>
  <c r="K2362" i="3"/>
  <c r="K2361" i="3"/>
  <c r="K2360" i="3"/>
  <c r="K2359" i="3"/>
  <c r="K2358" i="3"/>
  <c r="K2357" i="3"/>
  <c r="K2356" i="3"/>
  <c r="K2355" i="3"/>
  <c r="K2354" i="3"/>
  <c r="K2353" i="3"/>
  <c r="K2352" i="3"/>
  <c r="K2351" i="3"/>
  <c r="K2350" i="3"/>
  <c r="K2349" i="3"/>
  <c r="K2348" i="3"/>
  <c r="K2347" i="3"/>
  <c r="K2346" i="3"/>
  <c r="K2345" i="3"/>
  <c r="K2344" i="3"/>
  <c r="F2343" i="3"/>
  <c r="E2343" i="3"/>
  <c r="K2343" i="3" s="1"/>
  <c r="K2342" i="3"/>
  <c r="K2341" i="3"/>
  <c r="K2340" i="3"/>
  <c r="K2337" i="3" s="1"/>
  <c r="F2340" i="3"/>
  <c r="E2340" i="3"/>
  <c r="E2337" i="3"/>
  <c r="B2336" i="3"/>
  <c r="F2335" i="3"/>
  <c r="B2333" i="3"/>
  <c r="F2332" i="3"/>
  <c r="E2332" i="3"/>
  <c r="B2332" i="3"/>
  <c r="D2326" i="3"/>
  <c r="K2325" i="3"/>
  <c r="K2324" i="3"/>
  <c r="K2323" i="3"/>
  <c r="F2322" i="3"/>
  <c r="K2322" i="3" s="1"/>
  <c r="K2321" i="3"/>
  <c r="F2320" i="3"/>
  <c r="K2320" i="3" s="1"/>
  <c r="F2319" i="3"/>
  <c r="K2319" i="3" s="1"/>
  <c r="F2318" i="3"/>
  <c r="K2318" i="3" s="1"/>
  <c r="J2317" i="3"/>
  <c r="I2317" i="3"/>
  <c r="H2317" i="3"/>
  <c r="G2317" i="3"/>
  <c r="E2317" i="3"/>
  <c r="F2316" i="3"/>
  <c r="K2316" i="3" s="1"/>
  <c r="K2315" i="3"/>
  <c r="F2315" i="3"/>
  <c r="F2314" i="3"/>
  <c r="K2314" i="3" s="1"/>
  <c r="K2313" i="3"/>
  <c r="F2313" i="3"/>
  <c r="F2312" i="3"/>
  <c r="J2312" i="3"/>
  <c r="I2312" i="3"/>
  <c r="H2312" i="3"/>
  <c r="G2312" i="3"/>
  <c r="E2312" i="3"/>
  <c r="K2312" i="3" s="1"/>
  <c r="F2311" i="3"/>
  <c r="K2311" i="3" s="1"/>
  <c r="F2310" i="3"/>
  <c r="K2310" i="3" s="1"/>
  <c r="F2309" i="3"/>
  <c r="K2309" i="3" s="1"/>
  <c r="J2308" i="3"/>
  <c r="I2308" i="3"/>
  <c r="H2308" i="3"/>
  <c r="G2308" i="3"/>
  <c r="E2308" i="3"/>
  <c r="F2307" i="3"/>
  <c r="K2307" i="3" s="1"/>
  <c r="K2306" i="3"/>
  <c r="F2306" i="3"/>
  <c r="F2305" i="3"/>
  <c r="K2305" i="3" s="1"/>
  <c r="K2304" i="3"/>
  <c r="F2304" i="3"/>
  <c r="F2303" i="3"/>
  <c r="K2303" i="3" s="1"/>
  <c r="K2302" i="3"/>
  <c r="F2302" i="3"/>
  <c r="F2301" i="3"/>
  <c r="F2300" i="3" s="1"/>
  <c r="J2300" i="3"/>
  <c r="I2300" i="3"/>
  <c r="H2300" i="3"/>
  <c r="G2300" i="3"/>
  <c r="E2300" i="3"/>
  <c r="F2299" i="3"/>
  <c r="K2299" i="3" s="1"/>
  <c r="F2298" i="3"/>
  <c r="K2298" i="3"/>
  <c r="F2297" i="3"/>
  <c r="F2296" i="3" s="1"/>
  <c r="K2296" i="3" s="1"/>
  <c r="J2296" i="3"/>
  <c r="I2296" i="3"/>
  <c r="H2296" i="3"/>
  <c r="G2296" i="3"/>
  <c r="E2296" i="3"/>
  <c r="K2295" i="3"/>
  <c r="F2295" i="3"/>
  <c r="F2294" i="3"/>
  <c r="K2294" i="3"/>
  <c r="K2293" i="3"/>
  <c r="F2293" i="3"/>
  <c r="F2292" i="3"/>
  <c r="K2292" i="3"/>
  <c r="K2291" i="3"/>
  <c r="F2291" i="3"/>
  <c r="F2290" i="3"/>
  <c r="K2290" i="3"/>
  <c r="J2289" i="3"/>
  <c r="I2289" i="3"/>
  <c r="H2289" i="3"/>
  <c r="G2289" i="3"/>
  <c r="K2289" i="3" s="1"/>
  <c r="F2289" i="3"/>
  <c r="E2289" i="3"/>
  <c r="F2288" i="3"/>
  <c r="K2288" i="3" s="1"/>
  <c r="F2287" i="3"/>
  <c r="K2287" i="3" s="1"/>
  <c r="F2286" i="3"/>
  <c r="K2286" i="3" s="1"/>
  <c r="F2285" i="3"/>
  <c r="K2285" i="3" s="1"/>
  <c r="F2284" i="3"/>
  <c r="K2284" i="3" s="1"/>
  <c r="F2283" i="3"/>
  <c r="K2283" i="3" s="1"/>
  <c r="J2282" i="3"/>
  <c r="I2282" i="3"/>
  <c r="H2282" i="3"/>
  <c r="G2282" i="3"/>
  <c r="F2282" i="3"/>
  <c r="E2282" i="3"/>
  <c r="K2282" i="3" s="1"/>
  <c r="F2281" i="3"/>
  <c r="K2281" i="3" s="1"/>
  <c r="K2280" i="3"/>
  <c r="F2280" i="3"/>
  <c r="F2279" i="3"/>
  <c r="K2279" i="3" s="1"/>
  <c r="K2278" i="3"/>
  <c r="F2278" i="3"/>
  <c r="F2277" i="3"/>
  <c r="K2277" i="3" s="1"/>
  <c r="K2276" i="3"/>
  <c r="F2276" i="3"/>
  <c r="F2275" i="3"/>
  <c r="K2275" i="3" s="1"/>
  <c r="K2274" i="3"/>
  <c r="F2274" i="3"/>
  <c r="F2273" i="3" s="1"/>
  <c r="J2273" i="3"/>
  <c r="I2273" i="3"/>
  <c r="H2273" i="3"/>
  <c r="G2273" i="3"/>
  <c r="E2273" i="3"/>
  <c r="F2272" i="3"/>
  <c r="K2272" i="3" s="1"/>
  <c r="F2271" i="3"/>
  <c r="K2271" i="3" s="1"/>
  <c r="F2270" i="3"/>
  <c r="K2270" i="3" s="1"/>
  <c r="F2269" i="3"/>
  <c r="K2269" i="3" s="1"/>
  <c r="F2268" i="3"/>
  <c r="K2268" i="3" s="1"/>
  <c r="F2267" i="3"/>
  <c r="K2267" i="3" s="1"/>
  <c r="F2266" i="3"/>
  <c r="K2266" i="3" s="1"/>
  <c r="F2265" i="3"/>
  <c r="F2264" i="3" s="1"/>
  <c r="J2264" i="3"/>
  <c r="I2264" i="3"/>
  <c r="H2264" i="3"/>
  <c r="G2264" i="3"/>
  <c r="E2264" i="3"/>
  <c r="F2263" i="3"/>
  <c r="K2263" i="3" s="1"/>
  <c r="K2262" i="3"/>
  <c r="F2262" i="3"/>
  <c r="F2261" i="3"/>
  <c r="K2261" i="3" s="1"/>
  <c r="K2260" i="3"/>
  <c r="F2260" i="3"/>
  <c r="F2259" i="3"/>
  <c r="K2259" i="3" s="1"/>
  <c r="K2258" i="3"/>
  <c r="F2258" i="3"/>
  <c r="F2257" i="3" s="1"/>
  <c r="K2257" i="3" s="1"/>
  <c r="J2257" i="3"/>
  <c r="I2257" i="3"/>
  <c r="H2257" i="3"/>
  <c r="G2257" i="3"/>
  <c r="E2257" i="3"/>
  <c r="F2256" i="3"/>
  <c r="K2256" i="3" s="1"/>
  <c r="F2255" i="3"/>
  <c r="K2255" i="3" s="1"/>
  <c r="F2254" i="3"/>
  <c r="K2254" i="3" s="1"/>
  <c r="F2253" i="3"/>
  <c r="K2253" i="3" s="1"/>
  <c r="F2252" i="3"/>
  <c r="F2251" i="3" s="1"/>
  <c r="J2251" i="3"/>
  <c r="I2251" i="3"/>
  <c r="H2251" i="3"/>
  <c r="G2251" i="3"/>
  <c r="E2251" i="3"/>
  <c r="K2251" i="3" s="1"/>
  <c r="K2250" i="3"/>
  <c r="F2250" i="3"/>
  <c r="K2249" i="3"/>
  <c r="F2249" i="3"/>
  <c r="K2248" i="3"/>
  <c r="F2248" i="3"/>
  <c r="F2247" i="3"/>
  <c r="J2247" i="3"/>
  <c r="I2247" i="3"/>
  <c r="H2247" i="3"/>
  <c r="G2247" i="3"/>
  <c r="E2247" i="3"/>
  <c r="K2247" i="3" s="1"/>
  <c r="F2246" i="3"/>
  <c r="K2246" i="3"/>
  <c r="F2245" i="3"/>
  <c r="K2245" i="3" s="1"/>
  <c r="F2244" i="3"/>
  <c r="K2244" i="3"/>
  <c r="F2243" i="3"/>
  <c r="K2243" i="3" s="1"/>
  <c r="F2242" i="3"/>
  <c r="K2242" i="3"/>
  <c r="F2241" i="3"/>
  <c r="K2241" i="3" s="1"/>
  <c r="F2240" i="3"/>
  <c r="K2240" i="3"/>
  <c r="F2239" i="3"/>
  <c r="K2239" i="3" s="1"/>
  <c r="F2238" i="3"/>
  <c r="K2238" i="3"/>
  <c r="F2237" i="3"/>
  <c r="K2237" i="3" s="1"/>
  <c r="F2236" i="3"/>
  <c r="F2235" i="3"/>
  <c r="K2235" i="3" s="1"/>
  <c r="F2234" i="3"/>
  <c r="K2234" i="3" s="1"/>
  <c r="F2233" i="3"/>
  <c r="K2233" i="3" s="1"/>
  <c r="F2232" i="3"/>
  <c r="K2232" i="3" s="1"/>
  <c r="F2231" i="3"/>
  <c r="K2231" i="3" s="1"/>
  <c r="F2230" i="3"/>
  <c r="K2230" i="3" s="1"/>
  <c r="J2229" i="3"/>
  <c r="I2229" i="3"/>
  <c r="H2229" i="3"/>
  <c r="G2229" i="3"/>
  <c r="E2229" i="3"/>
  <c r="K2228" i="3"/>
  <c r="F2228" i="3"/>
  <c r="F2227" i="3"/>
  <c r="K2227" i="3" s="1"/>
  <c r="K2226" i="3"/>
  <c r="F2226" i="3"/>
  <c r="F2225" i="3"/>
  <c r="K2225" i="3" s="1"/>
  <c r="K2224" i="3"/>
  <c r="F2224" i="3"/>
  <c r="F2223" i="3"/>
  <c r="K2223" i="3" s="1"/>
  <c r="K2222" i="3"/>
  <c r="F2222" i="3"/>
  <c r="C2222" i="3"/>
  <c r="F2221" i="3"/>
  <c r="K2221" i="3" s="1"/>
  <c r="J2220" i="3"/>
  <c r="I2220" i="3"/>
  <c r="H2220" i="3"/>
  <c r="G2220" i="3"/>
  <c r="E2220" i="3"/>
  <c r="K2219" i="3"/>
  <c r="F2219" i="3"/>
  <c r="F2218" i="3"/>
  <c r="K2218" i="3" s="1"/>
  <c r="K2217" i="3"/>
  <c r="F2217" i="3"/>
  <c r="F2216" i="3"/>
  <c r="K2216" i="3" s="1"/>
  <c r="K2215" i="3"/>
  <c r="F2215" i="3"/>
  <c r="J2214" i="3"/>
  <c r="I2214" i="3"/>
  <c r="H2214" i="3"/>
  <c r="G2214" i="3"/>
  <c r="F2214" i="3"/>
  <c r="E2214" i="3"/>
  <c r="K2214" i="3" s="1"/>
  <c r="F2213" i="3"/>
  <c r="K2213" i="3" s="1"/>
  <c r="F2212" i="3"/>
  <c r="K2212" i="3" s="1"/>
  <c r="J2211" i="3"/>
  <c r="J2326" i="3" s="1"/>
  <c r="I2211" i="3"/>
  <c r="I2326" i="3" s="1"/>
  <c r="H2211" i="3"/>
  <c r="H2326" i="3" s="1"/>
  <c r="G2211" i="3"/>
  <c r="G2326" i="3" s="1"/>
  <c r="E2211" i="3"/>
  <c r="E2326" i="3" s="1"/>
  <c r="C2209" i="3"/>
  <c r="C2208" i="3"/>
  <c r="L2326" i="3" s="1"/>
  <c r="C2207" i="3"/>
  <c r="E2202" i="3"/>
  <c r="B2201" i="3"/>
  <c r="F2200" i="3"/>
  <c r="B2198" i="3"/>
  <c r="F2197" i="3"/>
  <c r="E2197" i="3"/>
  <c r="B2197" i="3"/>
  <c r="K2189" i="3"/>
  <c r="K2188" i="3"/>
  <c r="F2187" i="3"/>
  <c r="E2187" i="3"/>
  <c r="K2186" i="3" s="1"/>
  <c r="K2185" i="3"/>
  <c r="K2184" i="3"/>
  <c r="K2183" i="3"/>
  <c r="K2182" i="3"/>
  <c r="K2181" i="3"/>
  <c r="K2180" i="3"/>
  <c r="K2179" i="3"/>
  <c r="K2178" i="3"/>
  <c r="K2177" i="3"/>
  <c r="K2176" i="3"/>
  <c r="K2175" i="3"/>
  <c r="K2174" i="3"/>
  <c r="K2173" i="3"/>
  <c r="K2172" i="3"/>
  <c r="K2171" i="3"/>
  <c r="K2170" i="3"/>
  <c r="K2169" i="3"/>
  <c r="K2168" i="3"/>
  <c r="F2167" i="3"/>
  <c r="K2167" i="3" s="1"/>
  <c r="E2167" i="3"/>
  <c r="K2166" i="3"/>
  <c r="K2165" i="3"/>
  <c r="F2164" i="3"/>
  <c r="E2164" i="3"/>
  <c r="E2161" i="3"/>
  <c r="B2160" i="3"/>
  <c r="F2159" i="3"/>
  <c r="B2157" i="3"/>
  <c r="F2156" i="3"/>
  <c r="E2156" i="3"/>
  <c r="B2156" i="3"/>
  <c r="D2150" i="3"/>
  <c r="K2149" i="3"/>
  <c r="K2148" i="3"/>
  <c r="K2147" i="3"/>
  <c r="F2146" i="3"/>
  <c r="K2146" i="3" s="1"/>
  <c r="K2145" i="3"/>
  <c r="K2144" i="3"/>
  <c r="F2144" i="3"/>
  <c r="F2143" i="3"/>
  <c r="K2143" i="3"/>
  <c r="K2142" i="3"/>
  <c r="F2142" i="3"/>
  <c r="F2141" i="3" s="1"/>
  <c r="J2141" i="3"/>
  <c r="I2141" i="3"/>
  <c r="H2141" i="3"/>
  <c r="G2141" i="3"/>
  <c r="E2141" i="3"/>
  <c r="K2141" i="3" s="1"/>
  <c r="F2140" i="3"/>
  <c r="K2140" i="3" s="1"/>
  <c r="K2139" i="3"/>
  <c r="F2139" i="3"/>
  <c r="F2138" i="3"/>
  <c r="K2138" i="3" s="1"/>
  <c r="F2137" i="3"/>
  <c r="F2136" i="3" s="1"/>
  <c r="K2136" i="3" s="1"/>
  <c r="J2136" i="3"/>
  <c r="I2136" i="3"/>
  <c r="H2136" i="3"/>
  <c r="G2136" i="3"/>
  <c r="E2136" i="3"/>
  <c r="K2135" i="3"/>
  <c r="F2135" i="3"/>
  <c r="F2134" i="3"/>
  <c r="K2134" i="3"/>
  <c r="K2133" i="3"/>
  <c r="F2133" i="3"/>
  <c r="F2132" i="3" s="1"/>
  <c r="J2132" i="3"/>
  <c r="I2132" i="3"/>
  <c r="H2132" i="3"/>
  <c r="G2132" i="3"/>
  <c r="E2132" i="3"/>
  <c r="K2132" i="3" s="1"/>
  <c r="F2131" i="3"/>
  <c r="K2131" i="3" s="1"/>
  <c r="K2130" i="3"/>
  <c r="F2130" i="3"/>
  <c r="F2129" i="3"/>
  <c r="K2129" i="3" s="1"/>
  <c r="F2128" i="3"/>
  <c r="K2128" i="3" s="1"/>
  <c r="F2127" i="3"/>
  <c r="K2127" i="3" s="1"/>
  <c r="F2126" i="3"/>
  <c r="K2126" i="3" s="1"/>
  <c r="F2125" i="3"/>
  <c r="K2125" i="3" s="1"/>
  <c r="J2124" i="3"/>
  <c r="I2124" i="3"/>
  <c r="H2124" i="3"/>
  <c r="G2124" i="3"/>
  <c r="E2124" i="3"/>
  <c r="F2123" i="3"/>
  <c r="K2123" i="3"/>
  <c r="K2122" i="3"/>
  <c r="F2122" i="3"/>
  <c r="F2121" i="3"/>
  <c r="F2120" i="3"/>
  <c r="K2120" i="3" s="1"/>
  <c r="J2120" i="3"/>
  <c r="I2120" i="3"/>
  <c r="H2120" i="3"/>
  <c r="G2120" i="3"/>
  <c r="E2120" i="3"/>
  <c r="F2119" i="3"/>
  <c r="K2119" i="3" s="1"/>
  <c r="F2118" i="3"/>
  <c r="K2118" i="3" s="1"/>
  <c r="F2117" i="3"/>
  <c r="K2117" i="3" s="1"/>
  <c r="F2116" i="3"/>
  <c r="K2116" i="3" s="1"/>
  <c r="F2115" i="3"/>
  <c r="K2115" i="3" s="1"/>
  <c r="F2114" i="3"/>
  <c r="K2114" i="3" s="1"/>
  <c r="J2113" i="3"/>
  <c r="I2113" i="3"/>
  <c r="H2113" i="3"/>
  <c r="G2113" i="3"/>
  <c r="E2113" i="3"/>
  <c r="F2112" i="3"/>
  <c r="K2112" i="3" s="1"/>
  <c r="F2111" i="3"/>
  <c r="K2111" i="3" s="1"/>
  <c r="F2110" i="3"/>
  <c r="K2110" i="3" s="1"/>
  <c r="F2109" i="3"/>
  <c r="K2109" i="3" s="1"/>
  <c r="F2108" i="3"/>
  <c r="K2108" i="3" s="1"/>
  <c r="F2107" i="3"/>
  <c r="K2107" i="3"/>
  <c r="J2106" i="3"/>
  <c r="I2106" i="3"/>
  <c r="H2106" i="3"/>
  <c r="G2106" i="3"/>
  <c r="E2106" i="3"/>
  <c r="F2105" i="3"/>
  <c r="K2105" i="3" s="1"/>
  <c r="F2104" i="3"/>
  <c r="K2104" i="3" s="1"/>
  <c r="F2103" i="3"/>
  <c r="K2103" i="3" s="1"/>
  <c r="F2102" i="3"/>
  <c r="K2102" i="3" s="1"/>
  <c r="F2101" i="3"/>
  <c r="K2101" i="3" s="1"/>
  <c r="F2100" i="3"/>
  <c r="K2100" i="3" s="1"/>
  <c r="F2099" i="3"/>
  <c r="K2099" i="3" s="1"/>
  <c r="F2098" i="3"/>
  <c r="K2098" i="3" s="1"/>
  <c r="J2097" i="3"/>
  <c r="I2097" i="3"/>
  <c r="H2097" i="3"/>
  <c r="G2097" i="3"/>
  <c r="E2097" i="3"/>
  <c r="F2096" i="3"/>
  <c r="K2096" i="3" s="1"/>
  <c r="F2095" i="3"/>
  <c r="K2095" i="3" s="1"/>
  <c r="F2094" i="3"/>
  <c r="K2094" i="3" s="1"/>
  <c r="F2093" i="3"/>
  <c r="K2093" i="3" s="1"/>
  <c r="F2092" i="3"/>
  <c r="K2092" i="3"/>
  <c r="F2091" i="3"/>
  <c r="K2091" i="3" s="1"/>
  <c r="F2090" i="3"/>
  <c r="K2090" i="3"/>
  <c r="F2089" i="3"/>
  <c r="F2088" i="3" s="1"/>
  <c r="J2088" i="3"/>
  <c r="I2088" i="3"/>
  <c r="H2088" i="3"/>
  <c r="G2088" i="3"/>
  <c r="E2088" i="3"/>
  <c r="K2087" i="3"/>
  <c r="F2087" i="3"/>
  <c r="F2086" i="3"/>
  <c r="K2086" i="3" s="1"/>
  <c r="K2085" i="3"/>
  <c r="F2085" i="3"/>
  <c r="F2084" i="3"/>
  <c r="K2084" i="3" s="1"/>
  <c r="K2083" i="3"/>
  <c r="F2083" i="3"/>
  <c r="F2082" i="3"/>
  <c r="J2081" i="3"/>
  <c r="I2081" i="3"/>
  <c r="H2081" i="3"/>
  <c r="G2081" i="3"/>
  <c r="E2081" i="3"/>
  <c r="F2080" i="3"/>
  <c r="K2080" i="3" s="1"/>
  <c r="F2079" i="3"/>
  <c r="K2079" i="3" s="1"/>
  <c r="F2078" i="3"/>
  <c r="K2078" i="3" s="1"/>
  <c r="F2077" i="3"/>
  <c r="K2077" i="3" s="1"/>
  <c r="F2076" i="3"/>
  <c r="F2075" i="3"/>
  <c r="J2075" i="3"/>
  <c r="I2075" i="3"/>
  <c r="H2075" i="3"/>
  <c r="G2075" i="3"/>
  <c r="E2075" i="3"/>
  <c r="F2074" i="3"/>
  <c r="K2074" i="3" s="1"/>
  <c r="K2073" i="3"/>
  <c r="F2073" i="3"/>
  <c r="F2072" i="3"/>
  <c r="K2072" i="3" s="1"/>
  <c r="J2071" i="3"/>
  <c r="I2071" i="3"/>
  <c r="H2071" i="3"/>
  <c r="G2071" i="3"/>
  <c r="E2071" i="3"/>
  <c r="F2070" i="3"/>
  <c r="K2070" i="3" s="1"/>
  <c r="F2069" i="3"/>
  <c r="K2069" i="3" s="1"/>
  <c r="F2068" i="3"/>
  <c r="K2068" i="3"/>
  <c r="F2067" i="3"/>
  <c r="K2067" i="3" s="1"/>
  <c r="F2066" i="3"/>
  <c r="K2066" i="3"/>
  <c r="F2065" i="3"/>
  <c r="K2065" i="3" s="1"/>
  <c r="F2064" i="3"/>
  <c r="K2064" i="3" s="1"/>
  <c r="F2063" i="3"/>
  <c r="K2063" i="3" s="1"/>
  <c r="F2062" i="3"/>
  <c r="K2062" i="3" s="1"/>
  <c r="F2061" i="3"/>
  <c r="K2061" i="3" s="1"/>
  <c r="F2060" i="3"/>
  <c r="F2059" i="3"/>
  <c r="K2059" i="3" s="1"/>
  <c r="F2058" i="3"/>
  <c r="K2058" i="3"/>
  <c r="F2057" i="3"/>
  <c r="K2057" i="3" s="1"/>
  <c r="F2056" i="3"/>
  <c r="K2056" i="3"/>
  <c r="F2055" i="3"/>
  <c r="K2055" i="3" s="1"/>
  <c r="F2054" i="3"/>
  <c r="K2054" i="3"/>
  <c r="J2053" i="3"/>
  <c r="I2053" i="3"/>
  <c r="H2053" i="3"/>
  <c r="G2053" i="3"/>
  <c r="E2053" i="3"/>
  <c r="K2052" i="3"/>
  <c r="F2052" i="3"/>
  <c r="K2051" i="3"/>
  <c r="F2051" i="3"/>
  <c r="K2050" i="3"/>
  <c r="F2050" i="3"/>
  <c r="K2049" i="3"/>
  <c r="F2049" i="3"/>
  <c r="K2048" i="3"/>
  <c r="F2048" i="3"/>
  <c r="K2047" i="3"/>
  <c r="F2047" i="3"/>
  <c r="K2046" i="3"/>
  <c r="F2046" i="3"/>
  <c r="C2046" i="3"/>
  <c r="F2045" i="3"/>
  <c r="F2044" i="3" s="1"/>
  <c r="K2045" i="3"/>
  <c r="J2044" i="3"/>
  <c r="I2044" i="3"/>
  <c r="H2044" i="3"/>
  <c r="G2044" i="3"/>
  <c r="E2044" i="3"/>
  <c r="K2044" i="3"/>
  <c r="K2043" i="3"/>
  <c r="F2043" i="3"/>
  <c r="F2042" i="3"/>
  <c r="K2042" i="3" s="1"/>
  <c r="K2041" i="3"/>
  <c r="F2041" i="3"/>
  <c r="F2040" i="3"/>
  <c r="K2040" i="3" s="1"/>
  <c r="K2039" i="3"/>
  <c r="F2039" i="3"/>
  <c r="J2038" i="3"/>
  <c r="I2038" i="3"/>
  <c r="H2038" i="3"/>
  <c r="G2038" i="3"/>
  <c r="F2038" i="3"/>
  <c r="K2038" i="3" s="1"/>
  <c r="E2038" i="3"/>
  <c r="F2037" i="3"/>
  <c r="K2037" i="3"/>
  <c r="F2036" i="3"/>
  <c r="K2036" i="3" s="1"/>
  <c r="J2035" i="3"/>
  <c r="J2150" i="3"/>
  <c r="I2035" i="3"/>
  <c r="I2150" i="3" s="1"/>
  <c r="H2035" i="3"/>
  <c r="H2150" i="3"/>
  <c r="G2035" i="3"/>
  <c r="G2150" i="3" s="1"/>
  <c r="E2035" i="3"/>
  <c r="E2150" i="3"/>
  <c r="C2032" i="3"/>
  <c r="L2150" i="3" s="1"/>
  <c r="C2031" i="3"/>
  <c r="E2026" i="3"/>
  <c r="B2025" i="3"/>
  <c r="F2024" i="3"/>
  <c r="B2022" i="3"/>
  <c r="F2021" i="3"/>
  <c r="E2021" i="3"/>
  <c r="B2021" i="3"/>
  <c r="K2013" i="3"/>
  <c r="K2012" i="3"/>
  <c r="F2011" i="3"/>
  <c r="K2011" i="3" s="1"/>
  <c r="E2011" i="3"/>
  <c r="K2009" i="3"/>
  <c r="K2008" i="3"/>
  <c r="K2007" i="3"/>
  <c r="K2006" i="3"/>
  <c r="K2005" i="3"/>
  <c r="K2004" i="3"/>
  <c r="K2003" i="3"/>
  <c r="K2002" i="3"/>
  <c r="K2001" i="3"/>
  <c r="K2000" i="3"/>
  <c r="K1999" i="3"/>
  <c r="K1998" i="3"/>
  <c r="K1997" i="3"/>
  <c r="K1996" i="3"/>
  <c r="K1995" i="3"/>
  <c r="K1994" i="3"/>
  <c r="K1993" i="3"/>
  <c r="K1992" i="3"/>
  <c r="F1991" i="3"/>
  <c r="E1991" i="3"/>
  <c r="K1991" i="3"/>
  <c r="K1990" i="3"/>
  <c r="K1989" i="3"/>
  <c r="K1988" i="3"/>
  <c r="K1985" i="3"/>
  <c r="F1988" i="3"/>
  <c r="E1988" i="3"/>
  <c r="E1985" i="3"/>
  <c r="B1984" i="3"/>
  <c r="F1983" i="3"/>
  <c r="B1981" i="3"/>
  <c r="F1980" i="3"/>
  <c r="E1980" i="3"/>
  <c r="B1980" i="3"/>
  <c r="D1974" i="3"/>
  <c r="K1973" i="3"/>
  <c r="K1972" i="3"/>
  <c r="K1971" i="3"/>
  <c r="F1970" i="3"/>
  <c r="K1970" i="3"/>
  <c r="K1969" i="3"/>
  <c r="F1968" i="3"/>
  <c r="K1968" i="3" s="1"/>
  <c r="F1967" i="3"/>
  <c r="K1967" i="3" s="1"/>
  <c r="F1966" i="3"/>
  <c r="K1966" i="3" s="1"/>
  <c r="J1965" i="3"/>
  <c r="I1965" i="3"/>
  <c r="H1965" i="3"/>
  <c r="G1965" i="3"/>
  <c r="E1965" i="3"/>
  <c r="F1964" i="3"/>
  <c r="K1964" i="3"/>
  <c r="F1963" i="3"/>
  <c r="K1963" i="3" s="1"/>
  <c r="F1962" i="3"/>
  <c r="K1962" i="3"/>
  <c r="F1961" i="3"/>
  <c r="K1961" i="3" s="1"/>
  <c r="F1960" i="3"/>
  <c r="J1960" i="3"/>
  <c r="I1960" i="3"/>
  <c r="H1960" i="3"/>
  <c r="G1960" i="3"/>
  <c r="E1960" i="3"/>
  <c r="F1959" i="3"/>
  <c r="K1959" i="3" s="1"/>
  <c r="F1958" i="3"/>
  <c r="K1958" i="3" s="1"/>
  <c r="F1957" i="3"/>
  <c r="K1957" i="3" s="1"/>
  <c r="J1956" i="3"/>
  <c r="I1956" i="3"/>
  <c r="H1956" i="3"/>
  <c r="G1956" i="3"/>
  <c r="E1956" i="3"/>
  <c r="F1955" i="3"/>
  <c r="K1955" i="3"/>
  <c r="F1954" i="3"/>
  <c r="K1954" i="3" s="1"/>
  <c r="F1953" i="3"/>
  <c r="K1953" i="3"/>
  <c r="F1952" i="3"/>
  <c r="K1952" i="3" s="1"/>
  <c r="F1951" i="3"/>
  <c r="K1951" i="3" s="1"/>
  <c r="F1950" i="3"/>
  <c r="K1950" i="3" s="1"/>
  <c r="F1949" i="3"/>
  <c r="F1948" i="3" s="1"/>
  <c r="K1949" i="3"/>
  <c r="J1948" i="3"/>
  <c r="I1948" i="3"/>
  <c r="H1948" i="3"/>
  <c r="G1948" i="3"/>
  <c r="E1948" i="3"/>
  <c r="F1947" i="3"/>
  <c r="K1947" i="3" s="1"/>
  <c r="K1946" i="3"/>
  <c r="F1946" i="3"/>
  <c r="F1945" i="3"/>
  <c r="F1944" i="3" s="1"/>
  <c r="J1944" i="3"/>
  <c r="I1944" i="3"/>
  <c r="H1944" i="3"/>
  <c r="G1944" i="3"/>
  <c r="E1944" i="3"/>
  <c r="K1944" i="3" s="1"/>
  <c r="K1943" i="3"/>
  <c r="F1943" i="3"/>
  <c r="F1942" i="3"/>
  <c r="K1942" i="3"/>
  <c r="K1941" i="3"/>
  <c r="F1941" i="3"/>
  <c r="F1940" i="3"/>
  <c r="K1940" i="3"/>
  <c r="K1939" i="3"/>
  <c r="F1939" i="3"/>
  <c r="F1938" i="3"/>
  <c r="F1937" i="3" s="1"/>
  <c r="K1938" i="3"/>
  <c r="J1937" i="3"/>
  <c r="I1937" i="3"/>
  <c r="H1937" i="3"/>
  <c r="G1937" i="3"/>
  <c r="E1937" i="3"/>
  <c r="K1937" i="3" s="1"/>
  <c r="F1936" i="3"/>
  <c r="K1936" i="3"/>
  <c r="F1935" i="3"/>
  <c r="K1935" i="3" s="1"/>
  <c r="F1934" i="3"/>
  <c r="K1934" i="3"/>
  <c r="F1933" i="3"/>
  <c r="K1933" i="3" s="1"/>
  <c r="F1932" i="3"/>
  <c r="K1932" i="3"/>
  <c r="F1931" i="3"/>
  <c r="K1931" i="3" s="1"/>
  <c r="J1930" i="3"/>
  <c r="I1930" i="3"/>
  <c r="H1930" i="3"/>
  <c r="G1930" i="3"/>
  <c r="F1930" i="3"/>
  <c r="E1930" i="3"/>
  <c r="F1929" i="3"/>
  <c r="K1929" i="3"/>
  <c r="K1928" i="3"/>
  <c r="F1928" i="3"/>
  <c r="F1927" i="3"/>
  <c r="K1927" i="3"/>
  <c r="K1926" i="3"/>
  <c r="F1926" i="3"/>
  <c r="F1925" i="3"/>
  <c r="K1925" i="3"/>
  <c r="K1924" i="3"/>
  <c r="F1924" i="3"/>
  <c r="F1923" i="3"/>
  <c r="K1923" i="3"/>
  <c r="K1922" i="3"/>
  <c r="F1922" i="3"/>
  <c r="F1921" i="3"/>
  <c r="J1921" i="3"/>
  <c r="I1921" i="3"/>
  <c r="H1921" i="3"/>
  <c r="G1921" i="3"/>
  <c r="E1921" i="3"/>
  <c r="K1921" i="3"/>
  <c r="F1920" i="3"/>
  <c r="K1920" i="3" s="1"/>
  <c r="F1919" i="3"/>
  <c r="K1919" i="3"/>
  <c r="F1918" i="3"/>
  <c r="K1918" i="3" s="1"/>
  <c r="F1917" i="3"/>
  <c r="K1917" i="3"/>
  <c r="F1916" i="3"/>
  <c r="K1916" i="3" s="1"/>
  <c r="F1915" i="3"/>
  <c r="K1915" i="3" s="1"/>
  <c r="F1914" i="3"/>
  <c r="K1914" i="3" s="1"/>
  <c r="F1913" i="3"/>
  <c r="F1912" i="3"/>
  <c r="J1912" i="3"/>
  <c r="I1912" i="3"/>
  <c r="H1912" i="3"/>
  <c r="G1912" i="3"/>
  <c r="E1912" i="3"/>
  <c r="F1911" i="3"/>
  <c r="K1911" i="3" s="1"/>
  <c r="F1910" i="3"/>
  <c r="K1910" i="3" s="1"/>
  <c r="F1909" i="3"/>
  <c r="K1909" i="3" s="1"/>
  <c r="F1908" i="3"/>
  <c r="K1908" i="3" s="1"/>
  <c r="K1907" i="3"/>
  <c r="F1907" i="3"/>
  <c r="F1906" i="3"/>
  <c r="K1906" i="3" s="1"/>
  <c r="J1905" i="3"/>
  <c r="I1905" i="3"/>
  <c r="I1974" i="3" s="1"/>
  <c r="H1905" i="3"/>
  <c r="G1905" i="3"/>
  <c r="F1905" i="3"/>
  <c r="K1905" i="3" s="1"/>
  <c r="E1905" i="3"/>
  <c r="F1904" i="3"/>
  <c r="K1904" i="3"/>
  <c r="K1903" i="3"/>
  <c r="F1903" i="3"/>
  <c r="F1902" i="3"/>
  <c r="K1902" i="3"/>
  <c r="K1901" i="3"/>
  <c r="F1901" i="3"/>
  <c r="F1900" i="3"/>
  <c r="F1899" i="3"/>
  <c r="J1899" i="3"/>
  <c r="I1899" i="3"/>
  <c r="H1899" i="3"/>
  <c r="G1899" i="3"/>
  <c r="K1899" i="3" s="1"/>
  <c r="E1899" i="3"/>
  <c r="F1898" i="3"/>
  <c r="K1898" i="3" s="1"/>
  <c r="K1897" i="3"/>
  <c r="F1897" i="3"/>
  <c r="F1896" i="3"/>
  <c r="K1896" i="3" s="1"/>
  <c r="F1895" i="3"/>
  <c r="J1895" i="3"/>
  <c r="I1895" i="3"/>
  <c r="H1895" i="3"/>
  <c r="G1895" i="3"/>
  <c r="E1895" i="3"/>
  <c r="F1894" i="3"/>
  <c r="K1894" i="3" s="1"/>
  <c r="F1893" i="3"/>
  <c r="K1893" i="3" s="1"/>
  <c r="F1892" i="3"/>
  <c r="K1892" i="3" s="1"/>
  <c r="F1891" i="3"/>
  <c r="K1891" i="3" s="1"/>
  <c r="K1890" i="3"/>
  <c r="F1890" i="3"/>
  <c r="F1889" i="3"/>
  <c r="K1889" i="3" s="1"/>
  <c r="F1888" i="3"/>
  <c r="K1888" i="3" s="1"/>
  <c r="F1887" i="3"/>
  <c r="K1887" i="3" s="1"/>
  <c r="F1886" i="3"/>
  <c r="K1886" i="3" s="1"/>
  <c r="F1885" i="3"/>
  <c r="K1885" i="3" s="1"/>
  <c r="F1884" i="3"/>
  <c r="K1884" i="3" s="1"/>
  <c r="F1883" i="3"/>
  <c r="K1883" i="3" s="1"/>
  <c r="K1882" i="3"/>
  <c r="F1882" i="3"/>
  <c r="F1881" i="3"/>
  <c r="K1881" i="3" s="1"/>
  <c r="F1880" i="3"/>
  <c r="K1880" i="3" s="1"/>
  <c r="F1879" i="3"/>
  <c r="K1879" i="3" s="1"/>
  <c r="F1878" i="3"/>
  <c r="K1878" i="3" s="1"/>
  <c r="J1877" i="3"/>
  <c r="I1877" i="3"/>
  <c r="H1877" i="3"/>
  <c r="G1877" i="3"/>
  <c r="F1877" i="3"/>
  <c r="K1877" i="3" s="1"/>
  <c r="E1877" i="3"/>
  <c r="F1876" i="3"/>
  <c r="K1876" i="3" s="1"/>
  <c r="F1875" i="3"/>
  <c r="K1875" i="3" s="1"/>
  <c r="F1874" i="3"/>
  <c r="K1874" i="3" s="1"/>
  <c r="F1873" i="3"/>
  <c r="K1873" i="3" s="1"/>
  <c r="F1872" i="3"/>
  <c r="K1872" i="3" s="1"/>
  <c r="F1871" i="3"/>
  <c r="K1871" i="3" s="1"/>
  <c r="K1870" i="3"/>
  <c r="F1870" i="3"/>
  <c r="C1870" i="3"/>
  <c r="F1869" i="3"/>
  <c r="K1869" i="3" s="1"/>
  <c r="J1868" i="3"/>
  <c r="I1868" i="3"/>
  <c r="H1868" i="3"/>
  <c r="G1868" i="3"/>
  <c r="E1868" i="3"/>
  <c r="K1867" i="3"/>
  <c r="F1867" i="3"/>
  <c r="F1866" i="3"/>
  <c r="K1866" i="3" s="1"/>
  <c r="F1865" i="3"/>
  <c r="K1865" i="3" s="1"/>
  <c r="F1864" i="3"/>
  <c r="K1864" i="3" s="1"/>
  <c r="F1863" i="3"/>
  <c r="K1863" i="3" s="1"/>
  <c r="J1862" i="3"/>
  <c r="I1862" i="3"/>
  <c r="H1862" i="3"/>
  <c r="G1862" i="3"/>
  <c r="G1974" i="3" s="1"/>
  <c r="F1862" i="3"/>
  <c r="E1862" i="3"/>
  <c r="F1861" i="3"/>
  <c r="K1861" i="3" s="1"/>
  <c r="F1860" i="3"/>
  <c r="K1860" i="3" s="1"/>
  <c r="J1859" i="3"/>
  <c r="I1859" i="3"/>
  <c r="H1859" i="3"/>
  <c r="H1974" i="3" s="1"/>
  <c r="G1859" i="3"/>
  <c r="E1859" i="3"/>
  <c r="E1974" i="3" s="1"/>
  <c r="C1856" i="3"/>
  <c r="L1974" i="3" s="1"/>
  <c r="C1855" i="3"/>
  <c r="E1850" i="3"/>
  <c r="B1849" i="3"/>
  <c r="F1848" i="3"/>
  <c r="B1846" i="3"/>
  <c r="F1845" i="3"/>
  <c r="E1845" i="3"/>
  <c r="B1845" i="3"/>
  <c r="K1837" i="3"/>
  <c r="K1836" i="3"/>
  <c r="F1835" i="3"/>
  <c r="E1835" i="3"/>
  <c r="K1834" i="3" s="1"/>
  <c r="K1833" i="3"/>
  <c r="K1832" i="3"/>
  <c r="K1831" i="3"/>
  <c r="K1830" i="3"/>
  <c r="K1829" i="3"/>
  <c r="K1828" i="3"/>
  <c r="K1827" i="3"/>
  <c r="K1826" i="3"/>
  <c r="K1825" i="3"/>
  <c r="K1824" i="3"/>
  <c r="K1823" i="3"/>
  <c r="K1822" i="3"/>
  <c r="K1821" i="3"/>
  <c r="K1820" i="3"/>
  <c r="K1819" i="3"/>
  <c r="K1818" i="3"/>
  <c r="K1817" i="3"/>
  <c r="K1816" i="3"/>
  <c r="F1815" i="3"/>
  <c r="E1815" i="3"/>
  <c r="K1815" i="3" s="1"/>
  <c r="K1814" i="3"/>
  <c r="K1813" i="3"/>
  <c r="F1812" i="3"/>
  <c r="K1812" i="3" s="1"/>
  <c r="K1809" i="3" s="1"/>
  <c r="E1812" i="3"/>
  <c r="E1809" i="3"/>
  <c r="B1808" i="3"/>
  <c r="F1807" i="3"/>
  <c r="B1805" i="3"/>
  <c r="F1804" i="3"/>
  <c r="E1804" i="3"/>
  <c r="B1804" i="3"/>
  <c r="D1798" i="3"/>
  <c r="K1797" i="3"/>
  <c r="K1796" i="3"/>
  <c r="K1795" i="3"/>
  <c r="F1794" i="3"/>
  <c r="K1794" i="3" s="1"/>
  <c r="K1793" i="3"/>
  <c r="F1792" i="3"/>
  <c r="K1792" i="3" s="1"/>
  <c r="F1791" i="3"/>
  <c r="K1791" i="3"/>
  <c r="F1790" i="3"/>
  <c r="K1790" i="3" s="1"/>
  <c r="J1789" i="3"/>
  <c r="I1789" i="3"/>
  <c r="H1789" i="3"/>
  <c r="G1789" i="3"/>
  <c r="F1789" i="3"/>
  <c r="E1789" i="3"/>
  <c r="K1789" i="3" s="1"/>
  <c r="F1788" i="3"/>
  <c r="K1788" i="3" s="1"/>
  <c r="K1787" i="3"/>
  <c r="F1787" i="3"/>
  <c r="F1786" i="3"/>
  <c r="K1786" i="3" s="1"/>
  <c r="K1785" i="3"/>
  <c r="F1785" i="3"/>
  <c r="J1784" i="3"/>
  <c r="I1784" i="3"/>
  <c r="H1784" i="3"/>
  <c r="G1784" i="3"/>
  <c r="E1784" i="3"/>
  <c r="K1783" i="3"/>
  <c r="F1783" i="3"/>
  <c r="F1782" i="3"/>
  <c r="K1782" i="3"/>
  <c r="K1781" i="3"/>
  <c r="F1781" i="3"/>
  <c r="J1780" i="3"/>
  <c r="I1780" i="3"/>
  <c r="H1780" i="3"/>
  <c r="G1780" i="3"/>
  <c r="F1780" i="3"/>
  <c r="E1780" i="3"/>
  <c r="K1780" i="3"/>
  <c r="F1779" i="3"/>
  <c r="K1779" i="3" s="1"/>
  <c r="F1778" i="3"/>
  <c r="K1778" i="3" s="1"/>
  <c r="F1777" i="3"/>
  <c r="K1777" i="3" s="1"/>
  <c r="F1776" i="3"/>
  <c r="K1776" i="3" s="1"/>
  <c r="F1775" i="3"/>
  <c r="K1775" i="3" s="1"/>
  <c r="F1774" i="3"/>
  <c r="K1774" i="3" s="1"/>
  <c r="F1773" i="3"/>
  <c r="K1773" i="3" s="1"/>
  <c r="J1772" i="3"/>
  <c r="I1772" i="3"/>
  <c r="H1772" i="3"/>
  <c r="G1772" i="3"/>
  <c r="F1772" i="3"/>
  <c r="K1772" i="3" s="1"/>
  <c r="E1772" i="3"/>
  <c r="F1771" i="3"/>
  <c r="K1771" i="3"/>
  <c r="F1770" i="3"/>
  <c r="F1768" i="3" s="1"/>
  <c r="K1768" i="3" s="1"/>
  <c r="F1769" i="3"/>
  <c r="J1768" i="3"/>
  <c r="I1768" i="3"/>
  <c r="H1768" i="3"/>
  <c r="G1768" i="3"/>
  <c r="E1768" i="3"/>
  <c r="F1767" i="3"/>
  <c r="K1767" i="3" s="1"/>
  <c r="K1766" i="3"/>
  <c r="F1766" i="3"/>
  <c r="F1765" i="3"/>
  <c r="K1765" i="3" s="1"/>
  <c r="K1764" i="3"/>
  <c r="F1764" i="3"/>
  <c r="F1763" i="3"/>
  <c r="K1763" i="3" s="1"/>
  <c r="K1762" i="3"/>
  <c r="F1762" i="3"/>
  <c r="J1761" i="3"/>
  <c r="I1761" i="3"/>
  <c r="H1761" i="3"/>
  <c r="G1761" i="3"/>
  <c r="F1761" i="3"/>
  <c r="E1761" i="3"/>
  <c r="K1761" i="3" s="1"/>
  <c r="F1760" i="3"/>
  <c r="K1760" i="3"/>
  <c r="F1759" i="3"/>
  <c r="K1759" i="3"/>
  <c r="F1758" i="3"/>
  <c r="K1758" i="3"/>
  <c r="F1757" i="3"/>
  <c r="K1757" i="3"/>
  <c r="F1756" i="3"/>
  <c r="K1756" i="3"/>
  <c r="F1755" i="3"/>
  <c r="F1754" i="3" s="1"/>
  <c r="K1754" i="3" s="1"/>
  <c r="K1755" i="3"/>
  <c r="J1754" i="3"/>
  <c r="I1754" i="3"/>
  <c r="H1754" i="3"/>
  <c r="G1754" i="3"/>
  <c r="E1754" i="3"/>
  <c r="K1753" i="3"/>
  <c r="F1753" i="3"/>
  <c r="F1752" i="3"/>
  <c r="K1752" i="3" s="1"/>
  <c r="K1751" i="3"/>
  <c r="F1751" i="3"/>
  <c r="F1750" i="3"/>
  <c r="K1750" i="3" s="1"/>
  <c r="K1749" i="3"/>
  <c r="F1749" i="3"/>
  <c r="F1748" i="3"/>
  <c r="K1748" i="3" s="1"/>
  <c r="K1747" i="3"/>
  <c r="F1747" i="3"/>
  <c r="F1746" i="3"/>
  <c r="K1746" i="3" s="1"/>
  <c r="F1745" i="3"/>
  <c r="J1745" i="3"/>
  <c r="I1745" i="3"/>
  <c r="H1745" i="3"/>
  <c r="G1745" i="3"/>
  <c r="E1745" i="3"/>
  <c r="F1744" i="3"/>
  <c r="K1744" i="3"/>
  <c r="F1743" i="3"/>
  <c r="K1743" i="3" s="1"/>
  <c r="F1742" i="3"/>
  <c r="K1742" i="3"/>
  <c r="F1741" i="3"/>
  <c r="K1741" i="3" s="1"/>
  <c r="F1740" i="3"/>
  <c r="K1740" i="3"/>
  <c r="F1739" i="3"/>
  <c r="K1739" i="3" s="1"/>
  <c r="F1738" i="3"/>
  <c r="K1738" i="3"/>
  <c r="F1737" i="3"/>
  <c r="F1736" i="3" s="1"/>
  <c r="J1736" i="3"/>
  <c r="I1736" i="3"/>
  <c r="H1736" i="3"/>
  <c r="G1736" i="3"/>
  <c r="E1736" i="3"/>
  <c r="K1735" i="3"/>
  <c r="F1735" i="3"/>
  <c r="F1734" i="3"/>
  <c r="K1734" i="3" s="1"/>
  <c r="K1733" i="3"/>
  <c r="F1733" i="3"/>
  <c r="F1732" i="3"/>
  <c r="K1732" i="3" s="1"/>
  <c r="K1731" i="3"/>
  <c r="F1731" i="3"/>
  <c r="F1730" i="3"/>
  <c r="K1730" i="3" s="1"/>
  <c r="J1729" i="3"/>
  <c r="J1798" i="3" s="1"/>
  <c r="I1729" i="3"/>
  <c r="H1729" i="3"/>
  <c r="G1729" i="3"/>
  <c r="E1729" i="3"/>
  <c r="F1728" i="3"/>
  <c r="K1728" i="3"/>
  <c r="F1727" i="3"/>
  <c r="K1727" i="3"/>
  <c r="F1726" i="3"/>
  <c r="K1726" i="3"/>
  <c r="F1725" i="3"/>
  <c r="K1725" i="3"/>
  <c r="F1724" i="3"/>
  <c r="F1723" i="3"/>
  <c r="K1723" i="3" s="1"/>
  <c r="J1723" i="3"/>
  <c r="I1723" i="3"/>
  <c r="H1723" i="3"/>
  <c r="G1723" i="3"/>
  <c r="E1723" i="3"/>
  <c r="F1722" i="3"/>
  <c r="K1722" i="3" s="1"/>
  <c r="F1721" i="3"/>
  <c r="K1721" i="3" s="1"/>
  <c r="F1720" i="3"/>
  <c r="K1720" i="3" s="1"/>
  <c r="J1719" i="3"/>
  <c r="I1719" i="3"/>
  <c r="H1719" i="3"/>
  <c r="G1719" i="3"/>
  <c r="E1719" i="3"/>
  <c r="F1718" i="3"/>
  <c r="K1718" i="3"/>
  <c r="F1717" i="3"/>
  <c r="K1717" i="3"/>
  <c r="F1716" i="3"/>
  <c r="K1716" i="3"/>
  <c r="F1715" i="3"/>
  <c r="K1715" i="3"/>
  <c r="F1714" i="3"/>
  <c r="K1714" i="3"/>
  <c r="F1713" i="3"/>
  <c r="K1713" i="3"/>
  <c r="F1712" i="3"/>
  <c r="K1712" i="3"/>
  <c r="F1711" i="3"/>
  <c r="K1711" i="3"/>
  <c r="F1710" i="3"/>
  <c r="K1710" i="3"/>
  <c r="F1709" i="3"/>
  <c r="K1709" i="3"/>
  <c r="F1708" i="3"/>
  <c r="K1708" i="3"/>
  <c r="F1707" i="3"/>
  <c r="K1707" i="3"/>
  <c r="F1706" i="3"/>
  <c r="K1706" i="3"/>
  <c r="F1705" i="3"/>
  <c r="K1705" i="3"/>
  <c r="F1704" i="3"/>
  <c r="K1704" i="3"/>
  <c r="F1703" i="3"/>
  <c r="K1703" i="3"/>
  <c r="F1702" i="3"/>
  <c r="F1701" i="3" s="1"/>
  <c r="K1701" i="3" s="1"/>
  <c r="K1702" i="3"/>
  <c r="J1701" i="3"/>
  <c r="I1701" i="3"/>
  <c r="H1701" i="3"/>
  <c r="G1701" i="3"/>
  <c r="E1701" i="3"/>
  <c r="K1700" i="3"/>
  <c r="F1700" i="3"/>
  <c r="F1699" i="3"/>
  <c r="K1699" i="3" s="1"/>
  <c r="K1698" i="3"/>
  <c r="F1698" i="3"/>
  <c r="F1697" i="3"/>
  <c r="K1697" i="3" s="1"/>
  <c r="K1696" i="3"/>
  <c r="F1696" i="3"/>
  <c r="F1695" i="3"/>
  <c r="K1695" i="3" s="1"/>
  <c r="K1694" i="3"/>
  <c r="F1694" i="3"/>
  <c r="C1694" i="3"/>
  <c r="F1693" i="3"/>
  <c r="F1692" i="3" s="1"/>
  <c r="K1692" i="3" s="1"/>
  <c r="K1693" i="3"/>
  <c r="J1692" i="3"/>
  <c r="I1692" i="3"/>
  <c r="H1692" i="3"/>
  <c r="G1692" i="3"/>
  <c r="E1692" i="3"/>
  <c r="K1691" i="3"/>
  <c r="F1691" i="3"/>
  <c r="F1690" i="3"/>
  <c r="K1690" i="3" s="1"/>
  <c r="K1689" i="3"/>
  <c r="F1689" i="3"/>
  <c r="F1688" i="3"/>
  <c r="K1688" i="3" s="1"/>
  <c r="K1687" i="3"/>
  <c r="F1687" i="3"/>
  <c r="J1686" i="3"/>
  <c r="I1686" i="3"/>
  <c r="H1686" i="3"/>
  <c r="H1798" i="3" s="1"/>
  <c r="G1686" i="3"/>
  <c r="F1686" i="3"/>
  <c r="E1686" i="3"/>
  <c r="K1686" i="3" s="1"/>
  <c r="F1685" i="3"/>
  <c r="F1684" i="3"/>
  <c r="F1683" i="3" s="1"/>
  <c r="K1684" i="3"/>
  <c r="J1683" i="3"/>
  <c r="I1683" i="3"/>
  <c r="I1798" i="3"/>
  <c r="H1683" i="3"/>
  <c r="G1683" i="3"/>
  <c r="G1798" i="3"/>
  <c r="E1683" i="3"/>
  <c r="C1680" i="3"/>
  <c r="C1681" i="3" s="1"/>
  <c r="C1679" i="3"/>
  <c r="E1674" i="3"/>
  <c r="B1673" i="3"/>
  <c r="F1672" i="3"/>
  <c r="B1670" i="3"/>
  <c r="F1669" i="3"/>
  <c r="E1669" i="3"/>
  <c r="B1669" i="3"/>
  <c r="K1661" i="3"/>
  <c r="K1660" i="3"/>
  <c r="F1659" i="3"/>
  <c r="E1659" i="3"/>
  <c r="K1658" i="3" s="1"/>
  <c r="K1659" i="3"/>
  <c r="K1657" i="3"/>
  <c r="K1656" i="3"/>
  <c r="K1655" i="3"/>
  <c r="K1654" i="3"/>
  <c r="K1653" i="3"/>
  <c r="K1652" i="3"/>
  <c r="K1651" i="3"/>
  <c r="K1650" i="3"/>
  <c r="K1649" i="3"/>
  <c r="K1648" i="3"/>
  <c r="K1647" i="3"/>
  <c r="K1646" i="3"/>
  <c r="K1645" i="3"/>
  <c r="K1644" i="3"/>
  <c r="K1643" i="3"/>
  <c r="K1642" i="3"/>
  <c r="K1641" i="3"/>
  <c r="K1640" i="3"/>
  <c r="F1639" i="3"/>
  <c r="E1639" i="3"/>
  <c r="K1639" i="3" s="1"/>
  <c r="K1638" i="3"/>
  <c r="K1637" i="3"/>
  <c r="F1636" i="3"/>
  <c r="E1636" i="3"/>
  <c r="K1636" i="3" s="1"/>
  <c r="K1633" i="3" s="1"/>
  <c r="E1633" i="3"/>
  <c r="B1632" i="3"/>
  <c r="F1631" i="3"/>
  <c r="B1629" i="3"/>
  <c r="F1628" i="3"/>
  <c r="E1628" i="3"/>
  <c r="B1628" i="3"/>
  <c r="D1622" i="3"/>
  <c r="K1621" i="3"/>
  <c r="K1620" i="3"/>
  <c r="K1619" i="3"/>
  <c r="F1618" i="3"/>
  <c r="K1618" i="3" s="1"/>
  <c r="K1617" i="3"/>
  <c r="K1616" i="3"/>
  <c r="F1616" i="3"/>
  <c r="F1615" i="3"/>
  <c r="F1613" i="3"/>
  <c r="K1614" i="3"/>
  <c r="F1614" i="3"/>
  <c r="J1613" i="3"/>
  <c r="I1613" i="3"/>
  <c r="H1613" i="3"/>
  <c r="K1613" i="3" s="1"/>
  <c r="G1613" i="3"/>
  <c r="E1613" i="3"/>
  <c r="K1612" i="3"/>
  <c r="F1612" i="3"/>
  <c r="F1611" i="3"/>
  <c r="K1611" i="3" s="1"/>
  <c r="K1610" i="3"/>
  <c r="F1610" i="3"/>
  <c r="F1609" i="3"/>
  <c r="K1609" i="3" s="1"/>
  <c r="F1608" i="3"/>
  <c r="J1608" i="3"/>
  <c r="I1608" i="3"/>
  <c r="H1608" i="3"/>
  <c r="G1608" i="3"/>
  <c r="E1608" i="3"/>
  <c r="F1607" i="3"/>
  <c r="K1607" i="3"/>
  <c r="F1606" i="3"/>
  <c r="K1606" i="3" s="1"/>
  <c r="F1605" i="3"/>
  <c r="K1605" i="3"/>
  <c r="J1604" i="3"/>
  <c r="I1604" i="3"/>
  <c r="H1604" i="3"/>
  <c r="G1604" i="3"/>
  <c r="F1604" i="3"/>
  <c r="K1604" i="3" s="1"/>
  <c r="E1604" i="3"/>
  <c r="F1603" i="3"/>
  <c r="K1603" i="3" s="1"/>
  <c r="F1602" i="3"/>
  <c r="K1602" i="3" s="1"/>
  <c r="F1601" i="3"/>
  <c r="K1601" i="3" s="1"/>
  <c r="F1600" i="3"/>
  <c r="K1600" i="3" s="1"/>
  <c r="F1599" i="3"/>
  <c r="K1599" i="3" s="1"/>
  <c r="F1598" i="3"/>
  <c r="K1598" i="3" s="1"/>
  <c r="F1597" i="3"/>
  <c r="F1596" i="3" s="1"/>
  <c r="J1596" i="3"/>
  <c r="I1596" i="3"/>
  <c r="H1596" i="3"/>
  <c r="G1596" i="3"/>
  <c r="E1596" i="3"/>
  <c r="F1595" i="3"/>
  <c r="K1595" i="3" s="1"/>
  <c r="F1594" i="3"/>
  <c r="K1594" i="3"/>
  <c r="F1593" i="3"/>
  <c r="F1592" i="3" s="1"/>
  <c r="J1592" i="3"/>
  <c r="I1592" i="3"/>
  <c r="H1592" i="3"/>
  <c r="G1592" i="3"/>
  <c r="E1592" i="3"/>
  <c r="K1591" i="3"/>
  <c r="F1591" i="3"/>
  <c r="F1590" i="3"/>
  <c r="K1590" i="3" s="1"/>
  <c r="K1589" i="3"/>
  <c r="F1589" i="3"/>
  <c r="F1588" i="3"/>
  <c r="K1588" i="3" s="1"/>
  <c r="K1587" i="3"/>
  <c r="F1587" i="3"/>
  <c r="F1586" i="3"/>
  <c r="K1586" i="3" s="1"/>
  <c r="J1585" i="3"/>
  <c r="I1585" i="3"/>
  <c r="H1585" i="3"/>
  <c r="G1585" i="3"/>
  <c r="E1585" i="3"/>
  <c r="F1584" i="3"/>
  <c r="K1584" i="3"/>
  <c r="F1583" i="3"/>
  <c r="K1583" i="3"/>
  <c r="F1582" i="3"/>
  <c r="K1582" i="3"/>
  <c r="F1581" i="3"/>
  <c r="K1581" i="3"/>
  <c r="F1580" i="3"/>
  <c r="K1580" i="3"/>
  <c r="F1579" i="3"/>
  <c r="K1579" i="3"/>
  <c r="J1578" i="3"/>
  <c r="I1578" i="3"/>
  <c r="H1578" i="3"/>
  <c r="G1578" i="3"/>
  <c r="F1578" i="3"/>
  <c r="E1578" i="3"/>
  <c r="K1578" i="3" s="1"/>
  <c r="F1577" i="3"/>
  <c r="K1577" i="3" s="1"/>
  <c r="K1576" i="3"/>
  <c r="F1576" i="3"/>
  <c r="F1575" i="3"/>
  <c r="K1575" i="3" s="1"/>
  <c r="K1574" i="3"/>
  <c r="F1574" i="3"/>
  <c r="F1573" i="3"/>
  <c r="K1573" i="3" s="1"/>
  <c r="K1572" i="3"/>
  <c r="F1572" i="3"/>
  <c r="F1571" i="3"/>
  <c r="K1571" i="3" s="1"/>
  <c r="K1570" i="3"/>
  <c r="F1570" i="3"/>
  <c r="J1569" i="3"/>
  <c r="I1569" i="3"/>
  <c r="H1569" i="3"/>
  <c r="G1569" i="3"/>
  <c r="E1569" i="3"/>
  <c r="F1568" i="3"/>
  <c r="K1568" i="3" s="1"/>
  <c r="F1567" i="3"/>
  <c r="K1567" i="3"/>
  <c r="F1566" i="3"/>
  <c r="K1566" i="3" s="1"/>
  <c r="F1565" i="3"/>
  <c r="K1565" i="3"/>
  <c r="F1564" i="3"/>
  <c r="K1564" i="3" s="1"/>
  <c r="F1563" i="3"/>
  <c r="K1563" i="3"/>
  <c r="F1562" i="3"/>
  <c r="F1560" i="3" s="1"/>
  <c r="F1561" i="3"/>
  <c r="J1560" i="3"/>
  <c r="I1560" i="3"/>
  <c r="H1560" i="3"/>
  <c r="G1560" i="3"/>
  <c r="E1560" i="3"/>
  <c r="K1560" i="3" s="1"/>
  <c r="F1559" i="3"/>
  <c r="K1559" i="3" s="1"/>
  <c r="K1558" i="3"/>
  <c r="F1558" i="3"/>
  <c r="F1557" i="3"/>
  <c r="K1557" i="3" s="1"/>
  <c r="K1556" i="3"/>
  <c r="F1556" i="3"/>
  <c r="F1555" i="3"/>
  <c r="K1555" i="3" s="1"/>
  <c r="K1554" i="3"/>
  <c r="F1554" i="3"/>
  <c r="J1553" i="3"/>
  <c r="I1553" i="3"/>
  <c r="H1553" i="3"/>
  <c r="H1622" i="3" s="1"/>
  <c r="G1553" i="3"/>
  <c r="F1553" i="3"/>
  <c r="E1553" i="3"/>
  <c r="K1553" i="3" s="1"/>
  <c r="F1552" i="3"/>
  <c r="K1552" i="3"/>
  <c r="F1551" i="3"/>
  <c r="K1551" i="3"/>
  <c r="F1550" i="3"/>
  <c r="K1550" i="3"/>
  <c r="F1549" i="3"/>
  <c r="F1547" i="3" s="1"/>
  <c r="K1547" i="3" s="1"/>
  <c r="K1549" i="3"/>
  <c r="F1548" i="3"/>
  <c r="J1547" i="3"/>
  <c r="I1547" i="3"/>
  <c r="H1547" i="3"/>
  <c r="G1547" i="3"/>
  <c r="E1547" i="3"/>
  <c r="F1546" i="3"/>
  <c r="K1546" i="3" s="1"/>
  <c r="F1545" i="3"/>
  <c r="K1545" i="3" s="1"/>
  <c r="F1544" i="3"/>
  <c r="K1544" i="3" s="1"/>
  <c r="J1543" i="3"/>
  <c r="I1543" i="3"/>
  <c r="H1543" i="3"/>
  <c r="G1543" i="3"/>
  <c r="E1543" i="3"/>
  <c r="F1542" i="3"/>
  <c r="K1542" i="3"/>
  <c r="F1541" i="3"/>
  <c r="K1541" i="3"/>
  <c r="F1540" i="3"/>
  <c r="K1540" i="3"/>
  <c r="F1539" i="3"/>
  <c r="K1539" i="3"/>
  <c r="F1538" i="3"/>
  <c r="K1538" i="3"/>
  <c r="F1537" i="3"/>
  <c r="K1537" i="3"/>
  <c r="F1536" i="3"/>
  <c r="K1536" i="3"/>
  <c r="F1535" i="3"/>
  <c r="K1535" i="3"/>
  <c r="F1534" i="3"/>
  <c r="K1534" i="3"/>
  <c r="F1533" i="3"/>
  <c r="K1533" i="3"/>
  <c r="F1532" i="3"/>
  <c r="K1532" i="3"/>
  <c r="F1531" i="3"/>
  <c r="K1531" i="3"/>
  <c r="F1530" i="3"/>
  <c r="K1530" i="3"/>
  <c r="F1529" i="3"/>
  <c r="K1529" i="3"/>
  <c r="F1528" i="3"/>
  <c r="K1528" i="3"/>
  <c r="F1527" i="3"/>
  <c r="K1527" i="3"/>
  <c r="F1526" i="3"/>
  <c r="K1526" i="3"/>
  <c r="J1525" i="3"/>
  <c r="I1525" i="3"/>
  <c r="H1525" i="3"/>
  <c r="G1525" i="3"/>
  <c r="E1525" i="3"/>
  <c r="K1524" i="3"/>
  <c r="F1524" i="3"/>
  <c r="F1523" i="3"/>
  <c r="K1523" i="3" s="1"/>
  <c r="K1522" i="3"/>
  <c r="F1522" i="3"/>
  <c r="F1521" i="3"/>
  <c r="K1521" i="3" s="1"/>
  <c r="F1520" i="3"/>
  <c r="K1520" i="3" s="1"/>
  <c r="F1519" i="3"/>
  <c r="K1519" i="3" s="1"/>
  <c r="F1518" i="3"/>
  <c r="K1518" i="3" s="1"/>
  <c r="C1518" i="3"/>
  <c r="F1517" i="3"/>
  <c r="K1517" i="3"/>
  <c r="J1516" i="3"/>
  <c r="J1622" i="3" s="1"/>
  <c r="I1516" i="3"/>
  <c r="H1516" i="3"/>
  <c r="G1516" i="3"/>
  <c r="E1516" i="3"/>
  <c r="F1515" i="3"/>
  <c r="K1515" i="3" s="1"/>
  <c r="F1514" i="3"/>
  <c r="K1514" i="3" s="1"/>
  <c r="F1513" i="3"/>
  <c r="K1513" i="3" s="1"/>
  <c r="F1512" i="3"/>
  <c r="K1512" i="3" s="1"/>
  <c r="F1511" i="3"/>
  <c r="K1511" i="3" s="1"/>
  <c r="J1510" i="3"/>
  <c r="I1510" i="3"/>
  <c r="H1510" i="3"/>
  <c r="G1510" i="3"/>
  <c r="F1510" i="3"/>
  <c r="K1510" i="3" s="1"/>
  <c r="E1510" i="3"/>
  <c r="F1509" i="3"/>
  <c r="K1509" i="3"/>
  <c r="F1508" i="3"/>
  <c r="F1507" i="3" s="1"/>
  <c r="J1507" i="3"/>
  <c r="I1507" i="3"/>
  <c r="I1622" i="3" s="1"/>
  <c r="H1507" i="3"/>
  <c r="G1507" i="3"/>
  <c r="G1622" i="3" s="1"/>
  <c r="E1507" i="3"/>
  <c r="E1622" i="3"/>
  <c r="C1504" i="3"/>
  <c r="L1622" i="3"/>
  <c r="C1503" i="3"/>
  <c r="E1498" i="3"/>
  <c r="B1497" i="3"/>
  <c r="F1496" i="3"/>
  <c r="B1494" i="3"/>
  <c r="F1493" i="3"/>
  <c r="E1493" i="3"/>
  <c r="B1493" i="3"/>
  <c r="K1485" i="3"/>
  <c r="K1484" i="3"/>
  <c r="F1483" i="3"/>
  <c r="E1483" i="3"/>
  <c r="K1482" i="3" s="1"/>
  <c r="K1481" i="3"/>
  <c r="K1480" i="3"/>
  <c r="K1479" i="3"/>
  <c r="K1478" i="3"/>
  <c r="K1477" i="3"/>
  <c r="K1476" i="3"/>
  <c r="K1475" i="3"/>
  <c r="K1474" i="3"/>
  <c r="K1473" i="3"/>
  <c r="K1472" i="3"/>
  <c r="K1471" i="3"/>
  <c r="K1470" i="3"/>
  <c r="K1469" i="3"/>
  <c r="K1468" i="3"/>
  <c r="K1467" i="3"/>
  <c r="K1466" i="3"/>
  <c r="K1465" i="3"/>
  <c r="K1464" i="3"/>
  <c r="F1463" i="3"/>
  <c r="E1463" i="3"/>
  <c r="K1463" i="3"/>
  <c r="K1462" i="3"/>
  <c r="K1461" i="3"/>
  <c r="F1460" i="3"/>
  <c r="K1460" i="3" s="1"/>
  <c r="K1457" i="3" s="1"/>
  <c r="E1460" i="3"/>
  <c r="E1457" i="3"/>
  <c r="B1456" i="3"/>
  <c r="F1455" i="3"/>
  <c r="B1453" i="3"/>
  <c r="F1452" i="3"/>
  <c r="E1452" i="3"/>
  <c r="B1452" i="3"/>
  <c r="D1446" i="3"/>
  <c r="K1445" i="3"/>
  <c r="K1444" i="3"/>
  <c r="K1443" i="3"/>
  <c r="F1442" i="3"/>
  <c r="K1442" i="3"/>
  <c r="K1441" i="3"/>
  <c r="F1440" i="3"/>
  <c r="K1440" i="3" s="1"/>
  <c r="F1439" i="3"/>
  <c r="K1439" i="3"/>
  <c r="F1438" i="3"/>
  <c r="K1438" i="3" s="1"/>
  <c r="J1437" i="3"/>
  <c r="I1437" i="3"/>
  <c r="H1437" i="3"/>
  <c r="G1437" i="3"/>
  <c r="F1437" i="3"/>
  <c r="E1437" i="3"/>
  <c r="K1437" i="3" s="1"/>
  <c r="F1436" i="3"/>
  <c r="K1436" i="3"/>
  <c r="K1435" i="3"/>
  <c r="F1435" i="3"/>
  <c r="F1434" i="3"/>
  <c r="K1434" i="3"/>
  <c r="K1433" i="3"/>
  <c r="F1433" i="3"/>
  <c r="F1432" i="3"/>
  <c r="J1432" i="3"/>
  <c r="I1432" i="3"/>
  <c r="H1432" i="3"/>
  <c r="G1432" i="3"/>
  <c r="E1432" i="3"/>
  <c r="K1432" i="3"/>
  <c r="F1431" i="3"/>
  <c r="K1431" i="3" s="1"/>
  <c r="F1430" i="3"/>
  <c r="K1430" i="3"/>
  <c r="F1429" i="3"/>
  <c r="K1429" i="3" s="1"/>
  <c r="J1428" i="3"/>
  <c r="I1428" i="3"/>
  <c r="H1428" i="3"/>
  <c r="G1428" i="3"/>
  <c r="F1428" i="3"/>
  <c r="E1428" i="3"/>
  <c r="K1428" i="3" s="1"/>
  <c r="F1427" i="3"/>
  <c r="K1427" i="3"/>
  <c r="K1426" i="3"/>
  <c r="F1426" i="3"/>
  <c r="F1425" i="3"/>
  <c r="K1425" i="3"/>
  <c r="K1424" i="3"/>
  <c r="F1424" i="3"/>
  <c r="F1423" i="3"/>
  <c r="K1423" i="3"/>
  <c r="K1422" i="3"/>
  <c r="F1422" i="3"/>
  <c r="F1421" i="3"/>
  <c r="F1420" i="3" s="1"/>
  <c r="K1420" i="3" s="1"/>
  <c r="K1421" i="3"/>
  <c r="J1420" i="3"/>
  <c r="I1420" i="3"/>
  <c r="H1420" i="3"/>
  <c r="G1420" i="3"/>
  <c r="E1420" i="3"/>
  <c r="F1419" i="3"/>
  <c r="K1419" i="3"/>
  <c r="F1418" i="3"/>
  <c r="K1418" i="3" s="1"/>
  <c r="F1417" i="3"/>
  <c r="F1416" i="3"/>
  <c r="J1416" i="3"/>
  <c r="I1416" i="3"/>
  <c r="H1416" i="3"/>
  <c r="G1416" i="3"/>
  <c r="E1416" i="3"/>
  <c r="K1416" i="3" s="1"/>
  <c r="F1415" i="3"/>
  <c r="K1415" i="3" s="1"/>
  <c r="F1414" i="3"/>
  <c r="K1414" i="3"/>
  <c r="F1413" i="3"/>
  <c r="K1413" i="3" s="1"/>
  <c r="F1412" i="3"/>
  <c r="K1412" i="3"/>
  <c r="F1411" i="3"/>
  <c r="K1411" i="3" s="1"/>
  <c r="F1410" i="3"/>
  <c r="K1410" i="3"/>
  <c r="J1409" i="3"/>
  <c r="I1409" i="3"/>
  <c r="H1409" i="3"/>
  <c r="G1409" i="3"/>
  <c r="F1409" i="3"/>
  <c r="K1409" i="3" s="1"/>
  <c r="E1409" i="3"/>
  <c r="F1408" i="3"/>
  <c r="K1408" i="3"/>
  <c r="K1407" i="3"/>
  <c r="F1407" i="3"/>
  <c r="F1406" i="3"/>
  <c r="K1406" i="3"/>
  <c r="K1405" i="3"/>
  <c r="F1405" i="3"/>
  <c r="F1404" i="3"/>
  <c r="K1404" i="3"/>
  <c r="K1403" i="3"/>
  <c r="F1403" i="3"/>
  <c r="J1402" i="3"/>
  <c r="I1402" i="3"/>
  <c r="H1402" i="3"/>
  <c r="G1402" i="3"/>
  <c r="F1402" i="3"/>
  <c r="E1402" i="3"/>
  <c r="K1402" i="3"/>
  <c r="F1401" i="3"/>
  <c r="K1401" i="3"/>
  <c r="F1400" i="3"/>
  <c r="K1400" i="3" s="1"/>
  <c r="F1399" i="3"/>
  <c r="K1399" i="3"/>
  <c r="F1398" i="3"/>
  <c r="K1398" i="3" s="1"/>
  <c r="F1397" i="3"/>
  <c r="K1397" i="3"/>
  <c r="F1396" i="3"/>
  <c r="K1396" i="3" s="1"/>
  <c r="F1395" i="3"/>
  <c r="K1395" i="3"/>
  <c r="F1394" i="3"/>
  <c r="K1394" i="3" s="1"/>
  <c r="J1393" i="3"/>
  <c r="I1393" i="3"/>
  <c r="H1393" i="3"/>
  <c r="G1393" i="3"/>
  <c r="E1393" i="3"/>
  <c r="K1392" i="3"/>
  <c r="F1392" i="3"/>
  <c r="F1391" i="3"/>
  <c r="K1391" i="3"/>
  <c r="K1390" i="3"/>
  <c r="F1390" i="3"/>
  <c r="F1389" i="3"/>
  <c r="K1389" i="3"/>
  <c r="K1388" i="3"/>
  <c r="F1388" i="3"/>
  <c r="F1387" i="3"/>
  <c r="K1387" i="3"/>
  <c r="K1386" i="3"/>
  <c r="F1386" i="3"/>
  <c r="F1385" i="3"/>
  <c r="F1384" i="3"/>
  <c r="J1384" i="3"/>
  <c r="I1384" i="3"/>
  <c r="H1384" i="3"/>
  <c r="G1384" i="3"/>
  <c r="K1384" i="3" s="1"/>
  <c r="E1384" i="3"/>
  <c r="F1383" i="3"/>
  <c r="K1383" i="3" s="1"/>
  <c r="F1382" i="3"/>
  <c r="K1382" i="3" s="1"/>
  <c r="F1381" i="3"/>
  <c r="K1381" i="3" s="1"/>
  <c r="F1380" i="3"/>
  <c r="K1380" i="3" s="1"/>
  <c r="F1379" i="3"/>
  <c r="K1379" i="3" s="1"/>
  <c r="F1378" i="3"/>
  <c r="F1377" i="3" s="1"/>
  <c r="J1377" i="3"/>
  <c r="I1377" i="3"/>
  <c r="H1377" i="3"/>
  <c r="G1377" i="3"/>
  <c r="E1377" i="3"/>
  <c r="F1376" i="3"/>
  <c r="K1376" i="3"/>
  <c r="F1375" i="3"/>
  <c r="K1375" i="3" s="1"/>
  <c r="F1374" i="3"/>
  <c r="K1374" i="3"/>
  <c r="F1373" i="3"/>
  <c r="F1371" i="3" s="1"/>
  <c r="F1372" i="3"/>
  <c r="J1371" i="3"/>
  <c r="I1371" i="3"/>
  <c r="H1371" i="3"/>
  <c r="G1371" i="3"/>
  <c r="E1371" i="3"/>
  <c r="K1371" i="3" s="1"/>
  <c r="F1370" i="3"/>
  <c r="K1370" i="3" s="1"/>
  <c r="F1369" i="3"/>
  <c r="K1369" i="3" s="1"/>
  <c r="F1368" i="3"/>
  <c r="K1368" i="3" s="1"/>
  <c r="J1367" i="3"/>
  <c r="I1367" i="3"/>
  <c r="H1367" i="3"/>
  <c r="G1367" i="3"/>
  <c r="E1367" i="3"/>
  <c r="F1366" i="3"/>
  <c r="K1366" i="3" s="1"/>
  <c r="F1365" i="3"/>
  <c r="K1365" i="3"/>
  <c r="F1364" i="3"/>
  <c r="K1364" i="3" s="1"/>
  <c r="F1363" i="3"/>
  <c r="K1363" i="3"/>
  <c r="F1362" i="3"/>
  <c r="K1362" i="3" s="1"/>
  <c r="F1361" i="3"/>
  <c r="K1361" i="3"/>
  <c r="F1360" i="3"/>
  <c r="K1360" i="3" s="1"/>
  <c r="F1359" i="3"/>
  <c r="K1359" i="3"/>
  <c r="F1358" i="3"/>
  <c r="K1358" i="3" s="1"/>
  <c r="F1357" i="3"/>
  <c r="K1357" i="3"/>
  <c r="F1356" i="3"/>
  <c r="K1356" i="3" s="1"/>
  <c r="F1355" i="3"/>
  <c r="K1355" i="3"/>
  <c r="F1354" i="3"/>
  <c r="K1354" i="3" s="1"/>
  <c r="F1353" i="3"/>
  <c r="K1353" i="3"/>
  <c r="F1352" i="3"/>
  <c r="K1352" i="3" s="1"/>
  <c r="F1351" i="3"/>
  <c r="K1351" i="3"/>
  <c r="F1350" i="3"/>
  <c r="K1350" i="3" s="1"/>
  <c r="J1349" i="3"/>
  <c r="I1349" i="3"/>
  <c r="I1446" i="3" s="1"/>
  <c r="H1349" i="3"/>
  <c r="G1349" i="3"/>
  <c r="F1349" i="3"/>
  <c r="E1349" i="3"/>
  <c r="K1349" i="3" s="1"/>
  <c r="F1348" i="3"/>
  <c r="K1348" i="3" s="1"/>
  <c r="K1347" i="3"/>
  <c r="F1347" i="3"/>
  <c r="F1346" i="3"/>
  <c r="K1346" i="3" s="1"/>
  <c r="F1345" i="3"/>
  <c r="F1344" i="3"/>
  <c r="K1344" i="3" s="1"/>
  <c r="F1343" i="3"/>
  <c r="K1343" i="3" s="1"/>
  <c r="K1342" i="3"/>
  <c r="F1342" i="3"/>
  <c r="C1342" i="3"/>
  <c r="F1341" i="3"/>
  <c r="K1341" i="3" s="1"/>
  <c r="J1340" i="3"/>
  <c r="I1340" i="3"/>
  <c r="H1340" i="3"/>
  <c r="G1340" i="3"/>
  <c r="E1340" i="3"/>
  <c r="F1339" i="3"/>
  <c r="K1339" i="3" s="1"/>
  <c r="K1338" i="3"/>
  <c r="F1338" i="3"/>
  <c r="F1337" i="3"/>
  <c r="K1337" i="3" s="1"/>
  <c r="K1336" i="3"/>
  <c r="F1336" i="3"/>
  <c r="F1335" i="3"/>
  <c r="K1335" i="3" s="1"/>
  <c r="J1334" i="3"/>
  <c r="I1334" i="3"/>
  <c r="H1334" i="3"/>
  <c r="G1334" i="3"/>
  <c r="E1334" i="3"/>
  <c r="F1333" i="3"/>
  <c r="F1331" i="3" s="1"/>
  <c r="K1333" i="3"/>
  <c r="F1332" i="3"/>
  <c r="K1332" i="3" s="1"/>
  <c r="J1331" i="3"/>
  <c r="J1446" i="3"/>
  <c r="I1331" i="3"/>
  <c r="H1331" i="3"/>
  <c r="H1446" i="3"/>
  <c r="G1331" i="3"/>
  <c r="E1331" i="3"/>
  <c r="E1446" i="3"/>
  <c r="C1328" i="3"/>
  <c r="L1446" i="3"/>
  <c r="C1327" i="3"/>
  <c r="E1322" i="3"/>
  <c r="B1321" i="3"/>
  <c r="F1320" i="3"/>
  <c r="B1318" i="3"/>
  <c r="F1317" i="3"/>
  <c r="E1317" i="3"/>
  <c r="B1317" i="3"/>
  <c r="K1309" i="3"/>
  <c r="K1308" i="3"/>
  <c r="F1307" i="3"/>
  <c r="E1307" i="3"/>
  <c r="K1306" i="3" s="1"/>
  <c r="K1305" i="3"/>
  <c r="K1304" i="3"/>
  <c r="K1303" i="3"/>
  <c r="K1302" i="3"/>
  <c r="K1301" i="3"/>
  <c r="K1300" i="3"/>
  <c r="K1299" i="3"/>
  <c r="K1298" i="3"/>
  <c r="K1297" i="3"/>
  <c r="K1296" i="3"/>
  <c r="K1295" i="3"/>
  <c r="K1294" i="3"/>
  <c r="K1293" i="3"/>
  <c r="K1292" i="3"/>
  <c r="K1291" i="3"/>
  <c r="K1290" i="3"/>
  <c r="K1289" i="3"/>
  <c r="K1288" i="3"/>
  <c r="F1287" i="3"/>
  <c r="E1287" i="3"/>
  <c r="K1287" i="3"/>
  <c r="K1286" i="3"/>
  <c r="K1285" i="3"/>
  <c r="F1284" i="3"/>
  <c r="K1284" i="3" s="1"/>
  <c r="K1281" i="3" s="1"/>
  <c r="E1284" i="3"/>
  <c r="E1281" i="3"/>
  <c r="B1280" i="3"/>
  <c r="F1279" i="3"/>
  <c r="B1277" i="3"/>
  <c r="F1276" i="3"/>
  <c r="E1276" i="3"/>
  <c r="B1276" i="3"/>
  <c r="D1270" i="3"/>
  <c r="K1269" i="3"/>
  <c r="K1268" i="3"/>
  <c r="K1267" i="3"/>
  <c r="F1266" i="3"/>
  <c r="K1266" i="3"/>
  <c r="K1265" i="3"/>
  <c r="F1264" i="3"/>
  <c r="K1264" i="3" s="1"/>
  <c r="F1263" i="3"/>
  <c r="K1263" i="3"/>
  <c r="F1262" i="3"/>
  <c r="K1262" i="3" s="1"/>
  <c r="J1261" i="3"/>
  <c r="I1261" i="3"/>
  <c r="H1261" i="3"/>
  <c r="G1261" i="3"/>
  <c r="F1261" i="3"/>
  <c r="E1261" i="3"/>
  <c r="K1261" i="3" s="1"/>
  <c r="F1260" i="3"/>
  <c r="K1260" i="3"/>
  <c r="K1259" i="3"/>
  <c r="F1259" i="3"/>
  <c r="F1258" i="3"/>
  <c r="K1258" i="3"/>
  <c r="K1257" i="3"/>
  <c r="F1257" i="3"/>
  <c r="F1256" i="3"/>
  <c r="J1256" i="3"/>
  <c r="I1256" i="3"/>
  <c r="H1256" i="3"/>
  <c r="G1256" i="3"/>
  <c r="E1256" i="3"/>
  <c r="K1256" i="3"/>
  <c r="F1255" i="3"/>
  <c r="K1255" i="3" s="1"/>
  <c r="F1254" i="3"/>
  <c r="K1254" i="3"/>
  <c r="F1253" i="3"/>
  <c r="K1253" i="3" s="1"/>
  <c r="J1252" i="3"/>
  <c r="I1252" i="3"/>
  <c r="H1252" i="3"/>
  <c r="G1252" i="3"/>
  <c r="F1252" i="3"/>
  <c r="E1252" i="3"/>
  <c r="K1252" i="3" s="1"/>
  <c r="F1251" i="3"/>
  <c r="K1251" i="3"/>
  <c r="K1250" i="3"/>
  <c r="F1250" i="3"/>
  <c r="F1249" i="3"/>
  <c r="K1249" i="3"/>
  <c r="K1248" i="3"/>
  <c r="F1248" i="3"/>
  <c r="F1247" i="3"/>
  <c r="K1247" i="3"/>
  <c r="K1246" i="3"/>
  <c r="F1246" i="3"/>
  <c r="F1245" i="3"/>
  <c r="F1244" i="3" s="1"/>
  <c r="K1244" i="3" s="1"/>
  <c r="K1245" i="3"/>
  <c r="J1244" i="3"/>
  <c r="I1244" i="3"/>
  <c r="H1244" i="3"/>
  <c r="G1244" i="3"/>
  <c r="E1244" i="3"/>
  <c r="F1243" i="3"/>
  <c r="K1243" i="3"/>
  <c r="F1242" i="3"/>
  <c r="K1242" i="3" s="1"/>
  <c r="F1241" i="3"/>
  <c r="F1240" i="3"/>
  <c r="J1240" i="3"/>
  <c r="I1240" i="3"/>
  <c r="H1240" i="3"/>
  <c r="G1240" i="3"/>
  <c r="E1240" i="3"/>
  <c r="K1240" i="3" s="1"/>
  <c r="F1239" i="3"/>
  <c r="K1239" i="3" s="1"/>
  <c r="F1238" i="3"/>
  <c r="K1238" i="3"/>
  <c r="F1237" i="3"/>
  <c r="K1237" i="3" s="1"/>
  <c r="F1236" i="3"/>
  <c r="K1236" i="3"/>
  <c r="F1235" i="3"/>
  <c r="K1235" i="3" s="1"/>
  <c r="F1234" i="3"/>
  <c r="K1234" i="3"/>
  <c r="J1233" i="3"/>
  <c r="I1233" i="3"/>
  <c r="I1270" i="3" s="1"/>
  <c r="H1233" i="3"/>
  <c r="G1233" i="3"/>
  <c r="F1233" i="3"/>
  <c r="K1233" i="3" s="1"/>
  <c r="E1233" i="3"/>
  <c r="F1232" i="3"/>
  <c r="K1232" i="3"/>
  <c r="K1231" i="3"/>
  <c r="F1231" i="3"/>
  <c r="F1230" i="3"/>
  <c r="K1230" i="3"/>
  <c r="K1229" i="3"/>
  <c r="F1229" i="3"/>
  <c r="F1228" i="3"/>
  <c r="K1228" i="3"/>
  <c r="K1227" i="3"/>
  <c r="F1227" i="3"/>
  <c r="J1226" i="3"/>
  <c r="I1226" i="3"/>
  <c r="H1226" i="3"/>
  <c r="G1226" i="3"/>
  <c r="F1226" i="3"/>
  <c r="E1226" i="3"/>
  <c r="K1226" i="3"/>
  <c r="F1225" i="3"/>
  <c r="K1225" i="3"/>
  <c r="F1224" i="3"/>
  <c r="K1224" i="3" s="1"/>
  <c r="F1223" i="3"/>
  <c r="K1223" i="3"/>
  <c r="F1222" i="3"/>
  <c r="K1222" i="3" s="1"/>
  <c r="F1221" i="3"/>
  <c r="K1221" i="3"/>
  <c r="F1220" i="3"/>
  <c r="K1220" i="3" s="1"/>
  <c r="F1219" i="3"/>
  <c r="K1219" i="3"/>
  <c r="F1218" i="3"/>
  <c r="K1218" i="3" s="1"/>
  <c r="J1217" i="3"/>
  <c r="I1217" i="3"/>
  <c r="H1217" i="3"/>
  <c r="G1217" i="3"/>
  <c r="E1217" i="3"/>
  <c r="K1216" i="3"/>
  <c r="F1216" i="3"/>
  <c r="F1215" i="3"/>
  <c r="K1215" i="3"/>
  <c r="K1214" i="3"/>
  <c r="F1214" i="3"/>
  <c r="F1213" i="3"/>
  <c r="K1213" i="3"/>
  <c r="K1212" i="3"/>
  <c r="F1212" i="3"/>
  <c r="F1211" i="3"/>
  <c r="K1211" i="3"/>
  <c r="K1210" i="3"/>
  <c r="F1210" i="3"/>
  <c r="F1209" i="3"/>
  <c r="F1208" i="3"/>
  <c r="J1208" i="3"/>
  <c r="I1208" i="3"/>
  <c r="H1208" i="3"/>
  <c r="G1208" i="3"/>
  <c r="G1270" i="3" s="1"/>
  <c r="E1208" i="3"/>
  <c r="F1207" i="3"/>
  <c r="K1207" i="3" s="1"/>
  <c r="F1206" i="3"/>
  <c r="K1206" i="3" s="1"/>
  <c r="F1205" i="3"/>
  <c r="K1205" i="3" s="1"/>
  <c r="F1204" i="3"/>
  <c r="K1204" i="3" s="1"/>
  <c r="F1203" i="3"/>
  <c r="K1203" i="3" s="1"/>
  <c r="F1202" i="3"/>
  <c r="F1201" i="3" s="1"/>
  <c r="J1201" i="3"/>
  <c r="I1201" i="3"/>
  <c r="H1201" i="3"/>
  <c r="G1201" i="3"/>
  <c r="E1201" i="3"/>
  <c r="K1201" i="3" s="1"/>
  <c r="F1200" i="3"/>
  <c r="K1200" i="3"/>
  <c r="F1199" i="3"/>
  <c r="K1199" i="3" s="1"/>
  <c r="F1198" i="3"/>
  <c r="K1198" i="3"/>
  <c r="F1197" i="3"/>
  <c r="F1195" i="3" s="1"/>
  <c r="F1196" i="3"/>
  <c r="J1195" i="3"/>
  <c r="I1195" i="3"/>
  <c r="H1195" i="3"/>
  <c r="G1195" i="3"/>
  <c r="E1195" i="3"/>
  <c r="F1194" i="3"/>
  <c r="K1194" i="3" s="1"/>
  <c r="F1193" i="3"/>
  <c r="K1193" i="3"/>
  <c r="F1192" i="3"/>
  <c r="K1192" i="3" s="1"/>
  <c r="F1191" i="3"/>
  <c r="J1191" i="3"/>
  <c r="I1191" i="3"/>
  <c r="H1191" i="3"/>
  <c r="G1191" i="3"/>
  <c r="E1191" i="3"/>
  <c r="E1270" i="3" s="1"/>
  <c r="F1190" i="3"/>
  <c r="K1190" i="3" s="1"/>
  <c r="F1189" i="3"/>
  <c r="K1189" i="3"/>
  <c r="F1188" i="3"/>
  <c r="K1188" i="3" s="1"/>
  <c r="F1187" i="3"/>
  <c r="K1187" i="3"/>
  <c r="F1186" i="3"/>
  <c r="K1186" i="3" s="1"/>
  <c r="F1185" i="3"/>
  <c r="K1185" i="3"/>
  <c r="F1184" i="3"/>
  <c r="K1184" i="3" s="1"/>
  <c r="F1183" i="3"/>
  <c r="K1183" i="3"/>
  <c r="F1182" i="3"/>
  <c r="K1182" i="3" s="1"/>
  <c r="F1181" i="3"/>
  <c r="K1181" i="3"/>
  <c r="F1180" i="3"/>
  <c r="K1180" i="3" s="1"/>
  <c r="F1179" i="3"/>
  <c r="K1179" i="3"/>
  <c r="F1178" i="3"/>
  <c r="K1178" i="3" s="1"/>
  <c r="F1177" i="3"/>
  <c r="K1177" i="3" s="1"/>
  <c r="F1176" i="3"/>
  <c r="K1176" i="3" s="1"/>
  <c r="F1175" i="3"/>
  <c r="K1175" i="3" s="1"/>
  <c r="F1174" i="3"/>
  <c r="K1174" i="3" s="1"/>
  <c r="J1173" i="3"/>
  <c r="I1173" i="3"/>
  <c r="H1173" i="3"/>
  <c r="G1173" i="3"/>
  <c r="F1173" i="3"/>
  <c r="K1173" i="3" s="1"/>
  <c r="E1173" i="3"/>
  <c r="F1172" i="3"/>
  <c r="K1172" i="3"/>
  <c r="K1171" i="3"/>
  <c r="F1171" i="3"/>
  <c r="F1170" i="3"/>
  <c r="K1170" i="3"/>
  <c r="F1169" i="3"/>
  <c r="K1169" i="3" s="1"/>
  <c r="F1168" i="3"/>
  <c r="K1168" i="3" s="1"/>
  <c r="F1167" i="3"/>
  <c r="K1167" i="3" s="1"/>
  <c r="F1166" i="3"/>
  <c r="K1166" i="3" s="1"/>
  <c r="C1166" i="3"/>
  <c r="F1165" i="3"/>
  <c r="K1165" i="3" s="1"/>
  <c r="J1164" i="3"/>
  <c r="I1164" i="3"/>
  <c r="H1164" i="3"/>
  <c r="G1164" i="3"/>
  <c r="F1164" i="3"/>
  <c r="K1164" i="3" s="1"/>
  <c r="E1164" i="3"/>
  <c r="F1163" i="3"/>
  <c r="K1163" i="3"/>
  <c r="K1162" i="3"/>
  <c r="F1162" i="3"/>
  <c r="F1161" i="3"/>
  <c r="K1161" i="3"/>
  <c r="K1160" i="3"/>
  <c r="F1160" i="3"/>
  <c r="F1159" i="3"/>
  <c r="F1158" i="3" s="1"/>
  <c r="K1158" i="3" s="1"/>
  <c r="K1159" i="3"/>
  <c r="J1158" i="3"/>
  <c r="I1158" i="3"/>
  <c r="H1158" i="3"/>
  <c r="G1158" i="3"/>
  <c r="E1158" i="3"/>
  <c r="F1157" i="3"/>
  <c r="K1157" i="3" s="1"/>
  <c r="F1156" i="3"/>
  <c r="K1156" i="3" s="1"/>
  <c r="J1155" i="3"/>
  <c r="I1155" i="3"/>
  <c r="H1155" i="3"/>
  <c r="H1270" i="3" s="1"/>
  <c r="G1155" i="3"/>
  <c r="F1155" i="3"/>
  <c r="E1155" i="3"/>
  <c r="C1152" i="3"/>
  <c r="L1270" i="3" s="1"/>
  <c r="C1151" i="3"/>
  <c r="E1146" i="3"/>
  <c r="B1145" i="3"/>
  <c r="F1144" i="3"/>
  <c r="B1142" i="3"/>
  <c r="F1141" i="3"/>
  <c r="E1141" i="3"/>
  <c r="B1141" i="3"/>
  <c r="K1133" i="3"/>
  <c r="K1132" i="3"/>
  <c r="F1131" i="3"/>
  <c r="K1131" i="3" s="1"/>
  <c r="E1131" i="3"/>
  <c r="K1129" i="3"/>
  <c r="K1128" i="3"/>
  <c r="K1127" i="3"/>
  <c r="K1126" i="3"/>
  <c r="K1125" i="3"/>
  <c r="K1124" i="3"/>
  <c r="K1123" i="3"/>
  <c r="K1122" i="3"/>
  <c r="K1121" i="3"/>
  <c r="K1120" i="3"/>
  <c r="K1119" i="3"/>
  <c r="K1118" i="3"/>
  <c r="K1117" i="3"/>
  <c r="K1116" i="3"/>
  <c r="K1115" i="3"/>
  <c r="K1114" i="3"/>
  <c r="K1113" i="3"/>
  <c r="K1112" i="3"/>
  <c r="F1111" i="3"/>
  <c r="E1111" i="3"/>
  <c r="K1111" i="3"/>
  <c r="K1110" i="3"/>
  <c r="K1109" i="3"/>
  <c r="F1108" i="3"/>
  <c r="K1108" i="3" s="1"/>
  <c r="E1108" i="3"/>
  <c r="E1105" i="3"/>
  <c r="B1104" i="3"/>
  <c r="F1103" i="3"/>
  <c r="B1101" i="3"/>
  <c r="F1100" i="3"/>
  <c r="E1100" i="3"/>
  <c r="B1100" i="3"/>
  <c r="D1094" i="3"/>
  <c r="K1093" i="3"/>
  <c r="K1092" i="3"/>
  <c r="K1091" i="3"/>
  <c r="F1090" i="3"/>
  <c r="K1090" i="3"/>
  <c r="K1089" i="3"/>
  <c r="F1088" i="3"/>
  <c r="K1088" i="3" s="1"/>
  <c r="F1087" i="3"/>
  <c r="K1087" i="3"/>
  <c r="F1086" i="3"/>
  <c r="K1086" i="3" s="1"/>
  <c r="J1085" i="3"/>
  <c r="I1085" i="3"/>
  <c r="H1085" i="3"/>
  <c r="G1085" i="3"/>
  <c r="F1085" i="3"/>
  <c r="E1085" i="3"/>
  <c r="K1085" i="3" s="1"/>
  <c r="F1084" i="3"/>
  <c r="K1084" i="3"/>
  <c r="K1083" i="3"/>
  <c r="F1083" i="3"/>
  <c r="F1082" i="3"/>
  <c r="K1082" i="3"/>
  <c r="K1081" i="3"/>
  <c r="F1081" i="3"/>
  <c r="F1080" i="3"/>
  <c r="J1080" i="3"/>
  <c r="I1080" i="3"/>
  <c r="H1080" i="3"/>
  <c r="G1080" i="3"/>
  <c r="E1080" i="3"/>
  <c r="K1079" i="3"/>
  <c r="F1079" i="3"/>
  <c r="F1078" i="3"/>
  <c r="K1078" i="3"/>
  <c r="K1077" i="3"/>
  <c r="F1077" i="3"/>
  <c r="J1076" i="3"/>
  <c r="I1076" i="3"/>
  <c r="H1076" i="3"/>
  <c r="G1076" i="3"/>
  <c r="F1076" i="3"/>
  <c r="E1076" i="3"/>
  <c r="K1076" i="3"/>
  <c r="F1075" i="3"/>
  <c r="K1075" i="3"/>
  <c r="F1074" i="3"/>
  <c r="K1074" i="3" s="1"/>
  <c r="F1073" i="3"/>
  <c r="K1073" i="3"/>
  <c r="F1072" i="3"/>
  <c r="K1072" i="3" s="1"/>
  <c r="F1071" i="3"/>
  <c r="K1071" i="3"/>
  <c r="F1070" i="3"/>
  <c r="K1070" i="3" s="1"/>
  <c r="F1069" i="3"/>
  <c r="K1069" i="3"/>
  <c r="J1068" i="3"/>
  <c r="I1068" i="3"/>
  <c r="H1068" i="3"/>
  <c r="G1068" i="3"/>
  <c r="F1068" i="3"/>
  <c r="K1068" i="3" s="1"/>
  <c r="E1068" i="3"/>
  <c r="F1067" i="3"/>
  <c r="K1067" i="3"/>
  <c r="K1066" i="3"/>
  <c r="F1066" i="3"/>
  <c r="F1065" i="3"/>
  <c r="F1064" i="3"/>
  <c r="J1064" i="3"/>
  <c r="I1064" i="3"/>
  <c r="H1064" i="3"/>
  <c r="G1064" i="3"/>
  <c r="K1064" i="3" s="1"/>
  <c r="E1064" i="3"/>
  <c r="F1063" i="3"/>
  <c r="K1063" i="3" s="1"/>
  <c r="F1062" i="3"/>
  <c r="K1062" i="3" s="1"/>
  <c r="F1061" i="3"/>
  <c r="K1061" i="3" s="1"/>
  <c r="F1060" i="3"/>
  <c r="K1060" i="3" s="1"/>
  <c r="F1059" i="3"/>
  <c r="K1059" i="3" s="1"/>
  <c r="F1058" i="3"/>
  <c r="F1057" i="3" s="1"/>
  <c r="J1057" i="3"/>
  <c r="I1057" i="3"/>
  <c r="H1057" i="3"/>
  <c r="G1057" i="3"/>
  <c r="E1057" i="3"/>
  <c r="K1057" i="3" s="1"/>
  <c r="F1056" i="3"/>
  <c r="K1056" i="3"/>
  <c r="F1055" i="3"/>
  <c r="K1055" i="3" s="1"/>
  <c r="F1054" i="3"/>
  <c r="K1054" i="3"/>
  <c r="F1053" i="3"/>
  <c r="K1053" i="3" s="1"/>
  <c r="F1052" i="3"/>
  <c r="K1052" i="3"/>
  <c r="F1051" i="3"/>
  <c r="K1051" i="3" s="1"/>
  <c r="J1050" i="3"/>
  <c r="I1050" i="3"/>
  <c r="H1050" i="3"/>
  <c r="G1050" i="3"/>
  <c r="E1050" i="3"/>
  <c r="F1049" i="3"/>
  <c r="K1049" i="3" s="1"/>
  <c r="F1048" i="3"/>
  <c r="K1048" i="3" s="1"/>
  <c r="F1047" i="3"/>
  <c r="K1047" i="3" s="1"/>
  <c r="F1046" i="3"/>
  <c r="K1046" i="3" s="1"/>
  <c r="F1045" i="3"/>
  <c r="K1045" i="3" s="1"/>
  <c r="F1044" i="3"/>
  <c r="K1044" i="3" s="1"/>
  <c r="F1043" i="3"/>
  <c r="K1043" i="3" s="1"/>
  <c r="F1042" i="3"/>
  <c r="K1042" i="3" s="1"/>
  <c r="F1041" i="3"/>
  <c r="K1041" i="3" s="1"/>
  <c r="J1041" i="3"/>
  <c r="I1041" i="3"/>
  <c r="H1041" i="3"/>
  <c r="G1041" i="3"/>
  <c r="E1041" i="3"/>
  <c r="F1040" i="3"/>
  <c r="K1040" i="3" s="1"/>
  <c r="F1039" i="3"/>
  <c r="K1039" i="3"/>
  <c r="F1038" i="3"/>
  <c r="K1038" i="3" s="1"/>
  <c r="F1037" i="3"/>
  <c r="K1037" i="3"/>
  <c r="F1036" i="3"/>
  <c r="K1036" i="3" s="1"/>
  <c r="F1035" i="3"/>
  <c r="K1035" i="3"/>
  <c r="F1034" i="3"/>
  <c r="F1032" i="3" s="1"/>
  <c r="F1033" i="3"/>
  <c r="J1032" i="3"/>
  <c r="I1032" i="3"/>
  <c r="H1032" i="3"/>
  <c r="G1032" i="3"/>
  <c r="E1032" i="3"/>
  <c r="F1031" i="3"/>
  <c r="K1031" i="3" s="1"/>
  <c r="F1030" i="3"/>
  <c r="K1030" i="3"/>
  <c r="F1029" i="3"/>
  <c r="K1029" i="3" s="1"/>
  <c r="F1028" i="3"/>
  <c r="K1028" i="3"/>
  <c r="F1027" i="3"/>
  <c r="K1027" i="3" s="1"/>
  <c r="F1026" i="3"/>
  <c r="F1025" i="3" s="1"/>
  <c r="K1026" i="3"/>
  <c r="J1025" i="3"/>
  <c r="I1025" i="3"/>
  <c r="H1025" i="3"/>
  <c r="G1025" i="3"/>
  <c r="G1094" i="3" s="1"/>
  <c r="E1025" i="3"/>
  <c r="K1025" i="3" s="1"/>
  <c r="F1024" i="3"/>
  <c r="K1024" i="3" s="1"/>
  <c r="F1023" i="3"/>
  <c r="K1023" i="3" s="1"/>
  <c r="F1022" i="3"/>
  <c r="K1022" i="3" s="1"/>
  <c r="F1021" i="3"/>
  <c r="K1021" i="3" s="1"/>
  <c r="F1020" i="3"/>
  <c r="F1019" i="3" s="1"/>
  <c r="J1019" i="3"/>
  <c r="I1019" i="3"/>
  <c r="H1019" i="3"/>
  <c r="G1019" i="3"/>
  <c r="E1019" i="3"/>
  <c r="K1019" i="3" s="1"/>
  <c r="K1018" i="3"/>
  <c r="F1018" i="3"/>
  <c r="F1017" i="3"/>
  <c r="K1017" i="3"/>
  <c r="K1016" i="3"/>
  <c r="F1016" i="3"/>
  <c r="F1015" i="3"/>
  <c r="J1015" i="3"/>
  <c r="I1015" i="3"/>
  <c r="I1094" i="3" s="1"/>
  <c r="H1015" i="3"/>
  <c r="G1015" i="3"/>
  <c r="E1015" i="3"/>
  <c r="K1015" i="3"/>
  <c r="F1014" i="3"/>
  <c r="K1014" i="3" s="1"/>
  <c r="F1013" i="3"/>
  <c r="K1013" i="3"/>
  <c r="F1012" i="3"/>
  <c r="K1012" i="3" s="1"/>
  <c r="F1011" i="3"/>
  <c r="K1011" i="3"/>
  <c r="F1010" i="3"/>
  <c r="K1010" i="3" s="1"/>
  <c r="F1009" i="3"/>
  <c r="K1009" i="3"/>
  <c r="F1008" i="3"/>
  <c r="K1008" i="3" s="1"/>
  <c r="F1007" i="3"/>
  <c r="K1007" i="3"/>
  <c r="F1006" i="3"/>
  <c r="K1006" i="3" s="1"/>
  <c r="F1005" i="3"/>
  <c r="F997" i="3" s="1"/>
  <c r="K997" i="3" s="1"/>
  <c r="K1005" i="3"/>
  <c r="F1004" i="3"/>
  <c r="K1004" i="3" s="1"/>
  <c r="F1003" i="3"/>
  <c r="K1003" i="3"/>
  <c r="K1002" i="3"/>
  <c r="F1002" i="3"/>
  <c r="F1001" i="3"/>
  <c r="K1001" i="3"/>
  <c r="K1000" i="3"/>
  <c r="F1000" i="3"/>
  <c r="F999" i="3"/>
  <c r="K999" i="3"/>
  <c r="K998" i="3"/>
  <c r="F998" i="3"/>
  <c r="J997" i="3"/>
  <c r="I997" i="3"/>
  <c r="H997" i="3"/>
  <c r="G997" i="3"/>
  <c r="E997" i="3"/>
  <c r="F996" i="3"/>
  <c r="K996" i="3" s="1"/>
  <c r="F995" i="3"/>
  <c r="K995" i="3" s="1"/>
  <c r="F994" i="3"/>
  <c r="K994" i="3" s="1"/>
  <c r="F993" i="3"/>
  <c r="K993" i="3" s="1"/>
  <c r="F992" i="3"/>
  <c r="K992" i="3" s="1"/>
  <c r="F991" i="3"/>
  <c r="K991" i="3" s="1"/>
  <c r="F990" i="3"/>
  <c r="K990" i="3" s="1"/>
  <c r="C990" i="3"/>
  <c r="F989" i="3"/>
  <c r="K989" i="3" s="1"/>
  <c r="J988" i="3"/>
  <c r="I988" i="3"/>
  <c r="H988" i="3"/>
  <c r="G988" i="3"/>
  <c r="F988" i="3"/>
  <c r="K988" i="3" s="1"/>
  <c r="E988" i="3"/>
  <c r="F987" i="3"/>
  <c r="K987" i="3"/>
  <c r="K986" i="3"/>
  <c r="F986" i="3"/>
  <c r="F985" i="3"/>
  <c r="K985" i="3"/>
  <c r="K984" i="3"/>
  <c r="F984" i="3"/>
  <c r="F983" i="3"/>
  <c r="F982" i="3" s="1"/>
  <c r="K982" i="3" s="1"/>
  <c r="K983" i="3"/>
  <c r="J982" i="3"/>
  <c r="I982" i="3"/>
  <c r="H982" i="3"/>
  <c r="G982" i="3"/>
  <c r="E982" i="3"/>
  <c r="F981" i="3"/>
  <c r="F980" i="3"/>
  <c r="K980" i="3" s="1"/>
  <c r="J979" i="3"/>
  <c r="I979" i="3"/>
  <c r="H979" i="3"/>
  <c r="H1094" i="3" s="1"/>
  <c r="G979" i="3"/>
  <c r="E979" i="3"/>
  <c r="E1094" i="3" s="1"/>
  <c r="C976" i="3"/>
  <c r="L1094" i="3"/>
  <c r="C975" i="3"/>
  <c r="E970" i="3"/>
  <c r="B969" i="3"/>
  <c r="F968" i="3"/>
  <c r="B966" i="3"/>
  <c r="F965" i="3"/>
  <c r="E965" i="3"/>
  <c r="B965" i="3"/>
  <c r="K957" i="3"/>
  <c r="K956" i="3"/>
  <c r="F955" i="3"/>
  <c r="K955" i="3" s="1"/>
  <c r="E955" i="3"/>
  <c r="K953" i="3"/>
  <c r="K952" i="3"/>
  <c r="K951" i="3"/>
  <c r="K950" i="3"/>
  <c r="K949" i="3"/>
  <c r="K948" i="3"/>
  <c r="K947" i="3"/>
  <c r="K946" i="3"/>
  <c r="K945" i="3"/>
  <c r="K944" i="3"/>
  <c r="K943" i="3"/>
  <c r="K942" i="3"/>
  <c r="K941" i="3"/>
  <c r="K940" i="3"/>
  <c r="K939" i="3"/>
  <c r="K938" i="3"/>
  <c r="K937" i="3"/>
  <c r="K936" i="3"/>
  <c r="F935" i="3"/>
  <c r="E935" i="3"/>
  <c r="K934" i="3"/>
  <c r="K933" i="3"/>
  <c r="F932" i="3"/>
  <c r="E932" i="3"/>
  <c r="K932" i="3" s="1"/>
  <c r="E929" i="3"/>
  <c r="B928" i="3"/>
  <c r="F927" i="3"/>
  <c r="B925" i="3"/>
  <c r="F924" i="3"/>
  <c r="E924" i="3"/>
  <c r="B924" i="3"/>
  <c r="D918" i="3"/>
  <c r="K917" i="3"/>
  <c r="K916" i="3"/>
  <c r="K915" i="3"/>
  <c r="F914" i="3"/>
  <c r="K914" i="3"/>
  <c r="K913" i="3"/>
  <c r="K912" i="3"/>
  <c r="F912" i="3"/>
  <c r="F911" i="3"/>
  <c r="K911" i="3"/>
  <c r="K910" i="3"/>
  <c r="F910" i="3"/>
  <c r="J909" i="3"/>
  <c r="I909" i="3"/>
  <c r="H909" i="3"/>
  <c r="G909" i="3"/>
  <c r="E909" i="3"/>
  <c r="F908" i="3"/>
  <c r="K908" i="3"/>
  <c r="F907" i="3"/>
  <c r="K907" i="3" s="1"/>
  <c r="F906" i="3"/>
  <c r="K906" i="3"/>
  <c r="F905" i="3"/>
  <c r="K905" i="3" s="1"/>
  <c r="F904" i="3"/>
  <c r="J904" i="3"/>
  <c r="I904" i="3"/>
  <c r="H904" i="3"/>
  <c r="G904" i="3"/>
  <c r="E904" i="3"/>
  <c r="F903" i="3"/>
  <c r="K903" i="3" s="1"/>
  <c r="F902" i="3"/>
  <c r="K902" i="3"/>
  <c r="F901" i="3"/>
  <c r="K901" i="3" s="1"/>
  <c r="J900" i="3"/>
  <c r="I900" i="3"/>
  <c r="H900" i="3"/>
  <c r="G900" i="3"/>
  <c r="F900" i="3"/>
  <c r="E900" i="3"/>
  <c r="K900" i="3" s="1"/>
  <c r="F899" i="3"/>
  <c r="K899" i="3"/>
  <c r="K898" i="3"/>
  <c r="F898" i="3"/>
  <c r="F897" i="3"/>
  <c r="K897" i="3"/>
  <c r="K896" i="3"/>
  <c r="F896" i="3"/>
  <c r="F895" i="3"/>
  <c r="K895" i="3"/>
  <c r="K894" i="3"/>
  <c r="F894" i="3"/>
  <c r="F893" i="3"/>
  <c r="F892" i="3" s="1"/>
  <c r="K892" i="3" s="1"/>
  <c r="K893" i="3"/>
  <c r="J892" i="3"/>
  <c r="I892" i="3"/>
  <c r="H892" i="3"/>
  <c r="G892" i="3"/>
  <c r="E892" i="3"/>
  <c r="F891" i="3"/>
  <c r="K891" i="3"/>
  <c r="F890" i="3"/>
  <c r="K890" i="3" s="1"/>
  <c r="F889" i="3"/>
  <c r="J888" i="3"/>
  <c r="I888" i="3"/>
  <c r="H888" i="3"/>
  <c r="G888" i="3"/>
  <c r="E888" i="3"/>
  <c r="F887" i="3"/>
  <c r="K887" i="3" s="1"/>
  <c r="F886" i="3"/>
  <c r="K886" i="3"/>
  <c r="F885" i="3"/>
  <c r="K885" i="3" s="1"/>
  <c r="F884" i="3"/>
  <c r="K884" i="3"/>
  <c r="F883" i="3"/>
  <c r="K883" i="3" s="1"/>
  <c r="F882" i="3"/>
  <c r="F881" i="3" s="1"/>
  <c r="K882" i="3"/>
  <c r="J881" i="3"/>
  <c r="I881" i="3"/>
  <c r="H881" i="3"/>
  <c r="G881" i="3"/>
  <c r="E881" i="3"/>
  <c r="K881" i="3" s="1"/>
  <c r="F880" i="3"/>
  <c r="K880" i="3" s="1"/>
  <c r="F879" i="3"/>
  <c r="K879" i="3" s="1"/>
  <c r="F878" i="3"/>
  <c r="K878" i="3" s="1"/>
  <c r="F877" i="3"/>
  <c r="K877" i="3" s="1"/>
  <c r="F876" i="3"/>
  <c r="K876" i="3" s="1"/>
  <c r="F875" i="3"/>
  <c r="K875" i="3" s="1"/>
  <c r="J874" i="3"/>
  <c r="I874" i="3"/>
  <c r="H874" i="3"/>
  <c r="G874" i="3"/>
  <c r="E874" i="3"/>
  <c r="F873" i="3"/>
  <c r="K873" i="3"/>
  <c r="F872" i="3"/>
  <c r="K872" i="3" s="1"/>
  <c r="F871" i="3"/>
  <c r="K871" i="3"/>
  <c r="F870" i="3"/>
  <c r="K870" i="3" s="1"/>
  <c r="F869" i="3"/>
  <c r="K869" i="3"/>
  <c r="F868" i="3"/>
  <c r="K868" i="3" s="1"/>
  <c r="F867" i="3"/>
  <c r="K867" i="3"/>
  <c r="F866" i="3"/>
  <c r="K866" i="3" s="1"/>
  <c r="J865" i="3"/>
  <c r="I865" i="3"/>
  <c r="H865" i="3"/>
  <c r="G865" i="3"/>
  <c r="E865" i="3"/>
  <c r="K864" i="3"/>
  <c r="F864" i="3"/>
  <c r="F863" i="3"/>
  <c r="K863" i="3"/>
  <c r="K862" i="3"/>
  <c r="F862" i="3"/>
  <c r="F861" i="3"/>
  <c r="K861" i="3"/>
  <c r="K860" i="3"/>
  <c r="F860" i="3"/>
  <c r="F859" i="3"/>
  <c r="K859" i="3"/>
  <c r="K858" i="3"/>
  <c r="F858" i="3"/>
  <c r="F857" i="3"/>
  <c r="J856" i="3"/>
  <c r="I856" i="3"/>
  <c r="H856" i="3"/>
  <c r="G856" i="3"/>
  <c r="E856" i="3"/>
  <c r="K855" i="3"/>
  <c r="F855" i="3"/>
  <c r="F854" i="3"/>
  <c r="K854" i="3"/>
  <c r="K853" i="3"/>
  <c r="F853" i="3"/>
  <c r="F852" i="3"/>
  <c r="K852" i="3"/>
  <c r="K851" i="3"/>
  <c r="F851" i="3"/>
  <c r="F850" i="3"/>
  <c r="F849" i="3" s="1"/>
  <c r="K849" i="3" s="1"/>
  <c r="K850" i="3"/>
  <c r="J849" i="3"/>
  <c r="I849" i="3"/>
  <c r="H849" i="3"/>
  <c r="G849" i="3"/>
  <c r="E849" i="3"/>
  <c r="F848" i="3"/>
  <c r="K848" i="3"/>
  <c r="F847" i="3"/>
  <c r="K847" i="3" s="1"/>
  <c r="F846" i="3"/>
  <c r="K846" i="3"/>
  <c r="F845" i="3"/>
  <c r="K845" i="3" s="1"/>
  <c r="F844" i="3"/>
  <c r="J843" i="3"/>
  <c r="I843" i="3"/>
  <c r="H843" i="3"/>
  <c r="G843" i="3"/>
  <c r="E843" i="3"/>
  <c r="F842" i="3"/>
  <c r="K842" i="3" s="1"/>
  <c r="F841" i="3"/>
  <c r="K841" i="3"/>
  <c r="F840" i="3"/>
  <c r="K840" i="3" s="1"/>
  <c r="F839" i="3"/>
  <c r="J839" i="3"/>
  <c r="I839" i="3"/>
  <c r="H839" i="3"/>
  <c r="G839" i="3"/>
  <c r="E839" i="3"/>
  <c r="F838" i="3"/>
  <c r="K838" i="3" s="1"/>
  <c r="F837" i="3"/>
  <c r="K837" i="3"/>
  <c r="F836" i="3"/>
  <c r="K836" i="3" s="1"/>
  <c r="F835" i="3"/>
  <c r="K835" i="3"/>
  <c r="F834" i="3"/>
  <c r="K834" i="3" s="1"/>
  <c r="F833" i="3"/>
  <c r="K833" i="3"/>
  <c r="F832" i="3"/>
  <c r="K832" i="3" s="1"/>
  <c r="F831" i="3"/>
  <c r="K831" i="3"/>
  <c r="F830" i="3"/>
  <c r="K830" i="3" s="1"/>
  <c r="F829" i="3"/>
  <c r="K829" i="3"/>
  <c r="F828" i="3"/>
  <c r="K828" i="3" s="1"/>
  <c r="F827" i="3"/>
  <c r="K827" i="3"/>
  <c r="F826" i="3"/>
  <c r="K826" i="3" s="1"/>
  <c r="F825" i="3"/>
  <c r="K825" i="3"/>
  <c r="F824" i="3"/>
  <c r="K824" i="3" s="1"/>
  <c r="F823" i="3"/>
  <c r="K823" i="3"/>
  <c r="F822" i="3"/>
  <c r="K822" i="3" s="1"/>
  <c r="J821" i="3"/>
  <c r="I821" i="3"/>
  <c r="H821" i="3"/>
  <c r="G821" i="3"/>
  <c r="E821" i="3"/>
  <c r="F820" i="3"/>
  <c r="K820" i="3" s="1"/>
  <c r="F819" i="3"/>
  <c r="K819" i="3" s="1"/>
  <c r="F818" i="3"/>
  <c r="K818" i="3" s="1"/>
  <c r="F817" i="3"/>
  <c r="K817" i="3" s="1"/>
  <c r="F816" i="3"/>
  <c r="K816" i="3" s="1"/>
  <c r="F815" i="3"/>
  <c r="K815" i="3" s="1"/>
  <c r="F814" i="3"/>
  <c r="K814" i="3" s="1"/>
  <c r="C814" i="3"/>
  <c r="F813" i="3"/>
  <c r="J812" i="3"/>
  <c r="I812" i="3"/>
  <c r="H812" i="3"/>
  <c r="G812" i="3"/>
  <c r="E812" i="3"/>
  <c r="F811" i="3"/>
  <c r="K811" i="3"/>
  <c r="F810" i="3"/>
  <c r="K810" i="3" s="1"/>
  <c r="F809" i="3"/>
  <c r="K809" i="3"/>
  <c r="F808" i="3"/>
  <c r="K808" i="3" s="1"/>
  <c r="F807" i="3"/>
  <c r="F806" i="3" s="1"/>
  <c r="K807" i="3"/>
  <c r="J806" i="3"/>
  <c r="I806" i="3"/>
  <c r="H806" i="3"/>
  <c r="G806" i="3"/>
  <c r="E806" i="3"/>
  <c r="F805" i="3"/>
  <c r="K805" i="3" s="1"/>
  <c r="F804" i="3"/>
  <c r="K804" i="3" s="1"/>
  <c r="J803" i="3"/>
  <c r="J918" i="3" s="1"/>
  <c r="I803" i="3"/>
  <c r="H803" i="3"/>
  <c r="H918" i="3"/>
  <c r="G803" i="3"/>
  <c r="E803" i="3"/>
  <c r="C800" i="3"/>
  <c r="C799" i="3"/>
  <c r="E794" i="3"/>
  <c r="B793" i="3"/>
  <c r="F792" i="3"/>
  <c r="B790" i="3"/>
  <c r="F789" i="3"/>
  <c r="E789" i="3"/>
  <c r="B789" i="3"/>
  <c r="K781" i="3"/>
  <c r="K780" i="3"/>
  <c r="F779" i="3"/>
  <c r="E779" i="3"/>
  <c r="K778" i="3" s="1"/>
  <c r="K779" i="3"/>
  <c r="K777" i="3"/>
  <c r="K776" i="3"/>
  <c r="K775" i="3"/>
  <c r="K774" i="3"/>
  <c r="K773" i="3"/>
  <c r="K772" i="3"/>
  <c r="K771" i="3"/>
  <c r="K770" i="3"/>
  <c r="K769" i="3"/>
  <c r="K768" i="3"/>
  <c r="K767" i="3"/>
  <c r="K766" i="3"/>
  <c r="K765" i="3"/>
  <c r="K764" i="3"/>
  <c r="K763" i="3"/>
  <c r="K762" i="3"/>
  <c r="K761" i="3"/>
  <c r="K760" i="3"/>
  <c r="F759" i="3"/>
  <c r="K759" i="3" s="1"/>
  <c r="E759" i="3"/>
  <c r="K758" i="3"/>
  <c r="K757" i="3"/>
  <c r="F756" i="3"/>
  <c r="E756" i="3"/>
  <c r="K756" i="3" s="1"/>
  <c r="K753" i="3" s="1"/>
  <c r="E753" i="3"/>
  <c r="B752" i="3"/>
  <c r="F751" i="3"/>
  <c r="B749" i="3"/>
  <c r="F748" i="3"/>
  <c r="E748" i="3"/>
  <c r="B748" i="3"/>
  <c r="D742" i="3"/>
  <c r="K741" i="3"/>
  <c r="K740" i="3"/>
  <c r="K739" i="3"/>
  <c r="F738" i="3"/>
  <c r="K738" i="3"/>
  <c r="K737" i="3"/>
  <c r="K736" i="3"/>
  <c r="F736" i="3"/>
  <c r="F735" i="3"/>
  <c r="K735" i="3"/>
  <c r="K734" i="3"/>
  <c r="F734" i="3"/>
  <c r="J733" i="3"/>
  <c r="I733" i="3"/>
  <c r="H733" i="3"/>
  <c r="G733" i="3"/>
  <c r="F733" i="3"/>
  <c r="E733" i="3"/>
  <c r="K733" i="3"/>
  <c r="F732" i="3"/>
  <c r="K732" i="3"/>
  <c r="F731" i="3"/>
  <c r="K731" i="3" s="1"/>
  <c r="F730" i="3"/>
  <c r="K730" i="3"/>
  <c r="F729" i="3"/>
  <c r="J728" i="3"/>
  <c r="I728" i="3"/>
  <c r="H728" i="3"/>
  <c r="G728" i="3"/>
  <c r="E728" i="3"/>
  <c r="K727" i="3"/>
  <c r="F727" i="3"/>
  <c r="F726" i="3"/>
  <c r="K726" i="3"/>
  <c r="K725" i="3"/>
  <c r="F725" i="3"/>
  <c r="J724" i="3"/>
  <c r="I724" i="3"/>
  <c r="H724" i="3"/>
  <c r="G724" i="3"/>
  <c r="F724" i="3"/>
  <c r="E724" i="3"/>
  <c r="K724" i="3"/>
  <c r="F723" i="3"/>
  <c r="K723" i="3"/>
  <c r="F722" i="3"/>
  <c r="K722" i="3" s="1"/>
  <c r="F721" i="3"/>
  <c r="K721" i="3"/>
  <c r="F720" i="3"/>
  <c r="K720" i="3" s="1"/>
  <c r="F719" i="3"/>
  <c r="K719" i="3"/>
  <c r="F718" i="3"/>
  <c r="K718" i="3" s="1"/>
  <c r="F717" i="3"/>
  <c r="K717" i="3"/>
  <c r="J716" i="3"/>
  <c r="I716" i="3"/>
  <c r="H716" i="3"/>
  <c r="G716" i="3"/>
  <c r="F716" i="3"/>
  <c r="E716" i="3"/>
  <c r="F715" i="3"/>
  <c r="K715" i="3"/>
  <c r="K714" i="3"/>
  <c r="F714" i="3"/>
  <c r="F713" i="3"/>
  <c r="F712" i="3"/>
  <c r="J712" i="3"/>
  <c r="I712" i="3"/>
  <c r="H712" i="3"/>
  <c r="G712" i="3"/>
  <c r="E712" i="3"/>
  <c r="F711" i="3"/>
  <c r="K711" i="3" s="1"/>
  <c r="F710" i="3"/>
  <c r="K710" i="3"/>
  <c r="F709" i="3"/>
  <c r="K709" i="3" s="1"/>
  <c r="F708" i="3"/>
  <c r="K708" i="3"/>
  <c r="F707" i="3"/>
  <c r="K707" i="3" s="1"/>
  <c r="F706" i="3"/>
  <c r="F705" i="3" s="1"/>
  <c r="K706" i="3"/>
  <c r="J705" i="3"/>
  <c r="I705" i="3"/>
  <c r="H705" i="3"/>
  <c r="G705" i="3"/>
  <c r="E705" i="3"/>
  <c r="F704" i="3"/>
  <c r="K704" i="3" s="1"/>
  <c r="F703" i="3"/>
  <c r="K703" i="3" s="1"/>
  <c r="F702" i="3"/>
  <c r="K702" i="3" s="1"/>
  <c r="F701" i="3"/>
  <c r="K701" i="3" s="1"/>
  <c r="F700" i="3"/>
  <c r="K700" i="3" s="1"/>
  <c r="F699" i="3"/>
  <c r="K699" i="3" s="1"/>
  <c r="J698" i="3"/>
  <c r="I698" i="3"/>
  <c r="H698" i="3"/>
  <c r="G698" i="3"/>
  <c r="F698" i="3"/>
  <c r="K698" i="3" s="1"/>
  <c r="E698" i="3"/>
  <c r="F697" i="3"/>
  <c r="K697" i="3"/>
  <c r="F696" i="3"/>
  <c r="K696" i="3" s="1"/>
  <c r="F695" i="3"/>
  <c r="K695" i="3"/>
  <c r="F694" i="3"/>
  <c r="K694" i="3" s="1"/>
  <c r="F693" i="3"/>
  <c r="K693" i="3"/>
  <c r="F692" i="3"/>
  <c r="K692" i="3" s="1"/>
  <c r="F691" i="3"/>
  <c r="K691" i="3"/>
  <c r="F690" i="3"/>
  <c r="K690" i="3" s="1"/>
  <c r="F689" i="3"/>
  <c r="J689" i="3"/>
  <c r="I689" i="3"/>
  <c r="H689" i="3"/>
  <c r="G689" i="3"/>
  <c r="E689" i="3"/>
  <c r="K689" i="3" s="1"/>
  <c r="F688" i="3"/>
  <c r="K688" i="3" s="1"/>
  <c r="F687" i="3"/>
  <c r="K687" i="3" s="1"/>
  <c r="F686" i="3"/>
  <c r="K686" i="3" s="1"/>
  <c r="F685" i="3"/>
  <c r="K685" i="3" s="1"/>
  <c r="F684" i="3"/>
  <c r="K684" i="3" s="1"/>
  <c r="F683" i="3"/>
  <c r="K683" i="3" s="1"/>
  <c r="F682" i="3"/>
  <c r="K682" i="3" s="1"/>
  <c r="F681" i="3"/>
  <c r="F680" i="3" s="1"/>
  <c r="J680" i="3"/>
  <c r="I680" i="3"/>
  <c r="H680" i="3"/>
  <c r="G680" i="3"/>
  <c r="E680" i="3"/>
  <c r="F679" i="3"/>
  <c r="K679" i="3" s="1"/>
  <c r="F678" i="3"/>
  <c r="K678" i="3"/>
  <c r="F677" i="3"/>
  <c r="K677" i="3" s="1"/>
  <c r="F676" i="3"/>
  <c r="K676" i="3"/>
  <c r="F675" i="3"/>
  <c r="K675" i="3" s="1"/>
  <c r="F674" i="3"/>
  <c r="K674" i="3"/>
  <c r="J673" i="3"/>
  <c r="I673" i="3"/>
  <c r="H673" i="3"/>
  <c r="G673" i="3"/>
  <c r="E673" i="3"/>
  <c r="F672" i="3"/>
  <c r="K672" i="3"/>
  <c r="K671" i="3"/>
  <c r="F671" i="3"/>
  <c r="F670" i="3"/>
  <c r="K670" i="3"/>
  <c r="K669" i="3"/>
  <c r="F669" i="3"/>
  <c r="F668" i="3"/>
  <c r="F667" i="3"/>
  <c r="J667" i="3"/>
  <c r="I667" i="3"/>
  <c r="H667" i="3"/>
  <c r="G667" i="3"/>
  <c r="E667" i="3"/>
  <c r="F666" i="3"/>
  <c r="K666" i="3" s="1"/>
  <c r="F665" i="3"/>
  <c r="K665" i="3"/>
  <c r="F664" i="3"/>
  <c r="K664" i="3" s="1"/>
  <c r="F663" i="3"/>
  <c r="J663" i="3"/>
  <c r="I663" i="3"/>
  <c r="H663" i="3"/>
  <c r="G663" i="3"/>
  <c r="E663" i="3"/>
  <c r="F662" i="3"/>
  <c r="K662" i="3" s="1"/>
  <c r="F661" i="3"/>
  <c r="K661" i="3"/>
  <c r="F660" i="3"/>
  <c r="K660" i="3" s="1"/>
  <c r="F659" i="3"/>
  <c r="K659" i="3"/>
  <c r="F658" i="3"/>
  <c r="K658" i="3" s="1"/>
  <c r="F657" i="3"/>
  <c r="K657" i="3"/>
  <c r="F656" i="3"/>
  <c r="K656" i="3" s="1"/>
  <c r="F655" i="3"/>
  <c r="K655" i="3"/>
  <c r="F654" i="3"/>
  <c r="K654" i="3" s="1"/>
  <c r="F653" i="3"/>
  <c r="K653" i="3"/>
  <c r="F652" i="3"/>
  <c r="K652" i="3" s="1"/>
  <c r="F651" i="3"/>
  <c r="K651" i="3"/>
  <c r="F650" i="3"/>
  <c r="K650" i="3" s="1"/>
  <c r="F649" i="3"/>
  <c r="K649" i="3"/>
  <c r="F648" i="3"/>
  <c r="K648" i="3" s="1"/>
  <c r="F647" i="3"/>
  <c r="K647" i="3"/>
  <c r="F646" i="3"/>
  <c r="K646" i="3" s="1"/>
  <c r="J645" i="3"/>
  <c r="I645" i="3"/>
  <c r="H645" i="3"/>
  <c r="G645" i="3"/>
  <c r="F645" i="3"/>
  <c r="E645" i="3"/>
  <c r="K645" i="3" s="1"/>
  <c r="F644" i="3"/>
  <c r="K644" i="3" s="1"/>
  <c r="K643" i="3"/>
  <c r="F643" i="3"/>
  <c r="F642" i="3"/>
  <c r="K642" i="3" s="1"/>
  <c r="K641" i="3"/>
  <c r="F641" i="3"/>
  <c r="F640" i="3"/>
  <c r="K640" i="3" s="1"/>
  <c r="F639" i="3"/>
  <c r="K639" i="3" s="1"/>
  <c r="F638" i="3"/>
  <c r="K638" i="3" s="1"/>
  <c r="C638" i="3"/>
  <c r="K637" i="3"/>
  <c r="F637" i="3"/>
  <c r="J636" i="3"/>
  <c r="I636" i="3"/>
  <c r="H636" i="3"/>
  <c r="G636" i="3"/>
  <c r="E636" i="3"/>
  <c r="F635" i="3"/>
  <c r="K635" i="3" s="1"/>
  <c r="K634" i="3"/>
  <c r="F634" i="3"/>
  <c r="F633" i="3"/>
  <c r="K633" i="3" s="1"/>
  <c r="K632" i="3"/>
  <c r="F632" i="3"/>
  <c r="F631" i="3"/>
  <c r="K631" i="3" s="1"/>
  <c r="J630" i="3"/>
  <c r="J742" i="3" s="1"/>
  <c r="I630" i="3"/>
  <c r="H630" i="3"/>
  <c r="G630" i="3"/>
  <c r="E630" i="3"/>
  <c r="F629" i="3"/>
  <c r="F627" i="3" s="1"/>
  <c r="K629" i="3"/>
  <c r="F628" i="3"/>
  <c r="K628" i="3" s="1"/>
  <c r="J627" i="3"/>
  <c r="I627" i="3"/>
  <c r="H627" i="3"/>
  <c r="H742" i="3"/>
  <c r="G627" i="3"/>
  <c r="E627" i="3"/>
  <c r="E742" i="3"/>
  <c r="C624" i="3"/>
  <c r="L742" i="3" s="1"/>
  <c r="C623" i="3"/>
  <c r="E621" i="3"/>
  <c r="E618" i="3"/>
  <c r="B617" i="3"/>
  <c r="F616" i="3"/>
  <c r="B614" i="3"/>
  <c r="F613" i="3"/>
  <c r="E613" i="3"/>
  <c r="B613" i="3"/>
  <c r="P92" i="4"/>
  <c r="N92" i="4"/>
  <c r="L92" i="4"/>
  <c r="R181" i="4"/>
  <c r="P22" i="9"/>
  <c r="B12" i="3"/>
  <c r="B4095" i="3" s="1"/>
  <c r="F567" i="3"/>
  <c r="E15" i="1"/>
  <c r="B8" i="1"/>
  <c r="F590" i="3"/>
  <c r="M590" i="3"/>
  <c r="P125" i="9"/>
  <c r="P15" i="9"/>
  <c r="R182" i="4"/>
  <c r="R183" i="4"/>
  <c r="R184" i="4"/>
  <c r="M182" i="4"/>
  <c r="L182" i="4"/>
  <c r="E74" i="3"/>
  <c r="F87" i="3"/>
  <c r="K87" i="3"/>
  <c r="F115" i="3"/>
  <c r="K115" i="3"/>
  <c r="F13" i="1"/>
  <c r="F11" i="1"/>
  <c r="M162" i="4"/>
  <c r="L162" i="4"/>
  <c r="M159" i="4"/>
  <c r="L159" i="4"/>
  <c r="L24" i="4"/>
  <c r="C3" i="3"/>
  <c r="E1677" i="3" s="1"/>
  <c r="E20" i="3"/>
  <c r="L83" i="4"/>
  <c r="R85" i="4"/>
  <c r="M85" i="4"/>
  <c r="R89" i="4"/>
  <c r="M89" i="4"/>
  <c r="P131" i="9"/>
  <c r="P129" i="9"/>
  <c r="I2" i="9"/>
  <c r="C134" i="9"/>
  <c r="P130" i="9"/>
  <c r="P122" i="9"/>
  <c r="P117" i="9"/>
  <c r="P116" i="9"/>
  <c r="P113" i="9"/>
  <c r="P112" i="9"/>
  <c r="P114" i="9" s="1"/>
  <c r="P109" i="9"/>
  <c r="P108" i="9"/>
  <c r="P98" i="9"/>
  <c r="P94" i="9"/>
  <c r="P93" i="9"/>
  <c r="P92" i="9"/>
  <c r="P91" i="9"/>
  <c r="P88" i="9"/>
  <c r="P87" i="9"/>
  <c r="P43" i="9"/>
  <c r="P42" i="9"/>
  <c r="P40" i="9"/>
  <c r="P38" i="9"/>
  <c r="P37" i="9"/>
  <c r="P36" i="9"/>
  <c r="P27" i="9"/>
  <c r="P26" i="9"/>
  <c r="P25" i="9"/>
  <c r="P21" i="9"/>
  <c r="P20" i="9"/>
  <c r="P19" i="9"/>
  <c r="P18" i="9"/>
  <c r="P17" i="9"/>
  <c r="P16" i="9"/>
  <c r="L6" i="9"/>
  <c r="Q9" i="9"/>
  <c r="P6" i="9"/>
  <c r="T2" i="9"/>
  <c r="P2" i="9"/>
  <c r="F105" i="9"/>
  <c r="L2" i="9"/>
  <c r="G2" i="9"/>
  <c r="F2" i="9"/>
  <c r="B2" i="9"/>
  <c r="N126" i="9"/>
  <c r="E13" i="1"/>
  <c r="I11" i="1"/>
  <c r="H11" i="1"/>
  <c r="R45" i="4"/>
  <c r="M45" i="4"/>
  <c r="R42" i="4"/>
  <c r="M42" i="4"/>
  <c r="F114" i="3"/>
  <c r="K114" i="3"/>
  <c r="F43" i="3"/>
  <c r="K43" i="3"/>
  <c r="F44" i="3"/>
  <c r="K44" i="3"/>
  <c r="F45" i="3"/>
  <c r="K45" i="3"/>
  <c r="K421" i="3"/>
  <c r="K420" i="3"/>
  <c r="K298" i="3"/>
  <c r="K299" i="3"/>
  <c r="K300" i="3"/>
  <c r="F543" i="3"/>
  <c r="F542" i="3"/>
  <c r="K542" i="3"/>
  <c r="R142" i="4"/>
  <c r="R143" i="4"/>
  <c r="R144" i="4"/>
  <c r="R31" i="4"/>
  <c r="R32" i="4"/>
  <c r="R33" i="4"/>
  <c r="R34" i="4"/>
  <c r="R35" i="4"/>
  <c r="R36" i="4"/>
  <c r="R37" i="4"/>
  <c r="R38" i="4"/>
  <c r="R39" i="4"/>
  <c r="R40" i="4"/>
  <c r="R43" i="4"/>
  <c r="R44"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6" i="4"/>
  <c r="R87" i="4"/>
  <c r="R88"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30" i="4"/>
  <c r="H92" i="1"/>
  <c r="F15" i="3"/>
  <c r="B308" i="3"/>
  <c r="F179" i="3"/>
  <c r="B107" i="1"/>
  <c r="M21" i="4"/>
  <c r="L21" i="4"/>
  <c r="M156" i="4"/>
  <c r="L156" i="4"/>
  <c r="E456" i="3"/>
  <c r="E440" i="3"/>
  <c r="E355" i="3"/>
  <c r="E313" i="3"/>
  <c r="E181" i="3"/>
  <c r="B7" i="3"/>
  <c r="B4090" i="3" s="1"/>
  <c r="G107" i="1"/>
  <c r="H107" i="1"/>
  <c r="J107" i="1"/>
  <c r="I114" i="1"/>
  <c r="E114" i="1"/>
  <c r="E110" i="1"/>
  <c r="B11" i="1"/>
  <c r="R180" i="4"/>
  <c r="R179" i="4"/>
  <c r="R178" i="4"/>
  <c r="R177" i="4"/>
  <c r="R176" i="4"/>
  <c r="R175" i="4"/>
  <c r="R174" i="4"/>
  <c r="R173" i="4"/>
  <c r="R172" i="4"/>
  <c r="R171" i="4"/>
  <c r="R170" i="4"/>
  <c r="R169" i="4"/>
  <c r="R168" i="4"/>
  <c r="R167" i="4"/>
  <c r="R166" i="4"/>
  <c r="R165" i="4"/>
  <c r="R164" i="4"/>
  <c r="R163" i="4"/>
  <c r="R162" i="4"/>
  <c r="R161" i="4"/>
  <c r="R160" i="4"/>
  <c r="R159" i="4"/>
  <c r="R158" i="4"/>
  <c r="F81" i="1"/>
  <c r="F67" i="1"/>
  <c r="F61" i="1"/>
  <c r="F35" i="1"/>
  <c r="F34" i="1"/>
  <c r="F24" i="1"/>
  <c r="J178" i="5"/>
  <c r="J171" i="5"/>
  <c r="J130" i="5"/>
  <c r="J129" i="5"/>
  <c r="J128" i="5"/>
  <c r="J127" i="5"/>
  <c r="J120" i="5"/>
  <c r="J44" i="5"/>
  <c r="J43" i="5"/>
  <c r="J37" i="5"/>
  <c r="J34" i="5"/>
  <c r="J33" i="5"/>
  <c r="J32" i="5"/>
  <c r="J30" i="5"/>
  <c r="I178" i="5"/>
  <c r="I171" i="5"/>
  <c r="I130" i="5"/>
  <c r="I129" i="5"/>
  <c r="I128" i="5"/>
  <c r="I127" i="5"/>
  <c r="I120" i="5"/>
  <c r="I44" i="5"/>
  <c r="I43" i="5"/>
  <c r="I37" i="5"/>
  <c r="I34" i="5"/>
  <c r="I33" i="5"/>
  <c r="I32" i="5"/>
  <c r="I30" i="5"/>
  <c r="H178" i="5"/>
  <c r="H171" i="5"/>
  <c r="H130" i="5"/>
  <c r="H129" i="5"/>
  <c r="H128" i="5"/>
  <c r="H127" i="5"/>
  <c r="H120" i="5"/>
  <c r="H44" i="5"/>
  <c r="H43" i="5"/>
  <c r="H37" i="5"/>
  <c r="H34" i="5"/>
  <c r="H33" i="5"/>
  <c r="H32" i="5"/>
  <c r="H30" i="5"/>
  <c r="G178" i="5"/>
  <c r="G171" i="5"/>
  <c r="G130" i="5"/>
  <c r="G129" i="5"/>
  <c r="G128" i="5"/>
  <c r="G127" i="5"/>
  <c r="G120" i="5"/>
  <c r="G44" i="5"/>
  <c r="G43" i="5"/>
  <c r="G37" i="5"/>
  <c r="G34" i="5"/>
  <c r="G33" i="5"/>
  <c r="G32" i="5"/>
  <c r="G30" i="5"/>
  <c r="F116" i="3"/>
  <c r="M139" i="4"/>
  <c r="M138" i="4"/>
  <c r="M137" i="4"/>
  <c r="M135" i="4"/>
  <c r="M134" i="4"/>
  <c r="M133" i="4"/>
  <c r="M132" i="4"/>
  <c r="M131" i="4"/>
  <c r="M130" i="4"/>
  <c r="M129" i="4"/>
  <c r="M128" i="4"/>
  <c r="M127" i="4"/>
  <c r="M126" i="4"/>
  <c r="M125" i="4"/>
  <c r="M124" i="4"/>
  <c r="M123" i="4"/>
  <c r="M122" i="4"/>
  <c r="M121" i="4"/>
  <c r="M120" i="4"/>
  <c r="M118" i="4"/>
  <c r="M117" i="4"/>
  <c r="M116" i="4"/>
  <c r="M114" i="4"/>
  <c r="M113" i="4"/>
  <c r="M112" i="4"/>
  <c r="M111" i="4"/>
  <c r="M110" i="4"/>
  <c r="M108" i="4"/>
  <c r="M109" i="4"/>
  <c r="M107" i="4"/>
  <c r="M106" i="4"/>
  <c r="M105" i="4"/>
  <c r="M104" i="4"/>
  <c r="M103" i="4"/>
  <c r="M102" i="4"/>
  <c r="M100" i="4"/>
  <c r="M99" i="4"/>
  <c r="M98" i="4"/>
  <c r="M97" i="4"/>
  <c r="M96" i="4"/>
  <c r="M95" i="4"/>
  <c r="M94" i="4"/>
  <c r="M93" i="4"/>
  <c r="M92" i="4"/>
  <c r="M91" i="4"/>
  <c r="M90" i="4"/>
  <c r="M88" i="4"/>
  <c r="M87" i="4"/>
  <c r="M86" i="4"/>
  <c r="M84" i="4"/>
  <c r="M82" i="4"/>
  <c r="M81" i="4"/>
  <c r="M80" i="4"/>
  <c r="M79" i="4"/>
  <c r="M78" i="4"/>
  <c r="M77" i="4"/>
  <c r="M75" i="4"/>
  <c r="M74" i="4"/>
  <c r="M73" i="4"/>
  <c r="M72" i="4"/>
  <c r="M71" i="4"/>
  <c r="M69" i="4"/>
  <c r="M68" i="4"/>
  <c r="M67" i="4"/>
  <c r="M65" i="4"/>
  <c r="M64" i="4"/>
  <c r="M63" i="4"/>
  <c r="M62" i="4"/>
  <c r="M61" i="4"/>
  <c r="M60" i="4"/>
  <c r="M59" i="4"/>
  <c r="M58" i="4"/>
  <c r="M57" i="4"/>
  <c r="M56" i="4"/>
  <c r="M55" i="4"/>
  <c r="M54" i="4"/>
  <c r="M53" i="4"/>
  <c r="M52" i="4"/>
  <c r="M51" i="4"/>
  <c r="M50" i="4"/>
  <c r="M49" i="4"/>
  <c r="M48" i="4"/>
  <c r="M47" i="4"/>
  <c r="M46" i="4"/>
  <c r="M44" i="4"/>
  <c r="M43" i="4"/>
  <c r="M41" i="4"/>
  <c r="M40" i="4"/>
  <c r="M38" i="4"/>
  <c r="M37" i="4"/>
  <c r="M36" i="4"/>
  <c r="M35" i="4"/>
  <c r="M33" i="4"/>
  <c r="M34" i="4"/>
  <c r="M32" i="4"/>
  <c r="M31" i="4"/>
  <c r="M30" i="4"/>
  <c r="F596" i="3"/>
  <c r="K596" i="3"/>
  <c r="F595" i="3"/>
  <c r="K595" i="3"/>
  <c r="F594" i="3"/>
  <c r="K594" i="3"/>
  <c r="F593" i="3"/>
  <c r="F592" i="3"/>
  <c r="K592" i="3" s="1"/>
  <c r="F589" i="3"/>
  <c r="F588" i="3"/>
  <c r="M588" i="3"/>
  <c r="F587" i="3"/>
  <c r="F585" i="3"/>
  <c r="K585" i="3"/>
  <c r="F584" i="3"/>
  <c r="K584" i="3" s="1"/>
  <c r="F583" i="3"/>
  <c r="F582" i="3"/>
  <c r="F581" i="3"/>
  <c r="F580" i="3"/>
  <c r="F579" i="3"/>
  <c r="K579" i="3"/>
  <c r="F578" i="3"/>
  <c r="F577" i="3"/>
  <c r="F576" i="3"/>
  <c r="F575" i="3"/>
  <c r="M575" i="3"/>
  <c r="F574" i="3"/>
  <c r="M574" i="3"/>
  <c r="F573" i="3"/>
  <c r="M573" i="3"/>
  <c r="F572" i="3"/>
  <c r="M572" i="3"/>
  <c r="F571" i="3"/>
  <c r="F570" i="3"/>
  <c r="M570" i="3" s="1"/>
  <c r="F569" i="3"/>
  <c r="F568" i="3"/>
  <c r="F565" i="3"/>
  <c r="K565" i="3" s="1"/>
  <c r="F564" i="3"/>
  <c r="K564" i="3"/>
  <c r="F563" i="3"/>
  <c r="F562" i="3"/>
  <c r="K562" i="3"/>
  <c r="F561" i="3"/>
  <c r="K561" i="3"/>
  <c r="F560" i="3"/>
  <c r="K560" i="3"/>
  <c r="F559" i="3"/>
  <c r="F558" i="3"/>
  <c r="K558" i="3" s="1"/>
  <c r="F557" i="3"/>
  <c r="K557" i="3"/>
  <c r="F556" i="3"/>
  <c r="K556" i="3" s="1"/>
  <c r="F555" i="3"/>
  <c r="K555" i="3"/>
  <c r="F554" i="3"/>
  <c r="K554" i="3" s="1"/>
  <c r="F553" i="3"/>
  <c r="K553" i="3"/>
  <c r="F552" i="3"/>
  <c r="K552" i="3" s="1"/>
  <c r="F551" i="3"/>
  <c r="K551" i="3"/>
  <c r="F550" i="3"/>
  <c r="K550" i="3" s="1"/>
  <c r="F549" i="3"/>
  <c r="F548" i="3"/>
  <c r="Q113" i="9"/>
  <c r="F547" i="3"/>
  <c r="F546" i="3"/>
  <c r="F545" i="3"/>
  <c r="F540" i="3"/>
  <c r="K540" i="3" s="1"/>
  <c r="F539" i="3"/>
  <c r="K539" i="3"/>
  <c r="F538" i="3"/>
  <c r="K538" i="3" s="1"/>
  <c r="F537" i="3"/>
  <c r="F535" i="3"/>
  <c r="F534" i="3"/>
  <c r="K534" i="3" s="1"/>
  <c r="F533" i="3"/>
  <c r="K533" i="3"/>
  <c r="F532" i="3"/>
  <c r="K532" i="3"/>
  <c r="F530" i="3"/>
  <c r="K530" i="3"/>
  <c r="F529" i="3"/>
  <c r="K529" i="3"/>
  <c r="F528" i="3"/>
  <c r="K528" i="3"/>
  <c r="F527" i="3"/>
  <c r="K527" i="3" s="1"/>
  <c r="F526" i="3"/>
  <c r="K526" i="3" s="1"/>
  <c r="F525" i="3"/>
  <c r="F523" i="3"/>
  <c r="F522" i="3"/>
  <c r="F520" i="3"/>
  <c r="K520" i="3"/>
  <c r="F519" i="3"/>
  <c r="K519" i="3"/>
  <c r="F518" i="3"/>
  <c r="K518" i="3"/>
  <c r="F517" i="3"/>
  <c r="F515" i="3"/>
  <c r="K515" i="3" s="1"/>
  <c r="F514" i="3"/>
  <c r="K514" i="3"/>
  <c r="F513" i="3"/>
  <c r="F511" i="3"/>
  <c r="K511" i="3"/>
  <c r="F510" i="3"/>
  <c r="K510" i="3"/>
  <c r="F509" i="3"/>
  <c r="K509" i="3"/>
  <c r="F508" i="3"/>
  <c r="K508" i="3"/>
  <c r="F507" i="3"/>
  <c r="K507" i="3"/>
  <c r="F506" i="3"/>
  <c r="K506" i="3"/>
  <c r="F505" i="3"/>
  <c r="K505" i="3"/>
  <c r="F504" i="3"/>
  <c r="F502" i="3"/>
  <c r="F501" i="3"/>
  <c r="K501" i="3"/>
  <c r="F500" i="3"/>
  <c r="K500" i="3"/>
  <c r="F499" i="3"/>
  <c r="F498" i="3"/>
  <c r="K498" i="3"/>
  <c r="F496" i="3"/>
  <c r="K496" i="3" s="1"/>
  <c r="F495" i="3"/>
  <c r="K495" i="3"/>
  <c r="F494" i="3"/>
  <c r="K494" i="3" s="1"/>
  <c r="F493" i="3"/>
  <c r="K493" i="3"/>
  <c r="F492" i="3"/>
  <c r="K492" i="3" s="1"/>
  <c r="F491" i="3"/>
  <c r="K491" i="3"/>
  <c r="F490" i="3"/>
  <c r="K490" i="3" s="1"/>
  <c r="F489" i="3"/>
  <c r="K489" i="3"/>
  <c r="F488" i="3"/>
  <c r="K488" i="3" s="1"/>
  <c r="F487" i="3"/>
  <c r="K487" i="3"/>
  <c r="F486" i="3"/>
  <c r="K486" i="3" s="1"/>
  <c r="F485" i="3"/>
  <c r="F484" i="3"/>
  <c r="F483" i="3"/>
  <c r="F482" i="3"/>
  <c r="F480" i="3"/>
  <c r="F479" i="3"/>
  <c r="F477" i="3"/>
  <c r="K477" i="3" s="1"/>
  <c r="F476" i="3"/>
  <c r="K476" i="3"/>
  <c r="F475" i="3"/>
  <c r="F474" i="3"/>
  <c r="K474" i="3"/>
  <c r="F473" i="3"/>
  <c r="F472" i="3"/>
  <c r="K472" i="3" s="1"/>
  <c r="F470" i="3"/>
  <c r="K470" i="3"/>
  <c r="F469" i="3"/>
  <c r="K469" i="3" s="1"/>
  <c r="F467" i="3"/>
  <c r="F466" i="3"/>
  <c r="F464" i="3"/>
  <c r="F463" i="3"/>
  <c r="F462" i="3"/>
  <c r="K462" i="3"/>
  <c r="F428" i="3"/>
  <c r="K428" i="3" s="1"/>
  <c r="F427" i="3"/>
  <c r="K427" i="3"/>
  <c r="F425" i="3"/>
  <c r="K425" i="3" s="1"/>
  <c r="F424" i="3"/>
  <c r="F423" i="3"/>
  <c r="F422" i="3"/>
  <c r="F418" i="3"/>
  <c r="K418" i="3"/>
  <c r="F417" i="3"/>
  <c r="K417" i="3"/>
  <c r="F416" i="3"/>
  <c r="K416" i="3" s="1"/>
  <c r="F415" i="3"/>
  <c r="K415" i="3"/>
  <c r="F414" i="3"/>
  <c r="K414" i="3" s="1"/>
  <c r="F413" i="3"/>
  <c r="K413" i="3"/>
  <c r="F411" i="3"/>
  <c r="K411" i="3"/>
  <c r="F410" i="3"/>
  <c r="K410" i="3"/>
  <c r="F408" i="3"/>
  <c r="F407" i="3"/>
  <c r="K407" i="3" s="1"/>
  <c r="F405" i="3"/>
  <c r="F404" i="3"/>
  <c r="F403" i="3"/>
  <c r="K403" i="3" s="1"/>
  <c r="F401" i="3"/>
  <c r="F400" i="3"/>
  <c r="K400" i="3" s="1"/>
  <c r="F398" i="3"/>
  <c r="F397" i="3"/>
  <c r="F395" i="3"/>
  <c r="K395" i="3"/>
  <c r="F394" i="3"/>
  <c r="K394" i="3" s="1"/>
  <c r="F393" i="3"/>
  <c r="K393" i="3"/>
  <c r="F392" i="3"/>
  <c r="K392" i="3" s="1"/>
  <c r="F390" i="3"/>
  <c r="K390" i="3"/>
  <c r="F389" i="3"/>
  <c r="K389" i="3" s="1"/>
  <c r="F387" i="3"/>
  <c r="K387" i="3"/>
  <c r="F386" i="3"/>
  <c r="K386" i="3" s="1"/>
  <c r="F385" i="3"/>
  <c r="K385" i="3"/>
  <c r="F384" i="3"/>
  <c r="F382" i="3"/>
  <c r="K382" i="3"/>
  <c r="F381" i="3"/>
  <c r="K381" i="3" s="1"/>
  <c r="F380" i="3"/>
  <c r="K380" i="3"/>
  <c r="F379" i="3"/>
  <c r="K379" i="3" s="1"/>
  <c r="F378" i="3"/>
  <c r="K378" i="3"/>
  <c r="F377" i="3"/>
  <c r="K377" i="3" s="1"/>
  <c r="F376" i="3"/>
  <c r="K376" i="3"/>
  <c r="F374" i="3"/>
  <c r="K374" i="3" s="1"/>
  <c r="F373" i="3"/>
  <c r="K373" i="3"/>
  <c r="F372" i="3"/>
  <c r="K372" i="3" s="1"/>
  <c r="F371" i="3"/>
  <c r="K371" i="3"/>
  <c r="F370" i="3"/>
  <c r="K370" i="3" s="1"/>
  <c r="F369" i="3"/>
  <c r="K369" i="3"/>
  <c r="F368" i="3"/>
  <c r="K368" i="3" s="1"/>
  <c r="F367" i="3"/>
  <c r="K367" i="3"/>
  <c r="F366" i="3"/>
  <c r="K366" i="3" s="1"/>
  <c r="F365" i="3"/>
  <c r="K365" i="3"/>
  <c r="F364" i="3"/>
  <c r="K364" i="3" s="1"/>
  <c r="F363" i="3"/>
  <c r="K363" i="3"/>
  <c r="F362" i="3"/>
  <c r="F168" i="3"/>
  <c r="K168" i="3" s="1"/>
  <c r="F167" i="3"/>
  <c r="K167" i="3"/>
  <c r="F166" i="3"/>
  <c r="K166" i="3" s="1"/>
  <c r="F165" i="3"/>
  <c r="K165" i="3"/>
  <c r="F164" i="3"/>
  <c r="K164" i="3" s="1"/>
  <c r="F163" i="3"/>
  <c r="K163" i="3" s="1"/>
  <c r="F162" i="3"/>
  <c r="K162" i="3" s="1"/>
  <c r="F161" i="3"/>
  <c r="F159" i="3"/>
  <c r="K159" i="3" s="1"/>
  <c r="F158" i="3"/>
  <c r="K158" i="3"/>
  <c r="F157" i="3"/>
  <c r="K157" i="3" s="1"/>
  <c r="F156" i="3"/>
  <c r="K156" i="3"/>
  <c r="F155" i="3"/>
  <c r="K155" i="3" s="1"/>
  <c r="F154" i="3"/>
  <c r="K154" i="3"/>
  <c r="F153" i="3"/>
  <c r="K153" i="3" s="1"/>
  <c r="F152" i="3"/>
  <c r="F150" i="3"/>
  <c r="K150" i="3"/>
  <c r="F149" i="3"/>
  <c r="K149" i="3" s="1"/>
  <c r="F148" i="3"/>
  <c r="K148" i="3"/>
  <c r="F147" i="3"/>
  <c r="K147" i="3" s="1"/>
  <c r="F146" i="3"/>
  <c r="K146" i="3" s="1"/>
  <c r="F145" i="3"/>
  <c r="F144" i="3"/>
  <c r="K144" i="3"/>
  <c r="F143" i="3"/>
  <c r="F141" i="3"/>
  <c r="K141" i="3" s="1"/>
  <c r="F140" i="3"/>
  <c r="F138" i="3"/>
  <c r="F137" i="3"/>
  <c r="F43" i="5" s="1"/>
  <c r="F136" i="3"/>
  <c r="K136" i="3"/>
  <c r="F135" i="3"/>
  <c r="Q25" i="9" s="1"/>
  <c r="F134" i="3"/>
  <c r="K134" i="3"/>
  <c r="F133" i="3"/>
  <c r="K133" i="3" s="1"/>
  <c r="F132" i="3"/>
  <c r="K132" i="3" s="1"/>
  <c r="F131" i="3"/>
  <c r="K131" i="3" s="1"/>
  <c r="F130" i="3"/>
  <c r="K130" i="3" s="1"/>
  <c r="F129" i="3"/>
  <c r="K129" i="3" s="1"/>
  <c r="F128" i="3"/>
  <c r="F127" i="3"/>
  <c r="F126" i="3"/>
  <c r="K126" i="3" s="1"/>
  <c r="F124" i="3"/>
  <c r="Q38" i="9"/>
  <c r="F123" i="3"/>
  <c r="Q37" i="9" s="1"/>
  <c r="F122" i="3"/>
  <c r="F120" i="3"/>
  <c r="K120" i="3"/>
  <c r="F119" i="3"/>
  <c r="K119" i="3"/>
  <c r="F118" i="3"/>
  <c r="K118" i="3"/>
  <c r="F117" i="3"/>
  <c r="F113" i="3"/>
  <c r="F111" i="3"/>
  <c r="K111" i="3"/>
  <c r="F110" i="3"/>
  <c r="F109" i="3"/>
  <c r="F107" i="3"/>
  <c r="K107" i="3"/>
  <c r="F106" i="3"/>
  <c r="K106" i="3"/>
  <c r="F105" i="3"/>
  <c r="K105" i="3"/>
  <c r="F104" i="3"/>
  <c r="K104" i="3"/>
  <c r="F103" i="3"/>
  <c r="K103" i="3"/>
  <c r="F102" i="3"/>
  <c r="K102" i="3"/>
  <c r="F101" i="3"/>
  <c r="K101" i="3"/>
  <c r="F100" i="3"/>
  <c r="K100" i="3"/>
  <c r="F99" i="3"/>
  <c r="K99" i="3"/>
  <c r="F98" i="3"/>
  <c r="K98" i="3"/>
  <c r="F97" i="3"/>
  <c r="K97" i="3"/>
  <c r="F96" i="3"/>
  <c r="K96" i="3"/>
  <c r="F95" i="3"/>
  <c r="F93" i="3"/>
  <c r="F92" i="3"/>
  <c r="K92" i="3"/>
  <c r="F91" i="3"/>
  <c r="K91" i="3"/>
  <c r="F89" i="3"/>
  <c r="K89" i="3"/>
  <c r="F88" i="3"/>
  <c r="K88" i="3"/>
  <c r="F86" i="3"/>
  <c r="K86" i="3"/>
  <c r="F85" i="3"/>
  <c r="K85" i="3"/>
  <c r="F84" i="3"/>
  <c r="K84" i="3"/>
  <c r="F83" i="3"/>
  <c r="K83" i="3"/>
  <c r="F82" i="3"/>
  <c r="F81" i="3"/>
  <c r="F80" i="3"/>
  <c r="F79" i="3"/>
  <c r="K79" i="3" s="1"/>
  <c r="F78" i="3"/>
  <c r="F77" i="3"/>
  <c r="Q17" i="9" s="1"/>
  <c r="J17" i="9" s="1"/>
  <c r="N17" i="9" s="1"/>
  <c r="F76" i="3"/>
  <c r="K76" i="3"/>
  <c r="F75" i="3"/>
  <c r="F73" i="3"/>
  <c r="F72" i="3"/>
  <c r="F71" i="3"/>
  <c r="K71" i="3" s="1"/>
  <c r="F70" i="3"/>
  <c r="K70" i="3" s="1"/>
  <c r="F69" i="3"/>
  <c r="K69" i="3" s="1"/>
  <c r="F68" i="3"/>
  <c r="K68" i="3" s="1"/>
  <c r="F67" i="3"/>
  <c r="K67" i="3"/>
  <c r="F66" i="3"/>
  <c r="F64" i="3"/>
  <c r="F63" i="3"/>
  <c r="K63" i="3"/>
  <c r="F62" i="3"/>
  <c r="F60" i="3"/>
  <c r="K60" i="3"/>
  <c r="F59" i="3"/>
  <c r="F57" i="3"/>
  <c r="K57" i="3" s="1"/>
  <c r="F56" i="3"/>
  <c r="K56" i="3" s="1"/>
  <c r="F55" i="3"/>
  <c r="K55" i="3" s="1"/>
  <c r="F54" i="3"/>
  <c r="F53" i="3"/>
  <c r="K53" i="3" s="1"/>
  <c r="F51" i="3"/>
  <c r="K51" i="3"/>
  <c r="F50" i="3"/>
  <c r="K50" i="3" s="1"/>
  <c r="F49" i="3"/>
  <c r="F48" i="3"/>
  <c r="K48" i="3" s="1"/>
  <c r="F46" i="3"/>
  <c r="K46" i="3" s="1"/>
  <c r="F42" i="3"/>
  <c r="K42" i="3" s="1"/>
  <c r="F41" i="3"/>
  <c r="K41" i="3" s="1"/>
  <c r="F40" i="3"/>
  <c r="K40" i="3"/>
  <c r="F38" i="3"/>
  <c r="K38" i="3" s="1"/>
  <c r="F37" i="3"/>
  <c r="K37" i="3" s="1"/>
  <c r="F36" i="3"/>
  <c r="K36" i="3" s="1"/>
  <c r="F35" i="3"/>
  <c r="K35" i="3" s="1"/>
  <c r="F34" i="3"/>
  <c r="F32" i="3"/>
  <c r="K32" i="3"/>
  <c r="F31" i="3"/>
  <c r="K31" i="3" s="1"/>
  <c r="F30" i="3"/>
  <c r="K30" i="3"/>
  <c r="F29" i="3"/>
  <c r="F27" i="3"/>
  <c r="K27" i="3" s="1"/>
  <c r="F26" i="3"/>
  <c r="K26" i="3" s="1"/>
  <c r="F25" i="3"/>
  <c r="K25" i="3" s="1"/>
  <c r="F24" i="3"/>
  <c r="K24" i="3"/>
  <c r="O136" i="4"/>
  <c r="N136" i="4"/>
  <c r="O131" i="4"/>
  <c r="N131" i="4"/>
  <c r="O127" i="4"/>
  <c r="N127" i="4"/>
  <c r="O119" i="4"/>
  <c r="N119" i="4"/>
  <c r="O115" i="4"/>
  <c r="N115" i="4"/>
  <c r="O108" i="4"/>
  <c r="N108" i="4"/>
  <c r="O101" i="4"/>
  <c r="N101" i="4"/>
  <c r="O92" i="4"/>
  <c r="O83" i="4"/>
  <c r="N83" i="4"/>
  <c r="O76" i="4"/>
  <c r="N76" i="4"/>
  <c r="O70" i="4"/>
  <c r="N70" i="4"/>
  <c r="O66" i="4"/>
  <c r="N66" i="4"/>
  <c r="O48" i="4"/>
  <c r="N48" i="4"/>
  <c r="O39" i="4"/>
  <c r="N39" i="4"/>
  <c r="N145" i="4"/>
  <c r="O33" i="4"/>
  <c r="N33" i="4"/>
  <c r="O30" i="4"/>
  <c r="O145" i="4"/>
  <c r="N30" i="4"/>
  <c r="H27" i="1"/>
  <c r="I27" i="1"/>
  <c r="J27" i="1"/>
  <c r="H28" i="1"/>
  <c r="F28" i="1" s="1"/>
  <c r="I28" i="1"/>
  <c r="J28" i="1"/>
  <c r="H29" i="1"/>
  <c r="I29" i="1"/>
  <c r="J29" i="1"/>
  <c r="H60" i="1"/>
  <c r="I60" i="1"/>
  <c r="J60" i="1"/>
  <c r="H69" i="1"/>
  <c r="I69" i="1"/>
  <c r="J69" i="1"/>
  <c r="H70" i="1"/>
  <c r="F70" i="1" s="1"/>
  <c r="I70" i="1"/>
  <c r="J70" i="1"/>
  <c r="H72" i="1"/>
  <c r="I72" i="1"/>
  <c r="J72" i="1"/>
  <c r="H73" i="1"/>
  <c r="I73" i="1"/>
  <c r="J73" i="1"/>
  <c r="H74" i="1"/>
  <c r="I74" i="1"/>
  <c r="J74" i="1"/>
  <c r="H75" i="1"/>
  <c r="F75" i="1" s="1"/>
  <c r="I75" i="1"/>
  <c r="J75" i="1"/>
  <c r="H78" i="1"/>
  <c r="I78" i="1"/>
  <c r="J78" i="1"/>
  <c r="H79" i="1"/>
  <c r="I79" i="1"/>
  <c r="J79" i="1"/>
  <c r="H82" i="1"/>
  <c r="I82" i="1"/>
  <c r="J82" i="1"/>
  <c r="H83" i="1"/>
  <c r="I83" i="1"/>
  <c r="J83" i="1"/>
  <c r="H84" i="1"/>
  <c r="I84" i="1"/>
  <c r="J84" i="1"/>
  <c r="H90" i="1"/>
  <c r="I90" i="1"/>
  <c r="J90" i="1"/>
  <c r="H91" i="1"/>
  <c r="I91" i="1"/>
  <c r="J91" i="1"/>
  <c r="I92" i="1"/>
  <c r="F92" i="1" s="1"/>
  <c r="J92" i="1"/>
  <c r="H93" i="1"/>
  <c r="I93" i="1"/>
  <c r="J93" i="1"/>
  <c r="H94" i="1"/>
  <c r="I94" i="1"/>
  <c r="J94" i="1"/>
  <c r="H96" i="1"/>
  <c r="I96" i="1"/>
  <c r="J96" i="1"/>
  <c r="G96" i="1"/>
  <c r="G94" i="1"/>
  <c r="G93" i="1"/>
  <c r="G92" i="1"/>
  <c r="G91" i="1"/>
  <c r="G90" i="1"/>
  <c r="F90" i="1" s="1"/>
  <c r="G84" i="1"/>
  <c r="G83" i="1"/>
  <c r="G82" i="1"/>
  <c r="G79" i="1"/>
  <c r="F79" i="1" s="1"/>
  <c r="G78" i="1"/>
  <c r="G75" i="1"/>
  <c r="G74" i="1"/>
  <c r="G73" i="1"/>
  <c r="F73" i="1" s="1"/>
  <c r="G72" i="1"/>
  <c r="G70" i="1"/>
  <c r="G69" i="1"/>
  <c r="G60" i="1"/>
  <c r="F60" i="1" s="1"/>
  <c r="G29" i="1"/>
  <c r="G28" i="1"/>
  <c r="G27" i="1"/>
  <c r="F23" i="3"/>
  <c r="K23" i="3" s="1"/>
  <c r="H591" i="3"/>
  <c r="H95" i="1" s="1"/>
  <c r="G591" i="3"/>
  <c r="H586" i="3"/>
  <c r="H183" i="5"/>
  <c r="G586" i="3"/>
  <c r="G183" i="5"/>
  <c r="H566" i="3"/>
  <c r="H182" i="5"/>
  <c r="G566" i="3"/>
  <c r="G182" i="5"/>
  <c r="H544" i="3"/>
  <c r="H181" i="5"/>
  <c r="G544" i="3"/>
  <c r="G181" i="5"/>
  <c r="H541" i="3"/>
  <c r="H180" i="5"/>
  <c r="G541" i="3"/>
  <c r="G180" i="5"/>
  <c r="H536" i="3"/>
  <c r="H179" i="5"/>
  <c r="G536" i="3"/>
  <c r="H531" i="3"/>
  <c r="G531" i="3"/>
  <c r="H524" i="3"/>
  <c r="H176" i="5" s="1"/>
  <c r="G524" i="3"/>
  <c r="G176" i="5" s="1"/>
  <c r="H521" i="3"/>
  <c r="H175" i="5" s="1"/>
  <c r="G521" i="3"/>
  <c r="H516" i="3"/>
  <c r="H174" i="5"/>
  <c r="G516" i="3"/>
  <c r="G174" i="5" s="1"/>
  <c r="H512" i="3"/>
  <c r="H173" i="5"/>
  <c r="G512" i="3"/>
  <c r="G173" i="5" s="1"/>
  <c r="H503" i="3"/>
  <c r="H87" i="1"/>
  <c r="G503" i="3"/>
  <c r="H497" i="3"/>
  <c r="G497" i="3"/>
  <c r="H481" i="3"/>
  <c r="H169" i="5" s="1"/>
  <c r="G481" i="3"/>
  <c r="G169" i="5" s="1"/>
  <c r="H478" i="3"/>
  <c r="H168" i="5" s="1"/>
  <c r="G478" i="3"/>
  <c r="G168" i="5" s="1"/>
  <c r="H471" i="3"/>
  <c r="G471" i="3"/>
  <c r="H468" i="3"/>
  <c r="H166" i="5" s="1"/>
  <c r="G468" i="3"/>
  <c r="G166" i="5" s="1"/>
  <c r="H465" i="3"/>
  <c r="H165" i="5" s="1"/>
  <c r="G465" i="3"/>
  <c r="G165" i="5" s="1"/>
  <c r="H461" i="3"/>
  <c r="H164" i="5" s="1"/>
  <c r="G461" i="3"/>
  <c r="H426" i="3"/>
  <c r="G426" i="3"/>
  <c r="H412" i="3"/>
  <c r="H123" i="5"/>
  <c r="G412" i="3"/>
  <c r="H409" i="3"/>
  <c r="H122" i="5" s="1"/>
  <c r="G409" i="3"/>
  <c r="G122" i="5"/>
  <c r="H406" i="3"/>
  <c r="H121" i="5" s="1"/>
  <c r="G406" i="3"/>
  <c r="G121" i="5" s="1"/>
  <c r="H402" i="3"/>
  <c r="H119" i="5" s="1"/>
  <c r="G402" i="3"/>
  <c r="G119" i="5" s="1"/>
  <c r="H399" i="3"/>
  <c r="H118" i="5" s="1"/>
  <c r="G399" i="3"/>
  <c r="G118" i="5" s="1"/>
  <c r="H396" i="3"/>
  <c r="H117" i="5" s="1"/>
  <c r="G396" i="3"/>
  <c r="G117" i="5" s="1"/>
  <c r="H391" i="3"/>
  <c r="H116" i="5" s="1"/>
  <c r="G391" i="3"/>
  <c r="G116" i="5" s="1"/>
  <c r="H388" i="3"/>
  <c r="H115" i="5"/>
  <c r="G388" i="3"/>
  <c r="G115" i="5" s="1"/>
  <c r="H383" i="3"/>
  <c r="G383" i="3"/>
  <c r="H375" i="3"/>
  <c r="H113" i="5" s="1"/>
  <c r="G375" i="3"/>
  <c r="G113" i="5" s="1"/>
  <c r="H361" i="3"/>
  <c r="G361" i="3"/>
  <c r="H160" i="3"/>
  <c r="H48" i="5" s="1"/>
  <c r="G160" i="3"/>
  <c r="G48" i="5" s="1"/>
  <c r="H151" i="3"/>
  <c r="H47" i="5" s="1"/>
  <c r="G151" i="3"/>
  <c r="G47" i="5" s="1"/>
  <c r="H142" i="3"/>
  <c r="G142" i="3"/>
  <c r="H139" i="3"/>
  <c r="G139" i="3"/>
  <c r="G45" i="5"/>
  <c r="H125" i="3"/>
  <c r="H42" i="5" s="1"/>
  <c r="G125" i="3"/>
  <c r="G33" i="1"/>
  <c r="H121" i="3"/>
  <c r="H41" i="5" s="1"/>
  <c r="G121" i="3"/>
  <c r="G41" i="5"/>
  <c r="H112" i="3"/>
  <c r="G112" i="3"/>
  <c r="H108" i="3"/>
  <c r="H39" i="5"/>
  <c r="G108" i="3"/>
  <c r="G39" i="5" s="1"/>
  <c r="H94" i="3"/>
  <c r="H38" i="5"/>
  <c r="G94" i="3"/>
  <c r="G38" i="5" s="1"/>
  <c r="H90" i="3"/>
  <c r="H30" i="1"/>
  <c r="G90" i="3"/>
  <c r="H74" i="3"/>
  <c r="G74" i="3"/>
  <c r="H65" i="3"/>
  <c r="H31" i="5"/>
  <c r="G65" i="3"/>
  <c r="G31" i="5" s="1"/>
  <c r="H61" i="3"/>
  <c r="H29" i="5" s="1"/>
  <c r="G61" i="3"/>
  <c r="G29" i="5" s="1"/>
  <c r="H58" i="3"/>
  <c r="H28" i="5" s="1"/>
  <c r="G58" i="3"/>
  <c r="G28" i="5" s="1"/>
  <c r="H52" i="3"/>
  <c r="H27" i="5" s="1"/>
  <c r="G52" i="3"/>
  <c r="G27" i="5" s="1"/>
  <c r="H47" i="3"/>
  <c r="H26" i="5"/>
  <c r="G47" i="3"/>
  <c r="G26" i="5" s="1"/>
  <c r="H39" i="3"/>
  <c r="H25" i="5" s="1"/>
  <c r="G39" i="3"/>
  <c r="G25" i="5" s="1"/>
  <c r="H33" i="3"/>
  <c r="H24" i="5" s="1"/>
  <c r="G33" i="3"/>
  <c r="G24" i="5" s="1"/>
  <c r="H28" i="3"/>
  <c r="H23" i="5" s="1"/>
  <c r="G28" i="3"/>
  <c r="G23" i="5" s="1"/>
  <c r="H22" i="3"/>
  <c r="G22" i="3"/>
  <c r="G22" i="5" s="1"/>
  <c r="I58" i="3"/>
  <c r="E58" i="3"/>
  <c r="E28" i="5"/>
  <c r="B13" i="5"/>
  <c r="B142" i="5" s="1"/>
  <c r="B10" i="5"/>
  <c r="B155" i="5"/>
  <c r="I20" i="4"/>
  <c r="I17" i="4"/>
  <c r="I155" i="4"/>
  <c r="I152" i="4"/>
  <c r="B452" i="3"/>
  <c r="B439" i="3"/>
  <c r="B436" i="3"/>
  <c r="B354" i="3"/>
  <c r="B351" i="3"/>
  <c r="B312" i="3"/>
  <c r="B309" i="3"/>
  <c r="B177" i="3"/>
  <c r="B180" i="3"/>
  <c r="E47" i="5"/>
  <c r="Q66" i="4"/>
  <c r="P66" i="4"/>
  <c r="L66" i="4"/>
  <c r="J27" i="4"/>
  <c r="S145" i="4" s="1"/>
  <c r="J26" i="4"/>
  <c r="C198" i="3"/>
  <c r="I108" i="3"/>
  <c r="I31" i="1" s="1"/>
  <c r="E108" i="3"/>
  <c r="E96" i="1"/>
  <c r="E22" i="3"/>
  <c r="E22" i="5" s="1"/>
  <c r="J521" i="3"/>
  <c r="J175" i="5"/>
  <c r="I521" i="3"/>
  <c r="E521" i="3"/>
  <c r="I142" i="3"/>
  <c r="E142" i="3"/>
  <c r="I151" i="3"/>
  <c r="I47" i="5" s="1"/>
  <c r="E151" i="3"/>
  <c r="P44" i="9"/>
  <c r="F451" i="3"/>
  <c r="F435" i="3"/>
  <c r="F350" i="3"/>
  <c r="F308" i="3"/>
  <c r="F176" i="3"/>
  <c r="B9" i="5"/>
  <c r="E178" i="5"/>
  <c r="E171" i="5"/>
  <c r="E130" i="5"/>
  <c r="K130" i="5" s="1"/>
  <c r="E129" i="5"/>
  <c r="E128" i="5"/>
  <c r="E127" i="5"/>
  <c r="E120" i="5"/>
  <c r="E44" i="5"/>
  <c r="E43" i="5"/>
  <c r="E37" i="5"/>
  <c r="E34" i="5"/>
  <c r="E33" i="5"/>
  <c r="E32" i="5"/>
  <c r="K32" i="5" s="1"/>
  <c r="E30" i="5"/>
  <c r="F12" i="5"/>
  <c r="F10" i="5"/>
  <c r="F9" i="5"/>
  <c r="E9" i="5"/>
  <c r="G734" i="5"/>
  <c r="O96" i="5"/>
  <c r="N96" i="5"/>
  <c r="M96" i="5"/>
  <c r="L96" i="5"/>
  <c r="L136" i="4"/>
  <c r="L131" i="4"/>
  <c r="L127" i="4"/>
  <c r="L119" i="4"/>
  <c r="L115" i="4"/>
  <c r="L108" i="4"/>
  <c r="L101" i="4"/>
  <c r="L76" i="4"/>
  <c r="L70" i="4"/>
  <c r="L48" i="4"/>
  <c r="L39" i="4"/>
  <c r="L33" i="4"/>
  <c r="L30" i="4"/>
  <c r="L145" i="4"/>
  <c r="E591" i="3"/>
  <c r="E586" i="3"/>
  <c r="E183" i="5" s="1"/>
  <c r="E566" i="3"/>
  <c r="E182" i="5"/>
  <c r="E544" i="3"/>
  <c r="E181" i="5" s="1"/>
  <c r="E541" i="3"/>
  <c r="E536" i="3"/>
  <c r="E531" i="3"/>
  <c r="E89" i="1" s="1"/>
  <c r="E524" i="3"/>
  <c r="E516" i="3"/>
  <c r="P105" i="9"/>
  <c r="E512" i="3"/>
  <c r="E503" i="3"/>
  <c r="E172" i="5"/>
  <c r="E497" i="3"/>
  <c r="E481" i="3"/>
  <c r="E169" i="5" s="1"/>
  <c r="E478" i="3"/>
  <c r="E168" i="5"/>
  <c r="E471" i="3"/>
  <c r="E468" i="3"/>
  <c r="E166" i="5"/>
  <c r="E465" i="3"/>
  <c r="E165" i="5"/>
  <c r="E461" i="3"/>
  <c r="E426" i="3"/>
  <c r="E412" i="3"/>
  <c r="E409" i="3"/>
  <c r="E122" i="5" s="1"/>
  <c r="E406" i="3"/>
  <c r="E121" i="5" s="1"/>
  <c r="K121" i="5" s="1"/>
  <c r="E402" i="3"/>
  <c r="E119" i="5"/>
  <c r="E399" i="3"/>
  <c r="E118" i="5"/>
  <c r="E396" i="3"/>
  <c r="E391" i="3"/>
  <c r="E116" i="5" s="1"/>
  <c r="E388" i="3"/>
  <c r="E115" i="5" s="1"/>
  <c r="K115" i="5" s="1"/>
  <c r="E383" i="3"/>
  <c r="E375" i="3"/>
  <c r="E113" i="5"/>
  <c r="E361" i="3"/>
  <c r="E160" i="3"/>
  <c r="E139" i="3"/>
  <c r="E125" i="3"/>
  <c r="E121" i="3"/>
  <c r="E112" i="3"/>
  <c r="E94" i="3"/>
  <c r="E38" i="5"/>
  <c r="E90" i="3"/>
  <c r="E65" i="3"/>
  <c r="E31" i="5" s="1"/>
  <c r="E61" i="3"/>
  <c r="E29" i="5"/>
  <c r="E52" i="3"/>
  <c r="E27" i="5" s="1"/>
  <c r="E47" i="3"/>
  <c r="E39" i="3"/>
  <c r="E25" i="5"/>
  <c r="E33" i="3"/>
  <c r="E24" i="5"/>
  <c r="E28" i="3"/>
  <c r="F454" i="3"/>
  <c r="F438" i="3"/>
  <c r="F353" i="3"/>
  <c r="F311" i="3"/>
  <c r="E94" i="1"/>
  <c r="E93" i="1"/>
  <c r="E92" i="1"/>
  <c r="E91" i="1"/>
  <c r="E90" i="1"/>
  <c r="E84" i="1"/>
  <c r="E83" i="1"/>
  <c r="E82" i="1"/>
  <c r="E79" i="1"/>
  <c r="E78" i="1"/>
  <c r="E75" i="1"/>
  <c r="E74" i="1"/>
  <c r="E73" i="1"/>
  <c r="E72" i="1"/>
  <c r="E70" i="1"/>
  <c r="E69" i="1"/>
  <c r="E60" i="1"/>
  <c r="E29" i="1"/>
  <c r="E28" i="1"/>
  <c r="E27" i="1"/>
  <c r="P136" i="4"/>
  <c r="P131" i="4"/>
  <c r="P127" i="4"/>
  <c r="P119" i="4"/>
  <c r="P115" i="4"/>
  <c r="P108" i="4"/>
  <c r="P101" i="4"/>
  <c r="P83" i="4"/>
  <c r="P76" i="4"/>
  <c r="P70" i="4"/>
  <c r="P48" i="4"/>
  <c r="P39" i="4"/>
  <c r="P145" i="4"/>
  <c r="P33" i="4"/>
  <c r="P30" i="4"/>
  <c r="R189" i="4"/>
  <c r="I154" i="4"/>
  <c r="L151" i="4"/>
  <c r="I151" i="4"/>
  <c r="I149" i="4"/>
  <c r="Q131" i="4"/>
  <c r="Q108" i="4"/>
  <c r="Q101" i="4"/>
  <c r="Q92" i="4"/>
  <c r="Q83" i="4"/>
  <c r="Q76" i="4"/>
  <c r="Q70" i="4"/>
  <c r="J41" i="4"/>
  <c r="R41" i="4"/>
  <c r="Q39" i="4"/>
  <c r="I19" i="4"/>
  <c r="L16" i="4"/>
  <c r="I16" i="4"/>
  <c r="I14" i="4"/>
  <c r="I591" i="3"/>
  <c r="I586" i="3"/>
  <c r="I183" i="5"/>
  <c r="I566" i="3"/>
  <c r="I182" i="5"/>
  <c r="I544" i="3"/>
  <c r="I181" i="5"/>
  <c r="I541" i="3"/>
  <c r="I180" i="5"/>
  <c r="I536" i="3"/>
  <c r="I531" i="3"/>
  <c r="I89" i="1" s="1"/>
  <c r="I524" i="3"/>
  <c r="I176" i="5" s="1"/>
  <c r="I516" i="3"/>
  <c r="I512" i="3"/>
  <c r="I173" i="5" s="1"/>
  <c r="I503" i="3"/>
  <c r="I497" i="3"/>
  <c r="I170" i="5" s="1"/>
  <c r="I481" i="3"/>
  <c r="I169" i="5"/>
  <c r="I478" i="3"/>
  <c r="I168" i="5" s="1"/>
  <c r="I471" i="3"/>
  <c r="I468" i="3"/>
  <c r="I166" i="5" s="1"/>
  <c r="I465" i="3"/>
  <c r="I461" i="3"/>
  <c r="I164" i="5"/>
  <c r="I426" i="3"/>
  <c r="I412" i="3"/>
  <c r="I409" i="3"/>
  <c r="I122" i="5"/>
  <c r="I406" i="3"/>
  <c r="I121" i="5" s="1"/>
  <c r="I402" i="3"/>
  <c r="I119" i="5"/>
  <c r="I399" i="3"/>
  <c r="I118" i="5" s="1"/>
  <c r="I396" i="3"/>
  <c r="I391" i="3"/>
  <c r="I116" i="5" s="1"/>
  <c r="I388" i="3"/>
  <c r="I115" i="5" s="1"/>
  <c r="I383" i="3"/>
  <c r="I375" i="3"/>
  <c r="I113" i="5" s="1"/>
  <c r="I361" i="3"/>
  <c r="I112" i="5"/>
  <c r="I160" i="3"/>
  <c r="I48" i="5" s="1"/>
  <c r="I139" i="3"/>
  <c r="I125" i="3"/>
  <c r="I121" i="3"/>
  <c r="I41" i="5" s="1"/>
  <c r="I112" i="3"/>
  <c r="I94" i="3"/>
  <c r="I38" i="5"/>
  <c r="I90" i="3"/>
  <c r="I74" i="3"/>
  <c r="I65" i="3"/>
  <c r="I31" i="5"/>
  <c r="I61" i="3"/>
  <c r="I29" i="5" s="1"/>
  <c r="I52" i="3"/>
  <c r="I27" i="5"/>
  <c r="I47" i="3"/>
  <c r="I26" i="5" s="1"/>
  <c r="I39" i="3"/>
  <c r="I25" i="5" s="1"/>
  <c r="I33" i="3"/>
  <c r="I24" i="5" s="1"/>
  <c r="I28" i="3"/>
  <c r="I23" i="5" s="1"/>
  <c r="I22" i="3"/>
  <c r="E451" i="3"/>
  <c r="B451" i="3"/>
  <c r="E435" i="3"/>
  <c r="B435" i="3"/>
  <c r="E350" i="3"/>
  <c r="B350" i="3"/>
  <c r="E308" i="3"/>
  <c r="E176" i="3"/>
  <c r="B176" i="3"/>
  <c r="K69" i="1"/>
  <c r="K68" i="1" s="1"/>
  <c r="K66" i="1" s="1"/>
  <c r="K65" i="1" s="1"/>
  <c r="L69" i="1"/>
  <c r="L68" i="1"/>
  <c r="L66" i="1" s="1"/>
  <c r="M69" i="1"/>
  <c r="M68" i="1" s="1"/>
  <c r="M66" i="1" s="1"/>
  <c r="M65" i="1" s="1"/>
  <c r="K70" i="1"/>
  <c r="L70" i="1"/>
  <c r="M70" i="1"/>
  <c r="K71" i="1"/>
  <c r="L71" i="1"/>
  <c r="M71" i="1"/>
  <c r="K72" i="1"/>
  <c r="L72" i="1"/>
  <c r="M72" i="1"/>
  <c r="K73" i="1"/>
  <c r="L73" i="1"/>
  <c r="M73" i="1"/>
  <c r="K74" i="1"/>
  <c r="L74" i="1"/>
  <c r="M74" i="1"/>
  <c r="K75" i="1"/>
  <c r="L75" i="1"/>
  <c r="M75" i="1"/>
  <c r="K76" i="1"/>
  <c r="L76" i="1"/>
  <c r="M76" i="1"/>
  <c r="L77" i="1"/>
  <c r="L86" i="1"/>
  <c r="K77" i="1"/>
  <c r="K86" i="1"/>
  <c r="L25" i="1"/>
  <c r="L22" i="1"/>
  <c r="L64" i="1"/>
  <c r="K25" i="1"/>
  <c r="K22" i="1"/>
  <c r="K64" i="1"/>
  <c r="L38" i="1"/>
  <c r="K38" i="1"/>
  <c r="M77" i="1"/>
  <c r="M38" i="1"/>
  <c r="M25" i="1"/>
  <c r="M22" i="1"/>
  <c r="M64" i="1"/>
  <c r="M56" i="1"/>
  <c r="M86" i="1"/>
  <c r="L56" i="1"/>
  <c r="K56" i="1"/>
  <c r="Q30" i="4"/>
  <c r="J52" i="3"/>
  <c r="J28" i="3"/>
  <c r="J23" i="5" s="1"/>
  <c r="J383" i="3"/>
  <c r="J114" i="5"/>
  <c r="J39" i="3"/>
  <c r="J25" i="5" s="1"/>
  <c r="J139" i="3"/>
  <c r="J396" i="3"/>
  <c r="J117" i="5"/>
  <c r="J151" i="3"/>
  <c r="J47" i="5" s="1"/>
  <c r="J33" i="3"/>
  <c r="J24" i="5"/>
  <c r="J47" i="3"/>
  <c r="J26" i="5" s="1"/>
  <c r="J65" i="3"/>
  <c r="J31" i="5"/>
  <c r="J74" i="3"/>
  <c r="J26" i="1" s="1"/>
  <c r="J90" i="3"/>
  <c r="J94" i="3"/>
  <c r="J38" i="5" s="1"/>
  <c r="J112" i="3"/>
  <c r="J121" i="3"/>
  <c r="J41" i="5"/>
  <c r="J125" i="3"/>
  <c r="J33" i="1" s="1"/>
  <c r="J461" i="3"/>
  <c r="J468" i="3"/>
  <c r="J497" i="3"/>
  <c r="J170" i="5" s="1"/>
  <c r="J524" i="3"/>
  <c r="J536" i="3"/>
  <c r="J406" i="3"/>
  <c r="J121" i="5" s="1"/>
  <c r="J409" i="3"/>
  <c r="J122" i="5"/>
  <c r="J388" i="3"/>
  <c r="J115" i="5" s="1"/>
  <c r="J391" i="3"/>
  <c r="J116" i="5"/>
  <c r="J544" i="3"/>
  <c r="J181" i="5" s="1"/>
  <c r="J142" i="3"/>
  <c r="J46" i="5"/>
  <c r="J22" i="3"/>
  <c r="J61" i="3"/>
  <c r="J29" i="5"/>
  <c r="J375" i="3"/>
  <c r="J113" i="5" s="1"/>
  <c r="J412" i="3"/>
  <c r="J123" i="5" s="1"/>
  <c r="J399" i="3"/>
  <c r="J118" i="5"/>
  <c r="J402" i="3"/>
  <c r="J119" i="5" s="1"/>
  <c r="J361" i="3"/>
  <c r="Q48" i="4"/>
  <c r="Q33" i="4"/>
  <c r="Q145" i="4"/>
  <c r="R192" i="4"/>
  <c r="Q127" i="4"/>
  <c r="M16" i="4"/>
  <c r="M151" i="4"/>
  <c r="Q119" i="4"/>
  <c r="Q115" i="4"/>
  <c r="Q136" i="4"/>
  <c r="M19" i="4"/>
  <c r="M154" i="4"/>
  <c r="J426" i="3"/>
  <c r="J429" i="3" s="1"/>
  <c r="J132" i="5" s="1"/>
  <c r="J465" i="3"/>
  <c r="J165" i="5"/>
  <c r="J471" i="3"/>
  <c r="J80" i="1" s="1"/>
  <c r="F80" i="1" s="1"/>
  <c r="J516" i="3"/>
  <c r="J541" i="3"/>
  <c r="J180" i="5"/>
  <c r="J566" i="3"/>
  <c r="J182" i="5" s="1"/>
  <c r="J481" i="3"/>
  <c r="J169" i="5"/>
  <c r="J478" i="3"/>
  <c r="J168" i="5" s="1"/>
  <c r="J531" i="3"/>
  <c r="J586" i="3"/>
  <c r="J183" i="5" s="1"/>
  <c r="J591" i="3"/>
  <c r="J503" i="3"/>
  <c r="J512" i="3"/>
  <c r="J173" i="5" s="1"/>
  <c r="J160" i="3"/>
  <c r="G70" i="9"/>
  <c r="J108" i="3"/>
  <c r="J31" i="1" s="1"/>
  <c r="J58" i="3"/>
  <c r="J28" i="5"/>
  <c r="F66" i="9"/>
  <c r="G66" i="9"/>
  <c r="E154" i="5"/>
  <c r="M141" i="4"/>
  <c r="E179" i="5"/>
  <c r="I76" i="1"/>
  <c r="F90" i="3"/>
  <c r="I71" i="1"/>
  <c r="G42" i="5"/>
  <c r="B139" i="5"/>
  <c r="M115" i="4"/>
  <c r="F375" i="3"/>
  <c r="K375" i="3" s="1"/>
  <c r="R29" i="4"/>
  <c r="R27" i="4"/>
  <c r="R25" i="4"/>
  <c r="R23" i="4"/>
  <c r="R21" i="4"/>
  <c r="R19" i="4"/>
  <c r="R17" i="4"/>
  <c r="R15" i="4"/>
  <c r="R13" i="4"/>
  <c r="R28" i="4"/>
  <c r="R24" i="4"/>
  <c r="R20" i="4"/>
  <c r="R16" i="4"/>
  <c r="R12" i="4"/>
  <c r="R145" i="4"/>
  <c r="K145" i="4"/>
  <c r="R26" i="4"/>
  <c r="R22" i="4"/>
  <c r="R18" i="4"/>
  <c r="R14" i="4"/>
  <c r="M76" i="4"/>
  <c r="M70" i="4"/>
  <c r="M136" i="4"/>
  <c r="E36" i="1"/>
  <c r="H62" i="1"/>
  <c r="H76" i="1"/>
  <c r="H172" i="5"/>
  <c r="H184" i="5"/>
  <c r="K398" i="3"/>
  <c r="F426" i="3"/>
  <c r="F429" i="3" s="1"/>
  <c r="K545" i="3"/>
  <c r="I36" i="1"/>
  <c r="I45" i="5"/>
  <c r="F388" i="3"/>
  <c r="F409" i="3"/>
  <c r="F122" i="5"/>
  <c r="E117" i="5"/>
  <c r="E26" i="5"/>
  <c r="F178" i="5"/>
  <c r="I39" i="5"/>
  <c r="H46" i="5"/>
  <c r="K480" i="3"/>
  <c r="K483" i="3"/>
  <c r="F130" i="5"/>
  <c r="F155" i="5"/>
  <c r="H36" i="5"/>
  <c r="I26" i="1"/>
  <c r="H31" i="1"/>
  <c r="F15" i="1"/>
  <c r="F355" i="3"/>
  <c r="K475" i="3"/>
  <c r="K467" i="3"/>
  <c r="E174" i="5"/>
  <c r="E85" i="1"/>
  <c r="K466" i="3"/>
  <c r="G9" i="9"/>
  <c r="N9" i="9"/>
  <c r="J37" i="9"/>
  <c r="L122" i="9"/>
  <c r="L116" i="9"/>
  <c r="L113" i="9"/>
  <c r="I112" i="9"/>
  <c r="I109" i="9"/>
  <c r="I131" i="9"/>
  <c r="F94" i="9"/>
  <c r="L92" i="9"/>
  <c r="L88" i="9"/>
  <c r="L87" i="9"/>
  <c r="F16" i="9"/>
  <c r="L16" i="9"/>
  <c r="I17" i="9"/>
  <c r="F18" i="9"/>
  <c r="L18" i="9"/>
  <c r="I19" i="9"/>
  <c r="F20" i="9"/>
  <c r="L20" i="9"/>
  <c r="I21" i="9"/>
  <c r="F22" i="9"/>
  <c r="L22" i="9"/>
  <c r="I25" i="9"/>
  <c r="L25" i="9"/>
  <c r="F26" i="9"/>
  <c r="I26" i="9"/>
  <c r="L26" i="9"/>
  <c r="F27" i="9"/>
  <c r="L27" i="9"/>
  <c r="L35" i="9"/>
  <c r="F36" i="9"/>
  <c r="I36" i="9"/>
  <c r="L36" i="9"/>
  <c r="F37" i="9"/>
  <c r="I37" i="9"/>
  <c r="L37" i="9"/>
  <c r="F38" i="9"/>
  <c r="I38" i="9"/>
  <c r="L38" i="9"/>
  <c r="F40" i="9"/>
  <c r="L40" i="9"/>
  <c r="F42" i="9"/>
  <c r="I42" i="9"/>
  <c r="L42" i="9"/>
  <c r="L46" i="9"/>
  <c r="F43" i="9"/>
  <c r="I43" i="9"/>
  <c r="L43" i="9"/>
  <c r="I44" i="9"/>
  <c r="L44" i="9"/>
  <c r="L45" i="9"/>
  <c r="L52" i="9"/>
  <c r="L53" i="9"/>
  <c r="L54" i="9"/>
  <c r="L55" i="9"/>
  <c r="L58" i="9"/>
  <c r="L59" i="9"/>
  <c r="L60" i="9"/>
  <c r="L61" i="9"/>
  <c r="L62" i="9"/>
  <c r="L65" i="9"/>
  <c r="L66" i="9"/>
  <c r="F440" i="3"/>
  <c r="F131" i="9"/>
  <c r="Q40" i="9"/>
  <c r="J40" i="9" s="1"/>
  <c r="N40" i="9" s="1"/>
  <c r="G40" i="9"/>
  <c r="Q98" i="9"/>
  <c r="J98" i="9" s="1"/>
  <c r="G98" i="9"/>
  <c r="K75" i="3"/>
  <c r="K77" i="3"/>
  <c r="K81" i="3"/>
  <c r="K110" i="3"/>
  <c r="K117" i="3"/>
  <c r="K122" i="3"/>
  <c r="K123" i="3"/>
  <c r="K124" i="3"/>
  <c r="K135" i="3"/>
  <c r="K137" i="3"/>
  <c r="K143" i="3"/>
  <c r="Q91" i="9"/>
  <c r="G91" i="9"/>
  <c r="K548" i="3"/>
  <c r="K567" i="3"/>
  <c r="K573" i="3"/>
  <c r="K580" i="3"/>
  <c r="J419" i="3"/>
  <c r="J124" i="5" s="1"/>
  <c r="Q87" i="9"/>
  <c r="E46" i="5"/>
  <c r="L129" i="9"/>
  <c r="K583" i="3"/>
  <c r="K116" i="3"/>
  <c r="Q16" i="9"/>
  <c r="G16" i="9"/>
  <c r="Q4" i="9"/>
  <c r="L4" i="9" s="1"/>
  <c r="P110" i="9"/>
  <c r="P28" i="9"/>
  <c r="E184" i="3"/>
  <c r="F70" i="9"/>
  <c r="G61" i="9"/>
  <c r="J39" i="5"/>
  <c r="I22" i="5"/>
  <c r="I123" i="5"/>
  <c r="I62" i="1"/>
  <c r="I174" i="5"/>
  <c r="P35" i="9"/>
  <c r="I35" i="9" s="1"/>
  <c r="F35" i="9"/>
  <c r="P45" i="9"/>
  <c r="I45" i="9"/>
  <c r="F45" i="9"/>
  <c r="E45" i="5"/>
  <c r="E131" i="5"/>
  <c r="E429" i="3"/>
  <c r="P80" i="9" s="1"/>
  <c r="I80" i="9" s="1"/>
  <c r="I46" i="5"/>
  <c r="G167" i="5"/>
  <c r="G80" i="1"/>
  <c r="G170" i="5"/>
  <c r="G71" i="1"/>
  <c r="G172" i="5"/>
  <c r="G87" i="1"/>
  <c r="F39" i="3"/>
  <c r="F25" i="5"/>
  <c r="K49" i="3"/>
  <c r="F47" i="3"/>
  <c r="F26" i="5" s="1"/>
  <c r="K54" i="3"/>
  <c r="F52" i="3"/>
  <c r="K62" i="3"/>
  <c r="K64" i="3"/>
  <c r="F30" i="5"/>
  <c r="K30" i="5"/>
  <c r="K72" i="3"/>
  <c r="F33" i="5"/>
  <c r="K33" i="5" s="1"/>
  <c r="K401" i="3"/>
  <c r="K463" i="3"/>
  <c r="J174" i="5"/>
  <c r="I40" i="5"/>
  <c r="F53" i="9"/>
  <c r="G74" i="9"/>
  <c r="G51" i="9"/>
  <c r="L51" i="9"/>
  <c r="G54" i="9"/>
  <c r="E26" i="1"/>
  <c r="E35" i="5"/>
  <c r="E41" i="5"/>
  <c r="E112" i="5"/>
  <c r="E57" i="1"/>
  <c r="E170" i="5"/>
  <c r="E95" i="1"/>
  <c r="E184" i="5"/>
  <c r="F191" i="5"/>
  <c r="B101" i="5"/>
  <c r="B102" i="5"/>
  <c r="B192" i="5"/>
  <c r="B57" i="5"/>
  <c r="G35" i="5"/>
  <c r="G36" i="1"/>
  <c r="G58" i="1"/>
  <c r="G62" i="1"/>
  <c r="G123" i="5"/>
  <c r="G175" i="5"/>
  <c r="G88" i="1"/>
  <c r="G89" i="1"/>
  <c r="G177" i="5"/>
  <c r="G179" i="5"/>
  <c r="G85" i="1"/>
  <c r="G95" i="1"/>
  <c r="G184" i="5"/>
  <c r="K29" i="3"/>
  <c r="K59" i="3"/>
  <c r="F58" i="3"/>
  <c r="K499" i="3"/>
  <c r="K504" i="3"/>
  <c r="K513" i="3"/>
  <c r="K593" i="3"/>
  <c r="F591" i="3"/>
  <c r="F184" i="5" s="1"/>
  <c r="I35" i="5"/>
  <c r="I117" i="5"/>
  <c r="F391" i="3"/>
  <c r="F116" i="5" s="1"/>
  <c r="K116" i="5" s="1"/>
  <c r="K408" i="3"/>
  <c r="F406" i="3"/>
  <c r="F468" i="3"/>
  <c r="F166" i="5" s="1"/>
  <c r="K166" i="5" s="1"/>
  <c r="Q2" i="9"/>
  <c r="K543" i="3"/>
  <c r="F541" i="3"/>
  <c r="K541" i="3" s="1"/>
  <c r="R151" i="4"/>
  <c r="R155" i="4"/>
  <c r="R148" i="4"/>
  <c r="R152" i="4"/>
  <c r="R156" i="4"/>
  <c r="F74" i="9"/>
  <c r="G40" i="5"/>
  <c r="F456" i="3"/>
  <c r="L131" i="9"/>
  <c r="L132" i="9"/>
  <c r="Q15" i="9"/>
  <c r="J15" i="9" s="1"/>
  <c r="N15" i="9" s="1"/>
  <c r="G15" i="9"/>
  <c r="I15" i="9"/>
  <c r="F122" i="9"/>
  <c r="L70" i="9"/>
  <c r="J25" i="9"/>
  <c r="J38" i="9"/>
  <c r="L69" i="9"/>
  <c r="L117" i="9"/>
  <c r="L118" i="9" s="1"/>
  <c r="F117" i="9"/>
  <c r="F116" i="9"/>
  <c r="I113" i="9"/>
  <c r="L112" i="9"/>
  <c r="L114" i="9" s="1"/>
  <c r="L109" i="9"/>
  <c r="L110" i="9"/>
  <c r="F109" i="9"/>
  <c r="L108" i="9"/>
  <c r="F108" i="9"/>
  <c r="F110" i="9" s="1"/>
  <c r="F120" i="9" s="1"/>
  <c r="L130" i="9"/>
  <c r="F130" i="9"/>
  <c r="J113" i="9"/>
  <c r="L80" i="9"/>
  <c r="L79" i="9"/>
  <c r="L74" i="9"/>
  <c r="L73" i="9"/>
  <c r="L105" i="9"/>
  <c r="L106" i="9" s="1"/>
  <c r="L104" i="9"/>
  <c r="L98" i="9"/>
  <c r="I98" i="9"/>
  <c r="L97" i="9"/>
  <c r="L99" i="9" s="1"/>
  <c r="L93" i="9"/>
  <c r="F93" i="9"/>
  <c r="I92" i="9"/>
  <c r="L91" i="9"/>
  <c r="I91" i="9"/>
  <c r="F91" i="9"/>
  <c r="F88" i="9"/>
  <c r="I87" i="9"/>
  <c r="L15" i="9"/>
  <c r="L124" i="9"/>
  <c r="B353" i="3"/>
  <c r="F125" i="9"/>
  <c r="J48" i="5"/>
  <c r="J37" i="1"/>
  <c r="J57" i="1"/>
  <c r="J112" i="5"/>
  <c r="J22" i="5"/>
  <c r="J176" i="5"/>
  <c r="J166" i="5"/>
  <c r="I57" i="1"/>
  <c r="I419" i="3"/>
  <c r="I124" i="5"/>
  <c r="I131" i="5"/>
  <c r="I167" i="5"/>
  <c r="I80" i="1"/>
  <c r="I95" i="1"/>
  <c r="I184" i="5"/>
  <c r="E23" i="5"/>
  <c r="E62" i="1"/>
  <c r="E123" i="5"/>
  <c r="E419" i="3"/>
  <c r="P123" i="9"/>
  <c r="F123" i="9"/>
  <c r="E88" i="1"/>
  <c r="E86" i="1" s="1"/>
  <c r="E176" i="5"/>
  <c r="E56" i="5"/>
  <c r="E138" i="5"/>
  <c r="E101" i="5"/>
  <c r="F192" i="5"/>
  <c r="F102" i="5"/>
  <c r="F139" i="5"/>
  <c r="B191" i="5"/>
  <c r="B154" i="5"/>
  <c r="B138" i="5"/>
  <c r="I37" i="1"/>
  <c r="E31" i="1"/>
  <c r="E39" i="5"/>
  <c r="B105" i="5"/>
  <c r="B60" i="5"/>
  <c r="I28" i="5"/>
  <c r="G26" i="1"/>
  <c r="G37" i="1"/>
  <c r="G46" i="5"/>
  <c r="G419" i="3"/>
  <c r="G124" i="5" s="1"/>
  <c r="G112" i="5"/>
  <c r="G114" i="5"/>
  <c r="G164" i="5"/>
  <c r="G76" i="1"/>
  <c r="H177" i="5"/>
  <c r="H89" i="1"/>
  <c r="K34" i="3"/>
  <c r="F33" i="3"/>
  <c r="K33" i="3" s="1"/>
  <c r="K66" i="3"/>
  <c r="F65" i="3"/>
  <c r="F31" i="5" s="1"/>
  <c r="K31" i="5" s="1"/>
  <c r="F32" i="5"/>
  <c r="K80" i="3"/>
  <c r="Q21" i="9"/>
  <c r="J21" i="9" s="1"/>
  <c r="N21" i="9" s="1"/>
  <c r="G21" i="9"/>
  <c r="K82" i="3"/>
  <c r="Q20" i="9"/>
  <c r="J20" i="9" s="1"/>
  <c r="K95" i="3"/>
  <c r="K128" i="3"/>
  <c r="F399" i="3"/>
  <c r="F118" i="5" s="1"/>
  <c r="K118" i="5" s="1"/>
  <c r="K424" i="3"/>
  <c r="K485" i="3"/>
  <c r="F503" i="3"/>
  <c r="K503" i="3" s="1"/>
  <c r="K517" i="3"/>
  <c r="F516" i="3"/>
  <c r="Q105" i="9"/>
  <c r="J105" i="9" s="1"/>
  <c r="K522" i="3"/>
  <c r="K525" i="3"/>
  <c r="F524" i="3"/>
  <c r="F176" i="5" s="1"/>
  <c r="G123" i="9"/>
  <c r="K537" i="3"/>
  <c r="F536" i="3"/>
  <c r="K536" i="3"/>
  <c r="Q112" i="9"/>
  <c r="J112" i="9" s="1"/>
  <c r="J114" i="9" s="1"/>
  <c r="Q117" i="9"/>
  <c r="G117" i="9"/>
  <c r="K559" i="3"/>
  <c r="K563" i="3"/>
  <c r="Q125" i="9"/>
  <c r="G125" i="9"/>
  <c r="N125" i="9"/>
  <c r="M567" i="3"/>
  <c r="G60" i="9"/>
  <c r="F412" i="3"/>
  <c r="F123" i="5"/>
  <c r="F22" i="3"/>
  <c r="F22" i="5" s="1"/>
  <c r="G57" i="1"/>
  <c r="G31" i="1"/>
  <c r="F60" i="9"/>
  <c r="F461" i="3"/>
  <c r="K461" i="3"/>
  <c r="F129" i="5"/>
  <c r="K129" i="5" s="1"/>
  <c r="F61" i="3"/>
  <c r="I175" i="5"/>
  <c r="F57" i="5"/>
  <c r="Q92" i="9"/>
  <c r="J92" i="9" s="1"/>
  <c r="G92" i="9"/>
  <c r="N92" i="9" s="1"/>
  <c r="H88" i="1"/>
  <c r="H86" i="1" s="1"/>
  <c r="J42" i="5"/>
  <c r="J58" i="1"/>
  <c r="K547" i="3"/>
  <c r="B56" i="5"/>
  <c r="G131" i="5"/>
  <c r="J167" i="5"/>
  <c r="H597" i="3"/>
  <c r="H446" i="3"/>
  <c r="B195" i="5"/>
  <c r="H85" i="1"/>
  <c r="E191" i="5"/>
  <c r="B158" i="5"/>
  <c r="J184" i="5"/>
  <c r="J95" i="1"/>
  <c r="J35" i="5"/>
  <c r="E167" i="5"/>
  <c r="E80" i="1"/>
  <c r="H114" i="5"/>
  <c r="H58" i="1"/>
  <c r="H419" i="3"/>
  <c r="H124" i="5" s="1"/>
  <c r="H131" i="5"/>
  <c r="H59" i="1"/>
  <c r="H429" i="3"/>
  <c r="H132" i="5" s="1"/>
  <c r="H167" i="5"/>
  <c r="H80" i="1"/>
  <c r="P118" i="9"/>
  <c r="J40" i="5"/>
  <c r="M569" i="3"/>
  <c r="K569" i="3"/>
  <c r="M571" i="3"/>
  <c r="K571" i="3"/>
  <c r="M576" i="3"/>
  <c r="K576" i="3"/>
  <c r="M578" i="3"/>
  <c r="K578" i="3"/>
  <c r="K582" i="3"/>
  <c r="M582" i="3"/>
  <c r="G36" i="5"/>
  <c r="K570" i="3"/>
  <c r="K572" i="3"/>
  <c r="K577" i="3"/>
  <c r="M577" i="3"/>
  <c r="F129" i="9"/>
  <c r="K588" i="3"/>
  <c r="K589" i="3"/>
  <c r="K590" i="3"/>
  <c r="K587" i="3"/>
  <c r="Q131" i="9"/>
  <c r="G131" i="9"/>
  <c r="F141" i="5"/>
  <c r="P132" i="9"/>
  <c r="M584" i="3"/>
  <c r="F566" i="3"/>
  <c r="G597" i="3"/>
  <c r="G446" i="3" s="1"/>
  <c r="K575" i="3"/>
  <c r="J87" i="1"/>
  <c r="P97" i="9"/>
  <c r="P99" i="9" s="1"/>
  <c r="F91" i="1"/>
  <c r="F402" i="3"/>
  <c r="K402" i="3" s="1"/>
  <c r="F51" i="9"/>
  <c r="I87" i="1"/>
  <c r="I172" i="5"/>
  <c r="E36" i="5"/>
  <c r="P14" i="9"/>
  <c r="I14" i="9"/>
  <c r="F14" i="9"/>
  <c r="E40" i="5"/>
  <c r="E48" i="5"/>
  <c r="E114" i="5"/>
  <c r="E58" i="1"/>
  <c r="E56" i="1" s="1"/>
  <c r="E164" i="5"/>
  <c r="E597" i="3"/>
  <c r="E71" i="1"/>
  <c r="E68" i="1" s="1"/>
  <c r="P104" i="9"/>
  <c r="E87" i="1"/>
  <c r="F194" i="5"/>
  <c r="F157" i="5"/>
  <c r="F59" i="5"/>
  <c r="F104" i="5"/>
  <c r="F69" i="1"/>
  <c r="F34" i="5"/>
  <c r="K34" i="5" s="1"/>
  <c r="K73" i="3"/>
  <c r="K78" i="3"/>
  <c r="Q18" i="9"/>
  <c r="J18" i="9" s="1"/>
  <c r="G18" i="9"/>
  <c r="Q27" i="9"/>
  <c r="J27" i="9" s="1"/>
  <c r="G27" i="9"/>
  <c r="F108" i="3"/>
  <c r="F39" i="5"/>
  <c r="K109" i="3"/>
  <c r="K113" i="3"/>
  <c r="F112" i="3"/>
  <c r="K127" i="3"/>
  <c r="F125" i="3"/>
  <c r="K125" i="3" s="1"/>
  <c r="K138" i="3"/>
  <c r="Q19" i="9"/>
  <c r="J19" i="9" s="1"/>
  <c r="G19" i="9"/>
  <c r="Q43" i="9"/>
  <c r="J43" i="9" s="1"/>
  <c r="G43" i="9"/>
  <c r="K145" i="3"/>
  <c r="K152" i="3"/>
  <c r="F151" i="3"/>
  <c r="G44" i="9"/>
  <c r="K161" i="3"/>
  <c r="F160" i="3"/>
  <c r="K160" i="3"/>
  <c r="F396" i="3"/>
  <c r="K396" i="3" s="1"/>
  <c r="K397" i="3"/>
  <c r="K422" i="3"/>
  <c r="K464" i="3"/>
  <c r="Q88" i="9"/>
  <c r="J88" i="9" s="1"/>
  <c r="K473" i="3"/>
  <c r="Q93" i="9"/>
  <c r="J93" i="9"/>
  <c r="G93" i="9"/>
  <c r="N93" i="9" s="1"/>
  <c r="F471" i="3"/>
  <c r="F167" i="5" s="1"/>
  <c r="K167" i="5" s="1"/>
  <c r="K479" i="3"/>
  <c r="F478" i="3"/>
  <c r="K478" i="3" s="1"/>
  <c r="K502" i="3"/>
  <c r="F171" i="5"/>
  <c r="K171" i="5" s="1"/>
  <c r="K523" i="3"/>
  <c r="F521" i="3"/>
  <c r="F175" i="5" s="1"/>
  <c r="K175" i="5" s="1"/>
  <c r="K546" i="3"/>
  <c r="F544" i="3"/>
  <c r="K544" i="3" s="1"/>
  <c r="Q116" i="9"/>
  <c r="M568" i="3"/>
  <c r="K568" i="3"/>
  <c r="M581" i="3"/>
  <c r="K581" i="3"/>
  <c r="G53" i="9"/>
  <c r="Q22" i="9"/>
  <c r="J22" i="9" s="1"/>
  <c r="G22" i="9"/>
  <c r="E42" i="5"/>
  <c r="F142" i="3"/>
  <c r="F46" i="5"/>
  <c r="K46" i="5" s="1"/>
  <c r="F52" i="9"/>
  <c r="Q129" i="9"/>
  <c r="J129" i="9" s="1"/>
  <c r="G129" i="9"/>
  <c r="M587" i="3"/>
  <c r="F531" i="3"/>
  <c r="F177" i="5" s="1"/>
  <c r="F512" i="3"/>
  <c r="Q104" i="9"/>
  <c r="F481" i="3"/>
  <c r="F169" i="5" s="1"/>
  <c r="K169" i="5" s="1"/>
  <c r="K404" i="3"/>
  <c r="F44" i="5"/>
  <c r="K44" i="5" s="1"/>
  <c r="Q26" i="9"/>
  <c r="J26" i="9" s="1"/>
  <c r="G26" i="9"/>
  <c r="N26" i="9" s="1"/>
  <c r="N28" i="9" s="1"/>
  <c r="F94" i="3"/>
  <c r="K94" i="3" s="1"/>
  <c r="E173" i="5"/>
  <c r="J597" i="3"/>
  <c r="J446" i="3" s="1"/>
  <c r="J172" i="5"/>
  <c r="F497" i="3"/>
  <c r="F170" i="5"/>
  <c r="K497" i="3"/>
  <c r="F127" i="5"/>
  <c r="K127" i="5"/>
  <c r="E180" i="5"/>
  <c r="E37" i="1"/>
  <c r="P124" i="9"/>
  <c r="I124" i="9"/>
  <c r="F124" i="9"/>
  <c r="K484" i="3"/>
  <c r="K549" i="3"/>
  <c r="Q42" i="9"/>
  <c r="G42" i="9"/>
  <c r="E177" i="5"/>
  <c r="K482" i="3"/>
  <c r="E76" i="1"/>
  <c r="F59" i="9"/>
  <c r="J164" i="5"/>
  <c r="J76" i="1"/>
  <c r="F76" i="1"/>
  <c r="J36" i="1"/>
  <c r="J45" i="5"/>
  <c r="J27" i="5"/>
  <c r="I36" i="5"/>
  <c r="I42" i="5"/>
  <c r="I33" i="1"/>
  <c r="I59" i="1"/>
  <c r="I429" i="3"/>
  <c r="I132" i="5"/>
  <c r="I165" i="5"/>
  <c r="I597" i="3"/>
  <c r="I446" i="3"/>
  <c r="J179" i="5"/>
  <c r="J85" i="1"/>
  <c r="I58" i="1"/>
  <c r="I56" i="1" s="1"/>
  <c r="I114" i="5"/>
  <c r="G59" i="1"/>
  <c r="G429" i="3"/>
  <c r="G132" i="5" s="1"/>
  <c r="F27" i="1"/>
  <c r="I88" i="1"/>
  <c r="F82" i="1"/>
  <c r="F74" i="3"/>
  <c r="F35" i="5"/>
  <c r="Q94" i="9"/>
  <c r="J94" i="9" s="1"/>
  <c r="G94" i="9"/>
  <c r="K574" i="3"/>
  <c r="F28" i="3"/>
  <c r="Q108" i="9"/>
  <c r="F586" i="3"/>
  <c r="F183" i="5" s="1"/>
  <c r="K586" i="3"/>
  <c r="H40" i="5"/>
  <c r="K43" i="5"/>
  <c r="F74" i="1"/>
  <c r="F465" i="3"/>
  <c r="E30" i="1"/>
  <c r="Q109" i="9"/>
  <c r="J109" i="9"/>
  <c r="G109" i="9"/>
  <c r="I30" i="1"/>
  <c r="E32" i="1"/>
  <c r="G32" i="1"/>
  <c r="G58" i="9"/>
  <c r="J32" i="1"/>
  <c r="Q122" i="9"/>
  <c r="G122" i="9"/>
  <c r="Q130" i="9"/>
  <c r="J130" i="9" s="1"/>
  <c r="G130" i="9"/>
  <c r="G108" i="9"/>
  <c r="G110" i="9" s="1"/>
  <c r="F44" i="9"/>
  <c r="F46" i="9" s="1"/>
  <c r="J30" i="1"/>
  <c r="J36" i="5"/>
  <c r="G30" i="1"/>
  <c r="G55" i="9"/>
  <c r="G73" i="9"/>
  <c r="K412" i="3"/>
  <c r="B311" i="3"/>
  <c r="B433" i="3"/>
  <c r="G62" i="9"/>
  <c r="E33" i="1"/>
  <c r="M583" i="3"/>
  <c r="J23" i="1"/>
  <c r="I23" i="1"/>
  <c r="E59" i="1"/>
  <c r="E175" i="5"/>
  <c r="E23" i="1"/>
  <c r="P13" i="9"/>
  <c r="K535" i="3"/>
  <c r="M589" i="3"/>
  <c r="F313" i="3"/>
  <c r="J28" i="4"/>
  <c r="B12" i="5"/>
  <c r="B59" i="5"/>
  <c r="B13" i="1"/>
  <c r="B7" i="5"/>
  <c r="B136" i="5" s="1"/>
  <c r="B174" i="3"/>
  <c r="B179" i="3"/>
  <c r="B438" i="3"/>
  <c r="B454" i="3"/>
  <c r="B306" i="3"/>
  <c r="R191" i="4"/>
  <c r="R190" i="4"/>
  <c r="R194" i="4"/>
  <c r="R154" i="4"/>
  <c r="R150" i="4"/>
  <c r="R157" i="4"/>
  <c r="R153" i="4"/>
  <c r="I32" i="1"/>
  <c r="F65" i="9"/>
  <c r="G116" i="9"/>
  <c r="G118" i="9" s="1"/>
  <c r="F180" i="5"/>
  <c r="J177" i="5"/>
  <c r="J89" i="1"/>
  <c r="I179" i="5"/>
  <c r="I85" i="1"/>
  <c r="F15" i="9"/>
  <c r="G38" i="9"/>
  <c r="N38" i="9" s="1"/>
  <c r="L123" i="9"/>
  <c r="I117" i="9"/>
  <c r="I116" i="9"/>
  <c r="F113" i="9"/>
  <c r="F112" i="9"/>
  <c r="I108" i="9"/>
  <c r="I110" i="9"/>
  <c r="I130" i="9"/>
  <c r="I105" i="9"/>
  <c r="F98" i="9"/>
  <c r="L94" i="9"/>
  <c r="I93" i="9"/>
  <c r="F92" i="9"/>
  <c r="F95" i="9" s="1"/>
  <c r="I88" i="9"/>
  <c r="I89" i="9" s="1"/>
  <c r="F87" i="9"/>
  <c r="F89" i="9" s="1"/>
  <c r="L13" i="9"/>
  <c r="L14" i="9"/>
  <c r="F17" i="9"/>
  <c r="L17" i="9"/>
  <c r="I18" i="9"/>
  <c r="F19" i="9"/>
  <c r="L19" i="9"/>
  <c r="F21" i="9"/>
  <c r="L21" i="9"/>
  <c r="I22" i="9"/>
  <c r="F25" i="9"/>
  <c r="F28" i="9" s="1"/>
  <c r="L9" i="9"/>
  <c r="J9" i="9"/>
  <c r="F73" i="9"/>
  <c r="G65" i="9"/>
  <c r="G67" i="9"/>
  <c r="F69" i="9"/>
  <c r="H23" i="1"/>
  <c r="H22" i="5"/>
  <c r="H26" i="1"/>
  <c r="H35" i="5"/>
  <c r="H45" i="5"/>
  <c r="H36" i="1"/>
  <c r="H57" i="1"/>
  <c r="H56" i="1"/>
  <c r="H112" i="5"/>
  <c r="H170" i="5"/>
  <c r="H71" i="1"/>
  <c r="G17" i="9"/>
  <c r="K93" i="3"/>
  <c r="F37" i="5"/>
  <c r="K37" i="5" s="1"/>
  <c r="Q36" i="9"/>
  <c r="J36" i="9" s="1"/>
  <c r="G36" i="9"/>
  <c r="N36" i="9" s="1"/>
  <c r="F121" i="3"/>
  <c r="K121" i="3" s="1"/>
  <c r="G35" i="9"/>
  <c r="G25" i="9"/>
  <c r="K140" i="3"/>
  <c r="F139" i="3"/>
  <c r="K362" i="3"/>
  <c r="F361" i="3"/>
  <c r="K361" i="3" s="1"/>
  <c r="K384" i="3"/>
  <c r="F383" i="3"/>
  <c r="F114" i="5" s="1"/>
  <c r="K405" i="3"/>
  <c r="F120" i="5"/>
  <c r="K120" i="5"/>
  <c r="K423" i="3"/>
  <c r="F128" i="5"/>
  <c r="G113" i="9"/>
  <c r="N113" i="9"/>
  <c r="G37" i="9"/>
  <c r="N37" i="9" s="1"/>
  <c r="G169" i="3"/>
  <c r="G49" i="5"/>
  <c r="G88" i="9"/>
  <c r="N88" i="9" s="1"/>
  <c r="J169" i="3"/>
  <c r="J49" i="5"/>
  <c r="G23" i="1"/>
  <c r="F23" i="1" s="1"/>
  <c r="H169" i="3"/>
  <c r="I169" i="3"/>
  <c r="I49" i="5"/>
  <c r="E169" i="3"/>
  <c r="G52" i="9"/>
  <c r="G56" i="9" s="1"/>
  <c r="G59" i="9"/>
  <c r="F80" i="9"/>
  <c r="P46" i="9"/>
  <c r="G80" i="9"/>
  <c r="I123" i="9"/>
  <c r="F61" i="9"/>
  <c r="F54" i="9"/>
  <c r="J131" i="9"/>
  <c r="K65" i="3"/>
  <c r="K468" i="3"/>
  <c r="G20" i="9"/>
  <c r="F62" i="9"/>
  <c r="J117" i="9"/>
  <c r="N117" i="9" s="1"/>
  <c r="J42" i="9"/>
  <c r="F55" i="9"/>
  <c r="J16" i="9"/>
  <c r="N16" i="9" s="1"/>
  <c r="F58" i="9"/>
  <c r="G69" i="9"/>
  <c r="G87" i="9"/>
  <c r="F115" i="5"/>
  <c r="G97" i="9"/>
  <c r="G99" i="9" s="1"/>
  <c r="K512" i="3"/>
  <c r="J104" i="9"/>
  <c r="K108" i="3"/>
  <c r="Q114" i="9"/>
  <c r="G112" i="9"/>
  <c r="G114" i="9" s="1"/>
  <c r="P79" i="9"/>
  <c r="I79" i="9" s="1"/>
  <c r="F118" i="9"/>
  <c r="K142" i="3"/>
  <c r="F97" i="9"/>
  <c r="F99" i="9" s="1"/>
  <c r="F101" i="9" s="1"/>
  <c r="F13" i="9"/>
  <c r="F24" i="5"/>
  <c r="K24" i="5"/>
  <c r="F104" i="9"/>
  <c r="F106" i="9" s="1"/>
  <c r="F79" i="9"/>
  <c r="F81" i="9" s="1"/>
  <c r="G105" i="9"/>
  <c r="G45" i="9"/>
  <c r="G14" i="9"/>
  <c r="G124" i="9"/>
  <c r="G104" i="9"/>
  <c r="G13" i="9"/>
  <c r="G79" i="9"/>
  <c r="Q44" i="9"/>
  <c r="J44" i="9" s="1"/>
  <c r="F47" i="5"/>
  <c r="K47" i="5" s="1"/>
  <c r="K151" i="3"/>
  <c r="F112" i="5"/>
  <c r="F27" i="5"/>
  <c r="K27" i="5" s="1"/>
  <c r="K52" i="3"/>
  <c r="F179" i="5"/>
  <c r="F172" i="5"/>
  <c r="K172" i="5"/>
  <c r="K426" i="3"/>
  <c r="F131" i="5"/>
  <c r="K131" i="5" s="1"/>
  <c r="P127" i="9"/>
  <c r="K90" i="3"/>
  <c r="F36" i="5"/>
  <c r="B104" i="5"/>
  <c r="Q14" i="9"/>
  <c r="J14" i="9" s="1"/>
  <c r="F164" i="5"/>
  <c r="K164" i="5" s="1"/>
  <c r="K22" i="3"/>
  <c r="K399" i="3"/>
  <c r="F42" i="5"/>
  <c r="S6" i="9"/>
  <c r="K409" i="3"/>
  <c r="B141" i="5"/>
  <c r="B194" i="5"/>
  <c r="F168" i="5"/>
  <c r="K168" i="5" s="1"/>
  <c r="B152" i="5"/>
  <c r="K521" i="3"/>
  <c r="F117" i="5"/>
  <c r="B157" i="5"/>
  <c r="Q28" i="9"/>
  <c r="F181" i="5"/>
  <c r="K471" i="3"/>
  <c r="F182" i="5"/>
  <c r="K182" i="5"/>
  <c r="K566" i="3"/>
  <c r="K122" i="5"/>
  <c r="E459" i="3"/>
  <c r="E358" i="3"/>
  <c r="F48" i="5"/>
  <c r="K48" i="5" s="1"/>
  <c r="Q132" i="9"/>
  <c r="K39" i="5"/>
  <c r="E124" i="5"/>
  <c r="R186" i="4"/>
  <c r="R146" i="4"/>
  <c r="K481" i="3"/>
  <c r="H185" i="5"/>
  <c r="K74" i="3"/>
  <c r="I13" i="9"/>
  <c r="P23" i="9"/>
  <c r="F40" i="5"/>
  <c r="K40" i="5"/>
  <c r="K112" i="3"/>
  <c r="J91" i="9"/>
  <c r="K28" i="3"/>
  <c r="F23" i="5"/>
  <c r="K23" i="5" s="1"/>
  <c r="F119" i="5"/>
  <c r="F114" i="9"/>
  <c r="L95" i="9"/>
  <c r="I118" i="9"/>
  <c r="K180" i="5"/>
  <c r="N22" i="9"/>
  <c r="F113" i="5"/>
  <c r="K113" i="5" s="1"/>
  <c r="F36" i="1"/>
  <c r="J122" i="9"/>
  <c r="F121" i="5"/>
  <c r="K406" i="3"/>
  <c r="I46" i="9"/>
  <c r="M119" i="4"/>
  <c r="R149" i="4"/>
  <c r="H32" i="1"/>
  <c r="F32" i="1" s="1"/>
  <c r="H37" i="1"/>
  <c r="M83" i="4"/>
  <c r="M101" i="4"/>
  <c r="K4272" i="3"/>
  <c r="K4268" i="3"/>
  <c r="K4267" i="3"/>
  <c r="K4248" i="3"/>
  <c r="K4187" i="3"/>
  <c r="K4200" i="3"/>
  <c r="K4147" i="3"/>
  <c r="K4149" i="3"/>
  <c r="K4188" i="3"/>
  <c r="K4201" i="3"/>
  <c r="K4233" i="3"/>
  <c r="K4265" i="3"/>
  <c r="K4275" i="3"/>
  <c r="K4274" i="3"/>
  <c r="K4269" i="3"/>
  <c r="K4271" i="3"/>
  <c r="K4266" i="3"/>
  <c r="K4270" i="3"/>
  <c r="K4007" i="3"/>
  <c r="K4096" i="3"/>
  <c r="K4092" i="3"/>
  <c r="K4091" i="3"/>
  <c r="K3971" i="3"/>
  <c r="K4012" i="3"/>
  <c r="K4025" i="3"/>
  <c r="K4057" i="3"/>
  <c r="K4089" i="3"/>
  <c r="K4099" i="3"/>
  <c r="K4093" i="3"/>
  <c r="K4095" i="3"/>
  <c r="K4098" i="3"/>
  <c r="K4090" i="3"/>
  <c r="K4094" i="3"/>
  <c r="K3831" i="3"/>
  <c r="K3916" i="3"/>
  <c r="K3920" i="3"/>
  <c r="K3915" i="3"/>
  <c r="K3795" i="3"/>
  <c r="K3836" i="3"/>
  <c r="K3849" i="3"/>
  <c r="K3881" i="3"/>
  <c r="K3913" i="3"/>
  <c r="K3923" i="3"/>
  <c r="K3917" i="3"/>
  <c r="K3919" i="3"/>
  <c r="K3922" i="3"/>
  <c r="K3914" i="3"/>
  <c r="K3918" i="3"/>
  <c r="K3744" i="3"/>
  <c r="K3740" i="3"/>
  <c r="K3739" i="3"/>
  <c r="K3660" i="3"/>
  <c r="K3673" i="3"/>
  <c r="K3705" i="3"/>
  <c r="K3737" i="3"/>
  <c r="K3747" i="3"/>
  <c r="K3746" i="3"/>
  <c r="K3741" i="3"/>
  <c r="K3743" i="3"/>
  <c r="K3738" i="3"/>
  <c r="K3742" i="3"/>
  <c r="K3496" i="3"/>
  <c r="K3505" i="3"/>
  <c r="K3570" i="3"/>
  <c r="K3568" i="3"/>
  <c r="K3564" i="3"/>
  <c r="K3563" i="3"/>
  <c r="K3443" i="3"/>
  <c r="K3484" i="3"/>
  <c r="K3497" i="3"/>
  <c r="K3529" i="3"/>
  <c r="K3561" i="3"/>
  <c r="K3571" i="3"/>
  <c r="K3565" i="3"/>
  <c r="K3567" i="3"/>
  <c r="K3562" i="3"/>
  <c r="K3566" i="3"/>
  <c r="K3394" i="3"/>
  <c r="K3392" i="3"/>
  <c r="K3388" i="3"/>
  <c r="K3387" i="3"/>
  <c r="F3267" i="3"/>
  <c r="K3308" i="3"/>
  <c r="K3321" i="3"/>
  <c r="K3353" i="3"/>
  <c r="K3385" i="3"/>
  <c r="K3395" i="3"/>
  <c r="K3389" i="3"/>
  <c r="K3391" i="3"/>
  <c r="K3386" i="3"/>
  <c r="K3390" i="3"/>
  <c r="K3211" i="3"/>
  <c r="K3216" i="3"/>
  <c r="K3212" i="3"/>
  <c r="F3091" i="3"/>
  <c r="K3218" i="3"/>
  <c r="K3132" i="3"/>
  <c r="K3145" i="3"/>
  <c r="K3177" i="3"/>
  <c r="K3209" i="3"/>
  <c r="K3219" i="3"/>
  <c r="K3213" i="3"/>
  <c r="K3215" i="3"/>
  <c r="K3210" i="3"/>
  <c r="K3214" i="3"/>
  <c r="K2977" i="3"/>
  <c r="K3036" i="3"/>
  <c r="K3035" i="3"/>
  <c r="F3012" i="3"/>
  <c r="K3040" i="3"/>
  <c r="K3042" i="3"/>
  <c r="K2915" i="3"/>
  <c r="K2956" i="3"/>
  <c r="K2969" i="3"/>
  <c r="K3001" i="3"/>
  <c r="K3033" i="3"/>
  <c r="K3043" i="3"/>
  <c r="K3037" i="3"/>
  <c r="K3039" i="3"/>
  <c r="K3034" i="3"/>
  <c r="K3038" i="3"/>
  <c r="C2737" i="3"/>
  <c r="K2866" i="3"/>
  <c r="K2864" i="3"/>
  <c r="K2860" i="3"/>
  <c r="K2859" i="3"/>
  <c r="K2739" i="3"/>
  <c r="K2780" i="3"/>
  <c r="K2793" i="3"/>
  <c r="K2825" i="3"/>
  <c r="K2857" i="3"/>
  <c r="K2867" i="3"/>
  <c r="K2861" i="3"/>
  <c r="K2863" i="3"/>
  <c r="K2858" i="3"/>
  <c r="K2862" i="3"/>
  <c r="K2603" i="3"/>
  <c r="K2616" i="3"/>
  <c r="K2688" i="3"/>
  <c r="K2683" i="3"/>
  <c r="K2684" i="3"/>
  <c r="K2690" i="3"/>
  <c r="K2604" i="3"/>
  <c r="K2617" i="3"/>
  <c r="K2649" i="3"/>
  <c r="K2681" i="3"/>
  <c r="K2691" i="3"/>
  <c r="K2685" i="3"/>
  <c r="K2687" i="3"/>
  <c r="K2682" i="3"/>
  <c r="K2686" i="3"/>
  <c r="C2385" i="3"/>
  <c r="K2423" i="3"/>
  <c r="K2514" i="3"/>
  <c r="K2512" i="3"/>
  <c r="K2508" i="3"/>
  <c r="K2507" i="3"/>
  <c r="K2387" i="3"/>
  <c r="K2428" i="3"/>
  <c r="K2441" i="3"/>
  <c r="K2473" i="3"/>
  <c r="K2505" i="3"/>
  <c r="K2515" i="3"/>
  <c r="K2509" i="3"/>
  <c r="K2511" i="3"/>
  <c r="K2506" i="3"/>
  <c r="K2510" i="3"/>
  <c r="K2264" i="3"/>
  <c r="K2331" i="3"/>
  <c r="K2336" i="3"/>
  <c r="K2332" i="3"/>
  <c r="F2211" i="3"/>
  <c r="K2252" i="3"/>
  <c r="K2265" i="3"/>
  <c r="K2297" i="3"/>
  <c r="K2329" i="3"/>
  <c r="K2339" i="3"/>
  <c r="K2338" i="3"/>
  <c r="K2333" i="3"/>
  <c r="K2335" i="3"/>
  <c r="K2330" i="3"/>
  <c r="K2334" i="3"/>
  <c r="C2033" i="3"/>
  <c r="K2075" i="3"/>
  <c r="K2088" i="3"/>
  <c r="F2035" i="3"/>
  <c r="K2035" i="3" s="1"/>
  <c r="K2076" i="3"/>
  <c r="K2089" i="3"/>
  <c r="K2121" i="3"/>
  <c r="C1857" i="3"/>
  <c r="K1895" i="3"/>
  <c r="K1984" i="3"/>
  <c r="K1980" i="3"/>
  <c r="K1979" i="3"/>
  <c r="K1900" i="3"/>
  <c r="K1913" i="3"/>
  <c r="K1945" i="3"/>
  <c r="K1977" i="3"/>
  <c r="K1987" i="3"/>
  <c r="K1986" i="3"/>
  <c r="K1981" i="3"/>
  <c r="K1983" i="3"/>
  <c r="K1978" i="3"/>
  <c r="K1982" i="3"/>
  <c r="K1810" i="3"/>
  <c r="K1808" i="3"/>
  <c r="K1804" i="3"/>
  <c r="K1803" i="3"/>
  <c r="K1745" i="3"/>
  <c r="L67" i="9"/>
  <c r="K1683" i="3"/>
  <c r="K1685" i="3"/>
  <c r="K1724" i="3"/>
  <c r="K1737" i="3"/>
  <c r="K1769" i="3"/>
  <c r="K1801" i="3"/>
  <c r="K1811" i="3"/>
  <c r="K1805" i="3"/>
  <c r="K1807" i="3"/>
  <c r="K1802" i="3"/>
  <c r="K1806" i="3"/>
  <c r="C1505" i="3"/>
  <c r="K1627" i="3"/>
  <c r="K1632" i="3"/>
  <c r="K1628" i="3"/>
  <c r="K1608" i="3"/>
  <c r="K1634" i="3"/>
  <c r="K1507" i="3"/>
  <c r="K1548" i="3"/>
  <c r="K1561" i="3"/>
  <c r="K1593" i="3"/>
  <c r="K1615" i="3"/>
  <c r="K1625" i="3"/>
  <c r="K1635" i="3"/>
  <c r="K1629" i="3"/>
  <c r="K1631" i="3"/>
  <c r="K1626" i="3"/>
  <c r="K1630" i="3"/>
  <c r="C1329" i="3"/>
  <c r="K1456" i="3"/>
  <c r="K1452" i="3"/>
  <c r="K1458" i="3"/>
  <c r="K1451" i="3"/>
  <c r="K1331" i="3"/>
  <c r="K1372" i="3"/>
  <c r="K1385" i="3"/>
  <c r="K1417" i="3"/>
  <c r="K1449" i="3"/>
  <c r="K1459" i="3"/>
  <c r="K1453" i="3"/>
  <c r="K1455" i="3"/>
  <c r="F67" i="9"/>
  <c r="K1450" i="3"/>
  <c r="K1454" i="3"/>
  <c r="C1153" i="3"/>
  <c r="K1191" i="3"/>
  <c r="K1282" i="3"/>
  <c r="K1280" i="3"/>
  <c r="K1276" i="3"/>
  <c r="K1275" i="3"/>
  <c r="K1155" i="3"/>
  <c r="K1196" i="3"/>
  <c r="K1209" i="3"/>
  <c r="K1241" i="3"/>
  <c r="K1273" i="3"/>
  <c r="K1283" i="3"/>
  <c r="K1277" i="3"/>
  <c r="K1279" i="3"/>
  <c r="K1274" i="3"/>
  <c r="K1278" i="3"/>
  <c r="C977" i="3"/>
  <c r="K1080" i="3"/>
  <c r="K1105" i="3"/>
  <c r="K1106" i="3"/>
  <c r="K1104" i="3"/>
  <c r="K1100" i="3"/>
  <c r="K1099" i="3"/>
  <c r="K981" i="3"/>
  <c r="K1020" i="3"/>
  <c r="K1033" i="3"/>
  <c r="K1065" i="3"/>
  <c r="K1097" i="3"/>
  <c r="K1107" i="3"/>
  <c r="K1101" i="3"/>
  <c r="K1103" i="3"/>
  <c r="K1098" i="3"/>
  <c r="K1102" i="3"/>
  <c r="G63" i="9"/>
  <c r="F71" i="9"/>
  <c r="L63" i="9"/>
  <c r="F843" i="3"/>
  <c r="K843" i="3" s="1"/>
  <c r="K844" i="3"/>
  <c r="F856" i="3"/>
  <c r="K856" i="3" s="1"/>
  <c r="K857" i="3"/>
  <c r="G918" i="3"/>
  <c r="K839" i="3"/>
  <c r="F888" i="3"/>
  <c r="K888" i="3" s="1"/>
  <c r="K889" i="3"/>
  <c r="K904" i="3"/>
  <c r="F909" i="3"/>
  <c r="K909" i="3" s="1"/>
  <c r="F821" i="3"/>
  <c r="F874" i="3"/>
  <c r="E918" i="3"/>
  <c r="I918" i="3"/>
  <c r="K935" i="3"/>
  <c r="K922" i="3" s="1"/>
  <c r="C625" i="3"/>
  <c r="K680" i="3"/>
  <c r="K712" i="3"/>
  <c r="K667" i="3"/>
  <c r="K663" i="3"/>
  <c r="K754" i="3"/>
  <c r="K752" i="3"/>
  <c r="K748" i="3"/>
  <c r="K747" i="3"/>
  <c r="K627" i="3"/>
  <c r="K668" i="3"/>
  <c r="K681" i="3"/>
  <c r="K713" i="3"/>
  <c r="K745" i="3"/>
  <c r="K755" i="3"/>
  <c r="K749" i="3"/>
  <c r="K751" i="3"/>
  <c r="K746" i="3"/>
  <c r="K750" i="3"/>
  <c r="K36" i="5"/>
  <c r="F63" i="9"/>
  <c r="F30" i="1"/>
  <c r="G25" i="1"/>
  <c r="N129" i="9"/>
  <c r="J132" i="9"/>
  <c r="P106" i="9"/>
  <c r="P120" i="9" s="1"/>
  <c r="I104" i="9"/>
  <c r="I106" i="9" s="1"/>
  <c r="K139" i="3"/>
  <c r="F45" i="5"/>
  <c r="K45" i="5" s="1"/>
  <c r="Q45" i="9"/>
  <c r="F165" i="5"/>
  <c r="K165" i="5" s="1"/>
  <c r="F597" i="3"/>
  <c r="F446" i="3" s="1"/>
  <c r="K465" i="3"/>
  <c r="G95" i="9"/>
  <c r="N94" i="9"/>
  <c r="N19" i="9"/>
  <c r="G23" i="9"/>
  <c r="N27" i="9"/>
  <c r="G28" i="9"/>
  <c r="J95" i="9"/>
  <c r="N91" i="9"/>
  <c r="N95" i="9"/>
  <c r="E185" i="5"/>
  <c r="E446" i="3"/>
  <c r="F37" i="1"/>
  <c r="J28" i="9"/>
  <c r="K58" i="3"/>
  <c r="F28" i="5"/>
  <c r="K28" i="5" s="1"/>
  <c r="K35" i="5"/>
  <c r="R185" i="4"/>
  <c r="R147" i="4"/>
  <c r="Q13" i="9"/>
  <c r="P48" i="9"/>
  <c r="Q124" i="9"/>
  <c r="J124" i="9" s="1"/>
  <c r="N124" i="9" s="1"/>
  <c r="N14" i="9"/>
  <c r="F174" i="5"/>
  <c r="K174" i="5" s="1"/>
  <c r="K39" i="3"/>
  <c r="G22" i="1"/>
  <c r="E132" i="5"/>
  <c r="L23" i="9"/>
  <c r="R193" i="4"/>
  <c r="N130" i="9"/>
  <c r="N43" i="9"/>
  <c r="I86" i="1"/>
  <c r="F87" i="1"/>
  <c r="Q95" i="9"/>
  <c r="I9" i="9"/>
  <c r="P9" i="9"/>
  <c r="I25" i="1"/>
  <c r="I22" i="1" s="1"/>
  <c r="G132" i="9"/>
  <c r="K524" i="3"/>
  <c r="F419" i="3"/>
  <c r="G185" i="5"/>
  <c r="R187" i="4"/>
  <c r="F9" i="9"/>
  <c r="B99" i="5"/>
  <c r="F57" i="1"/>
  <c r="K516" i="3"/>
  <c r="F173" i="5"/>
  <c r="K173" i="5" s="1"/>
  <c r="B54" i="5"/>
  <c r="K591" i="3"/>
  <c r="K47" i="3"/>
  <c r="E49" i="5"/>
  <c r="N25" i="9"/>
  <c r="Q97" i="9"/>
  <c r="R188" i="4"/>
  <c r="K531" i="3"/>
  <c r="F58" i="1"/>
  <c r="F29" i="5"/>
  <c r="K29" i="5"/>
  <c r="K61" i="3"/>
  <c r="E25" i="1"/>
  <c r="E22" i="1" s="1"/>
  <c r="K123" i="5"/>
  <c r="K391" i="3"/>
  <c r="K112" i="5"/>
  <c r="P81" i="9"/>
  <c r="N42" i="9"/>
  <c r="H49" i="5"/>
  <c r="N109" i="9"/>
  <c r="I185" i="5"/>
  <c r="K42" i="5"/>
  <c r="J116" i="9"/>
  <c r="Q118" i="9"/>
  <c r="F169" i="3"/>
  <c r="Q123" i="9"/>
  <c r="J123" i="9" s="1"/>
  <c r="N123" i="9" s="1"/>
  <c r="F127" i="9"/>
  <c r="G68" i="1"/>
  <c r="J87" i="9"/>
  <c r="Q89" i="9"/>
  <c r="L65" i="1"/>
  <c r="K22" i="5"/>
  <c r="L28" i="9"/>
  <c r="L48" i="9" s="1"/>
  <c r="M39" i="4"/>
  <c r="M145" i="4"/>
  <c r="M66" i="4"/>
  <c r="K3267" i="3"/>
  <c r="K3091" i="3"/>
  <c r="K3012" i="3"/>
  <c r="K2211" i="3"/>
  <c r="K930" i="3"/>
  <c r="K931" i="3"/>
  <c r="K926" i="3"/>
  <c r="K928" i="3"/>
  <c r="K924" i="3"/>
  <c r="K821" i="3"/>
  <c r="K925" i="3"/>
  <c r="K929" i="3"/>
  <c r="K923" i="3"/>
  <c r="K927" i="3"/>
  <c r="K874" i="3"/>
  <c r="K921" i="3"/>
  <c r="F49" i="5"/>
  <c r="Q46" i="9"/>
  <c r="J45" i="9"/>
  <c r="J46" i="9" s="1"/>
  <c r="Q99" i="9"/>
  <c r="J97" i="9"/>
  <c r="N97" i="9" s="1"/>
  <c r="F185" i="5"/>
  <c r="J89" i="9"/>
  <c r="N87" i="9"/>
  <c r="N89" i="9" s="1"/>
  <c r="J118" i="9"/>
  <c r="N116" i="9"/>
  <c r="N118" i="9"/>
  <c r="Q79" i="9"/>
  <c r="F124" i="5"/>
  <c r="Q23" i="9"/>
  <c r="J13" i="9"/>
  <c r="J23" i="9" s="1"/>
  <c r="N13" i="9"/>
  <c r="N45" i="9"/>
  <c r="J99" i="9"/>
  <c r="J101" i="9" s="1"/>
  <c r="B616" i="3"/>
  <c r="B927" i="3"/>
  <c r="B1144" i="3"/>
  <c r="B1455" i="3"/>
  <c r="B1848" i="3"/>
  <c r="B2552" i="3"/>
  <c r="B2728" i="3"/>
  <c r="B3391" i="3"/>
  <c r="B3608" i="3"/>
  <c r="B3960" i="3"/>
  <c r="B968" i="3"/>
  <c r="B1320" i="3"/>
  <c r="B1672" i="3"/>
  <c r="B1807" i="3"/>
  <c r="B2200" i="3"/>
  <c r="B2511" i="3"/>
  <c r="B2687" i="3"/>
  <c r="B2904" i="3"/>
  <c r="B3080" i="3"/>
  <c r="B3567" i="3"/>
  <c r="B3919" i="3"/>
  <c r="B792" i="3"/>
  <c r="B1103" i="3"/>
  <c r="B1279" i="3"/>
  <c r="B1631" i="3"/>
  <c r="B2024" i="3"/>
  <c r="B2159" i="3"/>
  <c r="B2376" i="3"/>
  <c r="B2863" i="3"/>
  <c r="B3039" i="3"/>
  <c r="B3256" i="3"/>
  <c r="B3784" i="3"/>
  <c r="B4136" i="3"/>
  <c r="B4271" i="3"/>
  <c r="B751" i="3"/>
  <c r="B1496" i="3"/>
  <c r="B1983" i="3"/>
  <c r="B2335" i="3"/>
  <c r="B3215" i="3"/>
  <c r="B3432" i="3"/>
  <c r="B3743" i="3"/>
  <c r="J79" i="9" l="1"/>
  <c r="K183" i="5"/>
  <c r="F132" i="5"/>
  <c r="Q80" i="9"/>
  <c r="J80" i="9" s="1"/>
  <c r="Q127" i="9"/>
  <c r="Q101" i="9"/>
  <c r="K181" i="5"/>
  <c r="I81" i="9"/>
  <c r="G46" i="9"/>
  <c r="G48" i="9" s="1"/>
  <c r="F31" i="1"/>
  <c r="N105" i="9"/>
  <c r="F95" i="1"/>
  <c r="F89" i="1"/>
  <c r="I114" i="9"/>
  <c r="E77" i="1"/>
  <c r="K716" i="3"/>
  <c r="K1032" i="3"/>
  <c r="K1195" i="3"/>
  <c r="K1592" i="3"/>
  <c r="K383" i="3"/>
  <c r="Q35" i="9"/>
  <c r="J35" i="9" s="1"/>
  <c r="J48" i="9" s="1"/>
  <c r="F26" i="1"/>
  <c r="F38" i="5"/>
  <c r="K38" i="5" s="1"/>
  <c r="N18" i="9"/>
  <c r="N23" i="9" s="1"/>
  <c r="K176" i="5"/>
  <c r="F85" i="1"/>
  <c r="G86" i="1"/>
  <c r="G56" i="1"/>
  <c r="K184" i="5"/>
  <c r="J131" i="5"/>
  <c r="G71" i="9"/>
  <c r="J88" i="1"/>
  <c r="F673" i="3"/>
  <c r="K673" i="3" s="1"/>
  <c r="K806" i="3"/>
  <c r="K1596" i="3"/>
  <c r="K1736" i="3"/>
  <c r="I120" i="9"/>
  <c r="N104" i="9"/>
  <c r="N106" i="9" s="1"/>
  <c r="N20" i="9"/>
  <c r="F41" i="5"/>
  <c r="K41" i="5" s="1"/>
  <c r="J25" i="1"/>
  <c r="J22" i="1" s="1"/>
  <c r="K177" i="5"/>
  <c r="F132" i="9"/>
  <c r="F84" i="9" s="1"/>
  <c r="L71" i="9"/>
  <c r="I177" i="5"/>
  <c r="N98" i="9"/>
  <c r="N99" i="9" s="1"/>
  <c r="N101" i="9" s="1"/>
  <c r="L89" i="9"/>
  <c r="L101" i="9" s="1"/>
  <c r="K26" i="5"/>
  <c r="K388" i="3"/>
  <c r="H33" i="1"/>
  <c r="H25" i="1" s="1"/>
  <c r="H22" i="1" s="1"/>
  <c r="J71" i="1"/>
  <c r="F71" i="1" s="1"/>
  <c r="I742" i="3"/>
  <c r="K705" i="3"/>
  <c r="K729" i="3"/>
  <c r="F728" i="3"/>
  <c r="K728" i="3" s="1"/>
  <c r="K1377" i="3"/>
  <c r="L81" i="9"/>
  <c r="K170" i="5"/>
  <c r="J59" i="1"/>
  <c r="F94" i="1"/>
  <c r="F96" i="1"/>
  <c r="F93" i="1"/>
  <c r="F84" i="1"/>
  <c r="H77" i="1"/>
  <c r="J77" i="1"/>
  <c r="J68" i="1"/>
  <c r="I68" i="1"/>
  <c r="F29" i="1"/>
  <c r="F4273" i="3"/>
  <c r="F4138" i="3"/>
  <c r="F3921" i="3"/>
  <c r="F4097" i="3"/>
  <c r="F3962" i="3"/>
  <c r="F3786" i="3"/>
  <c r="F3610" i="3"/>
  <c r="F3745" i="3"/>
  <c r="F3258" i="3"/>
  <c r="F3434" i="3"/>
  <c r="F3217" i="3"/>
  <c r="F3393" i="3"/>
  <c r="F3569" i="3"/>
  <c r="F3082" i="3"/>
  <c r="F2865" i="3"/>
  <c r="F3041" i="3"/>
  <c r="F2906" i="3"/>
  <c r="F2513" i="3"/>
  <c r="F2378" i="3"/>
  <c r="F2730" i="3"/>
  <c r="F2337" i="3"/>
  <c r="F2689" i="3"/>
  <c r="F2202" i="3"/>
  <c r="F2554" i="3"/>
  <c r="F2161" i="3"/>
  <c r="F2026" i="3"/>
  <c r="F1809" i="3"/>
  <c r="F1457" i="3"/>
  <c r="F1281" i="3"/>
  <c r="F1146" i="3"/>
  <c r="F1105" i="3"/>
  <c r="F970" i="3"/>
  <c r="F1985" i="3"/>
  <c r="F794" i="3"/>
  <c r="F1674" i="3"/>
  <c r="F1850" i="3"/>
  <c r="F1633" i="3"/>
  <c r="F1498" i="3"/>
  <c r="F1322" i="3"/>
  <c r="F929" i="3"/>
  <c r="F753" i="3"/>
  <c r="F181" i="3"/>
  <c r="F618" i="3"/>
  <c r="K813" i="3"/>
  <c r="F812" i="3"/>
  <c r="K812" i="3" s="1"/>
  <c r="K178" i="5"/>
  <c r="G742" i="3"/>
  <c r="F630" i="3"/>
  <c r="K630" i="3" s="1"/>
  <c r="F636" i="3"/>
  <c r="F865" i="3"/>
  <c r="K865" i="3" s="1"/>
  <c r="E973" i="3"/>
  <c r="J1094" i="3"/>
  <c r="F1050" i="3"/>
  <c r="K1050" i="3" s="1"/>
  <c r="K1058" i="3"/>
  <c r="E1149" i="3"/>
  <c r="J1270" i="3"/>
  <c r="K1202" i="3"/>
  <c r="F1217" i="3"/>
  <c r="K1307" i="3"/>
  <c r="G1446" i="3"/>
  <c r="F1334" i="3"/>
  <c r="K1334" i="3" s="1"/>
  <c r="K1378" i="3"/>
  <c r="F1393" i="3"/>
  <c r="K1393" i="3" s="1"/>
  <c r="K1483" i="3"/>
  <c r="K1508" i="3"/>
  <c r="F1525" i="3"/>
  <c r="K1525" i="3" s="1"/>
  <c r="K1562" i="3"/>
  <c r="F1585" i="3"/>
  <c r="K1585" i="3" s="1"/>
  <c r="L1798" i="3"/>
  <c r="F1719" i="3"/>
  <c r="F1729" i="3"/>
  <c r="K1729" i="3" s="1"/>
  <c r="K1770" i="3"/>
  <c r="K1835" i="3"/>
  <c r="J1974" i="3"/>
  <c r="K1862" i="3"/>
  <c r="F1868" i="3"/>
  <c r="K1868" i="3" s="1"/>
  <c r="K1912" i="3"/>
  <c r="K1930" i="3"/>
  <c r="K1960" i="3"/>
  <c r="K2164" i="3"/>
  <c r="K2187" i="3"/>
  <c r="K2488" i="3"/>
  <c r="K2581" i="3"/>
  <c r="K1208" i="3"/>
  <c r="E1325" i="3"/>
  <c r="F1340" i="3"/>
  <c r="E1501" i="3"/>
  <c r="E1853" i="3"/>
  <c r="B787" i="3"/>
  <c r="K954" i="3"/>
  <c r="F979" i="3"/>
  <c r="K1034" i="3"/>
  <c r="K1130" i="3"/>
  <c r="K1197" i="3"/>
  <c r="F1367" i="3"/>
  <c r="K1367" i="3" s="1"/>
  <c r="K1373" i="3"/>
  <c r="F1543" i="3"/>
  <c r="K1543" i="3" s="1"/>
  <c r="K1597" i="3"/>
  <c r="F1859" i="3"/>
  <c r="K1859" i="3" s="1"/>
  <c r="F1956" i="3"/>
  <c r="K1956" i="3" s="1"/>
  <c r="F1965" i="3"/>
  <c r="K1965" i="3" s="1"/>
  <c r="K2010" i="3"/>
  <c r="F2053" i="3"/>
  <c r="K2071" i="3"/>
  <c r="F2097" i="3"/>
  <c r="K2097" i="3" s="1"/>
  <c r="F2106" i="3"/>
  <c r="K2106" i="3" s="1"/>
  <c r="K2113" i="3"/>
  <c r="K2137" i="3"/>
  <c r="K2273" i="3"/>
  <c r="K2300" i="3"/>
  <c r="F2502" i="3"/>
  <c r="I16" i="9"/>
  <c r="I23" i="9" s="1"/>
  <c r="I48" i="9" s="1"/>
  <c r="I20" i="9"/>
  <c r="I27" i="9"/>
  <c r="I28" i="9" s="1"/>
  <c r="I40" i="9"/>
  <c r="P89" i="9"/>
  <c r="I122" i="9"/>
  <c r="I129" i="9"/>
  <c r="I132" i="9" s="1"/>
  <c r="E4141" i="3"/>
  <c r="E3965" i="3"/>
  <c r="E3437" i="3"/>
  <c r="E3789" i="3"/>
  <c r="E3613" i="3"/>
  <c r="E3261" i="3"/>
  <c r="E2733" i="3"/>
  <c r="E3085" i="3"/>
  <c r="E2909" i="3"/>
  <c r="E2029" i="3"/>
  <c r="E2205" i="3"/>
  <c r="E2557" i="3"/>
  <c r="E2381" i="3"/>
  <c r="E797" i="3"/>
  <c r="F803" i="3"/>
  <c r="F1516" i="3"/>
  <c r="F1569" i="3"/>
  <c r="K1569" i="3" s="1"/>
  <c r="E1798" i="3"/>
  <c r="F1784" i="3"/>
  <c r="K1784" i="3" s="1"/>
  <c r="K1948" i="3"/>
  <c r="F2071" i="3"/>
  <c r="K2082" i="3"/>
  <c r="F2081" i="3"/>
  <c r="K2081" i="3" s="1"/>
  <c r="F2113" i="3"/>
  <c r="F2124" i="3"/>
  <c r="K2124" i="3" s="1"/>
  <c r="K2458" i="3"/>
  <c r="F2220" i="3"/>
  <c r="K2220" i="3" s="1"/>
  <c r="F2390" i="3"/>
  <c r="K2390" i="3" s="1"/>
  <c r="K2539" i="3"/>
  <c r="J2678" i="3"/>
  <c r="K2582" i="3"/>
  <c r="K2625" i="3"/>
  <c r="F2634" i="3"/>
  <c r="K2634" i="3" s="1"/>
  <c r="F2664" i="3"/>
  <c r="K2664" i="3" s="1"/>
  <c r="G2854" i="3"/>
  <c r="K2748" i="3"/>
  <c r="F2775" i="3"/>
  <c r="K2775" i="3" s="1"/>
  <c r="K2924" i="3"/>
  <c r="K2301" i="3"/>
  <c r="F2308" i="3"/>
  <c r="K2308" i="3" s="1"/>
  <c r="F2317" i="3"/>
  <c r="K2317" i="3" s="1"/>
  <c r="K2564" i="3"/>
  <c r="F2566" i="3"/>
  <c r="K2566" i="3" s="1"/>
  <c r="K2573" i="3"/>
  <c r="K2650" i="3"/>
  <c r="K2660" i="3"/>
  <c r="F2669" i="3"/>
  <c r="K2669" i="3" s="1"/>
  <c r="F2757" i="3"/>
  <c r="H2854" i="3"/>
  <c r="K2779" i="3"/>
  <c r="K2810" i="3"/>
  <c r="K2610" i="3"/>
  <c r="K2641" i="3"/>
  <c r="K2792" i="3"/>
  <c r="F2229" i="3"/>
  <c r="K2817" i="3"/>
  <c r="K2891" i="3"/>
  <c r="K2968" i="3"/>
  <c r="K2979" i="3"/>
  <c r="I3206" i="3"/>
  <c r="K3270" i="3"/>
  <c r="K3276" i="3"/>
  <c r="K3329" i="3"/>
  <c r="K3356" i="3"/>
  <c r="J2854" i="3"/>
  <c r="F2828" i="3"/>
  <c r="K2828" i="3" s="1"/>
  <c r="K3000" i="3"/>
  <c r="F3004" i="3"/>
  <c r="K3004" i="3" s="1"/>
  <c r="K3005" i="3"/>
  <c r="K3021" i="3"/>
  <c r="F3094" i="3"/>
  <c r="F3206" i="3" s="1"/>
  <c r="F3100" i="3"/>
  <c r="K3100" i="3" s="1"/>
  <c r="K3243" i="3"/>
  <c r="K3242" i="3"/>
  <c r="K2993" i="3"/>
  <c r="F3000" i="3"/>
  <c r="F3016" i="3"/>
  <c r="K3016" i="3" s="1"/>
  <c r="F3021" i="3"/>
  <c r="K3022" i="3"/>
  <c r="H3206" i="3"/>
  <c r="F3109" i="3"/>
  <c r="K3109" i="3" s="1"/>
  <c r="F3127" i="3"/>
  <c r="K3127" i="3" s="1"/>
  <c r="F3137" i="3"/>
  <c r="K3137" i="3" s="1"/>
  <c r="K3176" i="3"/>
  <c r="K3180" i="3"/>
  <c r="K3192" i="3"/>
  <c r="F3197" i="3"/>
  <c r="K3197" i="3" s="1"/>
  <c r="K3352" i="3"/>
  <c r="K3540" i="3"/>
  <c r="K3163" i="3"/>
  <c r="F3169" i="3"/>
  <c r="K3169" i="3" s="1"/>
  <c r="K3193" i="3"/>
  <c r="K3271" i="3"/>
  <c r="F3276" i="3"/>
  <c r="F3382" i="3" s="1"/>
  <c r="F3285" i="3"/>
  <c r="K3285" i="3" s="1"/>
  <c r="F3303" i="3"/>
  <c r="K3303" i="3" s="1"/>
  <c r="F3313" i="3"/>
  <c r="K3313" i="3" s="1"/>
  <c r="K3330" i="3"/>
  <c r="K3357" i="3"/>
  <c r="F3364" i="3"/>
  <c r="K3364" i="3" s="1"/>
  <c r="F3373" i="3"/>
  <c r="K3373" i="3" s="1"/>
  <c r="K3480" i="3"/>
  <c r="K3506" i="3"/>
  <c r="F3544" i="3"/>
  <c r="K3544" i="3" s="1"/>
  <c r="K3594" i="3"/>
  <c r="F3619" i="3"/>
  <c r="K3628" i="3"/>
  <c r="K3641" i="3"/>
  <c r="F3659" i="3"/>
  <c r="F3690" i="3"/>
  <c r="K3690" i="3" s="1"/>
  <c r="F3716" i="3"/>
  <c r="K3716" i="3" s="1"/>
  <c r="K3717" i="3"/>
  <c r="I3910" i="3"/>
  <c r="K3681" i="3"/>
  <c r="K3709" i="3"/>
  <c r="F3708" i="3"/>
  <c r="K3708" i="3" s="1"/>
  <c r="K3835" i="3"/>
  <c r="K3892" i="3"/>
  <c r="K3354" i="3"/>
  <c r="K3447" i="3"/>
  <c r="K3522" i="3"/>
  <c r="K3623" i="3"/>
  <c r="K3637" i="3"/>
  <c r="F3655" i="3"/>
  <c r="K3655" i="3" s="1"/>
  <c r="F3665" i="3"/>
  <c r="K3665" i="3" s="1"/>
  <c r="K3666" i="3"/>
  <c r="K3682" i="3"/>
  <c r="F3681" i="3"/>
  <c r="F3720" i="3"/>
  <c r="K3720" i="3" s="1"/>
  <c r="F3725" i="3"/>
  <c r="K3725" i="3" s="1"/>
  <c r="K3726" i="3"/>
  <c r="K3770" i="3"/>
  <c r="K3813" i="3"/>
  <c r="E3382" i="3"/>
  <c r="K3659" i="3"/>
  <c r="K3796" i="3"/>
  <c r="F3798" i="3"/>
  <c r="K3805" i="3"/>
  <c r="K3814" i="3"/>
  <c r="K3832" i="3"/>
  <c r="K3842" i="3"/>
  <c r="F3857" i="3"/>
  <c r="K3857" i="3" s="1"/>
  <c r="F3884" i="3"/>
  <c r="K3884" i="3" s="1"/>
  <c r="K3893" i="3"/>
  <c r="K3902" i="3"/>
  <c r="K3972" i="3"/>
  <c r="K3990" i="3"/>
  <c r="K4008" i="3"/>
  <c r="F4042" i="3"/>
  <c r="K4050" i="3"/>
  <c r="K3837" i="3"/>
  <c r="F4056" i="3"/>
  <c r="K4056" i="3" s="1"/>
  <c r="K4060" i="3"/>
  <c r="K4069" i="3"/>
  <c r="K4183" i="3"/>
  <c r="K4024" i="3"/>
  <c r="K4049" i="3"/>
  <c r="K4073" i="3"/>
  <c r="F4072" i="3"/>
  <c r="K4072" i="3" s="1"/>
  <c r="K4244" i="3"/>
  <c r="K4148" i="3"/>
  <c r="K4157" i="3"/>
  <c r="K4166" i="3"/>
  <c r="F4183" i="3"/>
  <c r="F4209" i="3"/>
  <c r="K4209" i="3" s="1"/>
  <c r="K4219" i="3"/>
  <c r="K4245" i="3"/>
  <c r="K4249" i="3"/>
  <c r="K4194" i="3"/>
  <c r="C2913" i="3"/>
  <c r="L3206" i="3"/>
  <c r="F56" i="9"/>
  <c r="L75" i="9"/>
  <c r="L56" i="9"/>
  <c r="C3441" i="3"/>
  <c r="G75" i="9"/>
  <c r="G77" i="9" s="1"/>
  <c r="F75" i="9"/>
  <c r="N79" i="9"/>
  <c r="J81" i="9"/>
  <c r="F1094" i="3"/>
  <c r="K979" i="3"/>
  <c r="F2326" i="3"/>
  <c r="K2229" i="3"/>
  <c r="K1516" i="3"/>
  <c r="F1622" i="3"/>
  <c r="F742" i="3"/>
  <c r="K636" i="3"/>
  <c r="F1446" i="3"/>
  <c r="K1340" i="3"/>
  <c r="F2150" i="3"/>
  <c r="K2053" i="3"/>
  <c r="F2678" i="3"/>
  <c r="K2563" i="3"/>
  <c r="J185" i="5"/>
  <c r="L127" i="9"/>
  <c r="K117" i="5"/>
  <c r="J62" i="1"/>
  <c r="F62" i="1" s="1"/>
  <c r="F56" i="1" s="1"/>
  <c r="K2060" i="3"/>
  <c r="K2236" i="3"/>
  <c r="K1345" i="3"/>
  <c r="J86" i="1"/>
  <c r="J66" i="1" s="1"/>
  <c r="G127" i="9"/>
  <c r="J56" i="1"/>
  <c r="J127" i="9"/>
  <c r="N80" i="9"/>
  <c r="N81" i="9" s="1"/>
  <c r="G106" i="9"/>
  <c r="G120" i="9" s="1"/>
  <c r="I97" i="9"/>
  <c r="I99" i="9" s="1"/>
  <c r="H68" i="1"/>
  <c r="H66" i="1" s="1"/>
  <c r="F59" i="1"/>
  <c r="N44" i="9"/>
  <c r="N46" i="9" s="1"/>
  <c r="E66" i="1"/>
  <c r="K114" i="5"/>
  <c r="B4131" i="3"/>
  <c r="B3955" i="3"/>
  <c r="B3779" i="3"/>
  <c r="B3603" i="3"/>
  <c r="B3210" i="3"/>
  <c r="B2682" i="3"/>
  <c r="B2547" i="3"/>
  <c r="B2371" i="3"/>
  <c r="B2019" i="3"/>
  <c r="B1843" i="3"/>
  <c r="B1139" i="3"/>
  <c r="B746" i="3"/>
  <c r="B4266" i="3"/>
  <c r="B3386" i="3"/>
  <c r="B3075" i="3"/>
  <c r="B2858" i="3"/>
  <c r="B2154" i="3"/>
  <c r="B1667" i="3"/>
  <c r="B1491" i="3"/>
  <c r="B1315" i="3"/>
  <c r="B1098" i="3"/>
  <c r="B963" i="3"/>
  <c r="B922" i="3"/>
  <c r="B449" i="3"/>
  <c r="B3427" i="3"/>
  <c r="B3034" i="3"/>
  <c r="B2899" i="3"/>
  <c r="B2195" i="3"/>
  <c r="B1626" i="3"/>
  <c r="B1450" i="3"/>
  <c r="B1274" i="3"/>
  <c r="B348" i="3"/>
  <c r="P95" i="9"/>
  <c r="P101" i="9" s="1"/>
  <c r="P84" i="9" s="1"/>
  <c r="I94" i="9"/>
  <c r="I95" i="9" s="1"/>
  <c r="I101" i="9" s="1"/>
  <c r="I127" i="9"/>
  <c r="C801" i="3"/>
  <c r="L918" i="3"/>
  <c r="B1802" i="3"/>
  <c r="B2506" i="3"/>
  <c r="B2723" i="3"/>
  <c r="B3914" i="3"/>
  <c r="N35" i="9"/>
  <c r="J108" i="9"/>
  <c r="Q110" i="9"/>
  <c r="F78" i="1"/>
  <c r="I77" i="1"/>
  <c r="I66" i="1" s="1"/>
  <c r="C3265" i="3"/>
  <c r="L3382" i="3"/>
  <c r="G89" i="9"/>
  <c r="G101" i="9" s="1"/>
  <c r="G84" i="9" s="1"/>
  <c r="B189" i="5"/>
  <c r="G81" i="9"/>
  <c r="J106" i="9"/>
  <c r="F72" i="1"/>
  <c r="Q106" i="9"/>
  <c r="F83" i="1"/>
  <c r="N131" i="9"/>
  <c r="N132" i="9" s="1"/>
  <c r="L120" i="9"/>
  <c r="L84" i="9" s="1"/>
  <c r="F138" i="5"/>
  <c r="F101" i="5"/>
  <c r="F154" i="5"/>
  <c r="F56" i="5"/>
  <c r="K128" i="5"/>
  <c r="B1978" i="3"/>
  <c r="B2330" i="3"/>
  <c r="B3251" i="3"/>
  <c r="B3562" i="3"/>
  <c r="N122" i="9"/>
  <c r="N127" i="9" s="1"/>
  <c r="F23" i="9"/>
  <c r="F48" i="9" s="1"/>
  <c r="N112" i="9"/>
  <c r="N114" i="9" s="1"/>
  <c r="F88" i="1"/>
  <c r="F86" i="1" s="1"/>
  <c r="G77" i="1"/>
  <c r="G66" i="1" s="1"/>
  <c r="K179" i="5"/>
  <c r="K25" i="5"/>
  <c r="K119" i="5"/>
  <c r="B611" i="3"/>
  <c r="B3738" i="3"/>
  <c r="C2561" i="3"/>
  <c r="C3617" i="3"/>
  <c r="C3793" i="3"/>
  <c r="C3969" i="3"/>
  <c r="C4145" i="3"/>
  <c r="K3088" i="3" l="1"/>
  <c r="K3080" i="3"/>
  <c r="K3074" i="3"/>
  <c r="K3083" i="3"/>
  <c r="K3082" i="3"/>
  <c r="K3206" i="3"/>
  <c r="K3087" i="3"/>
  <c r="K3084" i="3"/>
  <c r="K3078" i="3"/>
  <c r="K3079" i="3"/>
  <c r="K3085" i="3"/>
  <c r="K3075" i="3"/>
  <c r="K3089" i="3"/>
  <c r="K3090" i="3"/>
  <c r="K3073" i="3"/>
  <c r="K3076" i="3"/>
  <c r="K3077" i="3"/>
  <c r="K3081" i="3"/>
  <c r="K3086" i="3"/>
  <c r="N48" i="9"/>
  <c r="F3558" i="3"/>
  <c r="K3094" i="3"/>
  <c r="F918" i="3"/>
  <c r="K803" i="3"/>
  <c r="F1974" i="3"/>
  <c r="F4086" i="3"/>
  <c r="K3798" i="3"/>
  <c r="F3910" i="3"/>
  <c r="K3264" i="3"/>
  <c r="K3257" i="3"/>
  <c r="K3249" i="3"/>
  <c r="K3251" i="3"/>
  <c r="K3263" i="3"/>
  <c r="K3260" i="3"/>
  <c r="K3259" i="3"/>
  <c r="K3252" i="3"/>
  <c r="K3253" i="3"/>
  <c r="K3254" i="3"/>
  <c r="K3262" i="3"/>
  <c r="K3265" i="3"/>
  <c r="K3382" i="3"/>
  <c r="K3256" i="3"/>
  <c r="K3255" i="3"/>
  <c r="K3258" i="3"/>
  <c r="K3261" i="3"/>
  <c r="K3266" i="3"/>
  <c r="K3250" i="3"/>
  <c r="K2161" i="3"/>
  <c r="K2156" i="3"/>
  <c r="K2159" i="3"/>
  <c r="K2155" i="3"/>
  <c r="K2153" i="3"/>
  <c r="K2154" i="3"/>
  <c r="K2162" i="3"/>
  <c r="K2163" i="3"/>
  <c r="K2158" i="3"/>
  <c r="K2160" i="3"/>
  <c r="K2157" i="3"/>
  <c r="F68" i="1"/>
  <c r="F3030" i="3"/>
  <c r="K2384" i="3"/>
  <c r="K2373" i="3"/>
  <c r="K2370" i="3"/>
  <c r="K2375" i="3"/>
  <c r="K2383" i="3"/>
  <c r="K2382" i="3"/>
  <c r="K2372" i="3"/>
  <c r="K2386" i="3"/>
  <c r="K2371" i="3"/>
  <c r="K2376" i="3"/>
  <c r="K2379" i="3"/>
  <c r="K2369" i="3"/>
  <c r="K2381" i="3"/>
  <c r="K2502" i="3"/>
  <c r="K2374" i="3"/>
  <c r="K2377" i="3"/>
  <c r="K2380" i="3"/>
  <c r="K2378" i="3"/>
  <c r="K2385" i="3"/>
  <c r="F33" i="1"/>
  <c r="F25" i="1" s="1"/>
  <c r="F22" i="1" s="1"/>
  <c r="Q48" i="9"/>
  <c r="Q81" i="9"/>
  <c r="L77" i="9"/>
  <c r="L83" i="9" s="1"/>
  <c r="F4262" i="3"/>
  <c r="K4042" i="3"/>
  <c r="F3734" i="3"/>
  <c r="K3619" i="3"/>
  <c r="K2757" i="3"/>
  <c r="F2854" i="3"/>
  <c r="F1798" i="3"/>
  <c r="K1798" i="3" s="1"/>
  <c r="K1719" i="3"/>
  <c r="K1217" i="3"/>
  <c r="F1270" i="3"/>
  <c r="F77" i="9"/>
  <c r="F83" i="9" s="1"/>
  <c r="G83" i="9"/>
  <c r="K1499" i="3"/>
  <c r="K1490" i="3"/>
  <c r="K1491" i="3"/>
  <c r="K1494" i="3"/>
  <c r="K1493" i="3"/>
  <c r="K1506" i="3"/>
  <c r="K1622" i="3"/>
  <c r="K1504" i="3"/>
  <c r="K1492" i="3"/>
  <c r="K1501" i="3"/>
  <c r="K1503" i="3"/>
  <c r="K1497" i="3"/>
  <c r="K1502" i="3"/>
  <c r="K1489" i="3"/>
  <c r="K1495" i="3"/>
  <c r="K1496" i="3"/>
  <c r="K1500" i="3"/>
  <c r="K1505" i="3"/>
  <c r="K1498" i="3"/>
  <c r="K2562" i="3"/>
  <c r="K2551" i="3"/>
  <c r="K2546" i="3"/>
  <c r="K2559" i="3"/>
  <c r="K2553" i="3"/>
  <c r="K2554" i="3"/>
  <c r="K2556" i="3"/>
  <c r="K2545" i="3"/>
  <c r="K2560" i="3"/>
  <c r="K2561" i="3"/>
  <c r="K2555" i="3"/>
  <c r="K2557" i="3"/>
  <c r="K2552" i="3"/>
  <c r="K2549" i="3"/>
  <c r="K2547" i="3"/>
  <c r="K2548" i="3"/>
  <c r="K2678" i="3"/>
  <c r="K2558" i="3"/>
  <c r="K2550" i="3"/>
  <c r="K1326" i="3"/>
  <c r="K1316" i="3"/>
  <c r="K1322" i="3"/>
  <c r="K1329" i="3"/>
  <c r="K1324" i="3"/>
  <c r="K1323" i="3"/>
  <c r="K1313" i="3"/>
  <c r="K1319" i="3"/>
  <c r="K1327" i="3"/>
  <c r="K1314" i="3"/>
  <c r="K1321" i="3"/>
  <c r="K1330" i="3"/>
  <c r="K1315" i="3"/>
  <c r="K1320" i="3"/>
  <c r="K1328" i="3"/>
  <c r="K1317" i="3"/>
  <c r="K1325" i="3"/>
  <c r="K1446" i="3"/>
  <c r="K1318" i="3"/>
  <c r="K971" i="3"/>
  <c r="K978" i="3"/>
  <c r="K962" i="3"/>
  <c r="K966" i="3"/>
  <c r="K975" i="3"/>
  <c r="K969" i="3"/>
  <c r="K970" i="3"/>
  <c r="K1094" i="3"/>
  <c r="K976" i="3"/>
  <c r="K964" i="3"/>
  <c r="K967" i="3"/>
  <c r="K977" i="3"/>
  <c r="K974" i="3"/>
  <c r="K961" i="3"/>
  <c r="K963" i="3"/>
  <c r="K968" i="3"/>
  <c r="K965" i="3"/>
  <c r="K973" i="3"/>
  <c r="K972" i="3"/>
  <c r="K2033" i="3"/>
  <c r="K2150" i="3"/>
  <c r="K2024" i="3"/>
  <c r="K2030" i="3"/>
  <c r="K2021" i="3"/>
  <c r="K2025" i="3"/>
  <c r="K2032" i="3"/>
  <c r="K2028" i="3"/>
  <c r="K2026" i="3"/>
  <c r="K2022" i="3"/>
  <c r="K2019" i="3"/>
  <c r="K2023" i="3"/>
  <c r="K2018" i="3"/>
  <c r="K2020" i="3"/>
  <c r="K2029" i="3"/>
  <c r="K2027" i="3"/>
  <c r="K2031" i="3"/>
  <c r="K2034" i="3"/>
  <c r="K2017" i="3"/>
  <c r="K622" i="3"/>
  <c r="K612" i="3"/>
  <c r="K618" i="3"/>
  <c r="K625" i="3"/>
  <c r="K620" i="3"/>
  <c r="K619" i="3"/>
  <c r="K609" i="3"/>
  <c r="K615" i="3"/>
  <c r="K623" i="3"/>
  <c r="K610" i="3"/>
  <c r="K617" i="3"/>
  <c r="K626" i="3"/>
  <c r="K611" i="3"/>
  <c r="K616" i="3"/>
  <c r="K624" i="3"/>
  <c r="K613" i="3"/>
  <c r="K621" i="3"/>
  <c r="K742" i="3"/>
  <c r="K614" i="3"/>
  <c r="K2200" i="3"/>
  <c r="K2194" i="3"/>
  <c r="K2203" i="3"/>
  <c r="K2196" i="3"/>
  <c r="K2326" i="3"/>
  <c r="K2208" i="3"/>
  <c r="K2201" i="3"/>
  <c r="K2204" i="3"/>
  <c r="K2207" i="3"/>
  <c r="K2198" i="3"/>
  <c r="K2195" i="3"/>
  <c r="K2202" i="3"/>
  <c r="K2205" i="3"/>
  <c r="K2199" i="3"/>
  <c r="K2210" i="3"/>
  <c r="K2193" i="3"/>
  <c r="K2206" i="3"/>
  <c r="K2197" i="3"/>
  <c r="K2209" i="3"/>
  <c r="L140" i="9"/>
  <c r="L137" i="9" s="1"/>
  <c r="L133" i="9"/>
  <c r="F66" i="1"/>
  <c r="F77" i="1"/>
  <c r="I202" i="5"/>
  <c r="H204" i="5"/>
  <c r="F202" i="5"/>
  <c r="J207" i="5"/>
  <c r="G205" i="5"/>
  <c r="I205" i="5"/>
  <c r="H207" i="5"/>
  <c r="G200" i="5"/>
  <c r="E208" i="5"/>
  <c r="I204" i="5"/>
  <c r="H206" i="5"/>
  <c r="E203" i="5"/>
  <c r="E207" i="5"/>
  <c r="J204" i="5"/>
  <c r="G206" i="5"/>
  <c r="F200" i="5"/>
  <c r="J203" i="5"/>
  <c r="G201" i="5"/>
  <c r="I201" i="5"/>
  <c r="H203" i="5"/>
  <c r="E201" i="5"/>
  <c r="E202" i="5"/>
  <c r="I200" i="5"/>
  <c r="H202" i="5"/>
  <c r="F206" i="5"/>
  <c r="I207" i="5"/>
  <c r="J200" i="5"/>
  <c r="G202" i="5"/>
  <c r="H208" i="5"/>
  <c r="F204" i="5"/>
  <c r="J206" i="5"/>
  <c r="G208" i="5"/>
  <c r="E200" i="5"/>
  <c r="F201" i="5"/>
  <c r="J205" i="5"/>
  <c r="G207" i="5"/>
  <c r="F208" i="5"/>
  <c r="I203" i="5"/>
  <c r="H205" i="5"/>
  <c r="E204" i="5"/>
  <c r="F203" i="5"/>
  <c r="I206" i="5"/>
  <c r="H200" i="5"/>
  <c r="E205" i="5"/>
  <c r="J202" i="5"/>
  <c r="G204" i="5"/>
  <c r="F207" i="5"/>
  <c r="I208" i="5"/>
  <c r="J201" i="5"/>
  <c r="G203" i="5"/>
  <c r="E206" i="5"/>
  <c r="J208" i="5"/>
  <c r="H201" i="5"/>
  <c r="F205" i="5"/>
  <c r="L82" i="9"/>
  <c r="E336" i="3"/>
  <c r="F213" i="3"/>
  <c r="E252" i="3"/>
  <c r="E234" i="3"/>
  <c r="E220" i="3"/>
  <c r="E211" i="3"/>
  <c r="E200" i="3"/>
  <c r="I248" i="3"/>
  <c r="F329" i="3"/>
  <c r="F262" i="3"/>
  <c r="F208" i="3"/>
  <c r="F285" i="3"/>
  <c r="F191" i="3"/>
  <c r="I253" i="3"/>
  <c r="I203" i="3"/>
  <c r="J294" i="3"/>
  <c r="J53" i="1" s="1"/>
  <c r="J277" i="3"/>
  <c r="I194" i="3"/>
  <c r="I296" i="3"/>
  <c r="I54" i="1" s="1"/>
  <c r="F252" i="3"/>
  <c r="E294" i="3"/>
  <c r="J261" i="3"/>
  <c r="J199" i="3"/>
  <c r="E264" i="3"/>
  <c r="J243" i="3"/>
  <c r="J228" i="3"/>
  <c r="J214" i="3"/>
  <c r="J206" i="3"/>
  <c r="J192" i="3"/>
  <c r="F341" i="3"/>
  <c r="F292" i="3"/>
  <c r="Q70" i="9" s="1"/>
  <c r="J70" i="9" s="1"/>
  <c r="N70" i="9" s="1"/>
  <c r="F286" i="3"/>
  <c r="F228" i="3"/>
  <c r="I218" i="3"/>
  <c r="F220" i="3"/>
  <c r="I277" i="3"/>
  <c r="I220" i="3"/>
  <c r="E329" i="3"/>
  <c r="E268" i="3"/>
  <c r="E326" i="3"/>
  <c r="I278" i="3"/>
  <c r="F222" i="3"/>
  <c r="E290" i="3"/>
  <c r="J252" i="3"/>
  <c r="F199" i="3"/>
  <c r="J263" i="3"/>
  <c r="E243" i="3"/>
  <c r="F334" i="3"/>
  <c r="I266" i="3"/>
  <c r="E247" i="3"/>
  <c r="E231" i="3"/>
  <c r="E217" i="3"/>
  <c r="E209" i="3"/>
  <c r="E195" i="3"/>
  <c r="I225" i="3"/>
  <c r="F295" i="3"/>
  <c r="F245" i="3"/>
  <c r="J224" i="3"/>
  <c r="F261" i="3"/>
  <c r="I290" i="3"/>
  <c r="I241" i="3"/>
  <c r="I191" i="3"/>
  <c r="J281" i="3"/>
  <c r="I216" i="3"/>
  <c r="I295" i="3"/>
  <c r="E253" i="3"/>
  <c r="I243" i="3"/>
  <c r="E259" i="3"/>
  <c r="J235" i="3"/>
  <c r="J221" i="3"/>
  <c r="J212" i="3"/>
  <c r="J201" i="3"/>
  <c r="J189" i="3"/>
  <c r="F326" i="3"/>
  <c r="F277" i="3"/>
  <c r="F214" i="3"/>
  <c r="F320" i="3"/>
  <c r="F200" i="3"/>
  <c r="I262" i="3"/>
  <c r="I211" i="3"/>
  <c r="E318" i="3"/>
  <c r="E278" i="3"/>
  <c r="I201" i="3"/>
  <c r="F192" i="3"/>
  <c r="I285" i="3"/>
  <c r="E281" i="3"/>
  <c r="F194" i="3"/>
  <c r="F264" i="3"/>
  <c r="J254" i="3"/>
  <c r="E235" i="3"/>
  <c r="E221" i="3"/>
  <c r="E212" i="3"/>
  <c r="E201" i="3"/>
  <c r="G242" i="3"/>
  <c r="J278" i="3"/>
  <c r="E244" i="3"/>
  <c r="E229" i="3"/>
  <c r="E215" i="3"/>
  <c r="E207" i="3"/>
  <c r="E193" i="3"/>
  <c r="J188" i="3"/>
  <c r="F290" i="3"/>
  <c r="F230" i="3"/>
  <c r="E218" i="3"/>
  <c r="F229" i="3"/>
  <c r="I279" i="3"/>
  <c r="I222" i="3"/>
  <c r="E332" i="3"/>
  <c r="E289" i="3"/>
  <c r="E286" i="3"/>
  <c r="I245" i="3"/>
  <c r="F217" i="3"/>
  <c r="I250" i="3"/>
  <c r="J283" i="3"/>
  <c r="F241" i="3"/>
  <c r="J296" i="3"/>
  <c r="J54" i="1" s="1"/>
  <c r="J251" i="3"/>
  <c r="J232" i="3"/>
  <c r="J219" i="3"/>
  <c r="J210" i="3"/>
  <c r="J197" i="3"/>
  <c r="E248" i="3"/>
  <c r="F248" i="3"/>
  <c r="F254" i="3"/>
  <c r="F206" i="3"/>
  <c r="F280" i="3"/>
  <c r="F188" i="3"/>
  <c r="I251" i="3"/>
  <c r="H202" i="3"/>
  <c r="J260" i="3"/>
  <c r="E241" i="3"/>
  <c r="E222" i="3"/>
  <c r="E213" i="3"/>
  <c r="E203" i="3"/>
  <c r="E191" i="3"/>
  <c r="F328" i="3"/>
  <c r="F279" i="3"/>
  <c r="F216" i="3"/>
  <c r="F332" i="3"/>
  <c r="F207" i="3"/>
  <c r="I264" i="3"/>
  <c r="I213" i="3"/>
  <c r="E320" i="3"/>
  <c r="J267" i="3"/>
  <c r="E319" i="3"/>
  <c r="I268" i="3"/>
  <c r="F268" i="3"/>
  <c r="I197" i="3"/>
  <c r="J274" i="3"/>
  <c r="I206" i="3"/>
  <c r="J245" i="3"/>
  <c r="J230" i="3"/>
  <c r="J216" i="3"/>
  <c r="J208" i="3"/>
  <c r="J194" i="3"/>
  <c r="E225" i="3"/>
  <c r="F322" i="3"/>
  <c r="F243" i="3"/>
  <c r="F224" i="3"/>
  <c r="F250" i="3"/>
  <c r="I286" i="3"/>
  <c r="I234" i="3"/>
  <c r="I188" i="3"/>
  <c r="E263" i="3"/>
  <c r="J291" i="3"/>
  <c r="I252" i="3"/>
  <c r="F282" i="3"/>
  <c r="E341" i="3"/>
  <c r="E260" i="3"/>
  <c r="I246" i="3"/>
  <c r="J286" i="3"/>
  <c r="E245" i="3"/>
  <c r="E230" i="3"/>
  <c r="E216" i="3"/>
  <c r="E208" i="3"/>
  <c r="E194" i="3"/>
  <c r="I221" i="3"/>
  <c r="E333" i="3"/>
  <c r="E228" i="3"/>
  <c r="E206" i="3"/>
  <c r="J248" i="3"/>
  <c r="F321" i="3"/>
  <c r="F273" i="3"/>
  <c r="F212" i="3"/>
  <c r="F296" i="3"/>
  <c r="Q62" i="9" s="1"/>
  <c r="J62" i="9" s="1"/>
  <c r="N62" i="9" s="1"/>
  <c r="F244" i="3"/>
  <c r="I247" i="3"/>
  <c r="I195" i="3"/>
  <c r="E291" i="3"/>
  <c r="E283" i="3"/>
  <c r="I230" i="3"/>
  <c r="F247" i="3"/>
  <c r="I274" i="3"/>
  <c r="J280" i="3"/>
  <c r="E321" i="3"/>
  <c r="J211" i="3"/>
  <c r="F281" i="3"/>
  <c r="I267" i="3"/>
  <c r="I189" i="3"/>
  <c r="E254" i="3"/>
  <c r="G200" i="3"/>
  <c r="G219" i="3"/>
  <c r="H292" i="3"/>
  <c r="H267" i="3"/>
  <c r="H244" i="3"/>
  <c r="G286" i="3"/>
  <c r="G259" i="3"/>
  <c r="H189" i="3"/>
  <c r="H212" i="3"/>
  <c r="H232" i="3"/>
  <c r="J231" i="3"/>
  <c r="E224" i="3"/>
  <c r="F294" i="3"/>
  <c r="E295" i="3"/>
  <c r="I210" i="3"/>
  <c r="G191" i="3"/>
  <c r="G212" i="3"/>
  <c r="G231" i="3"/>
  <c r="H274" i="3"/>
  <c r="H248" i="3"/>
  <c r="G277" i="3"/>
  <c r="G250" i="3"/>
  <c r="H209" i="3"/>
  <c r="H224" i="3"/>
  <c r="G274" i="3"/>
  <c r="J244" i="3"/>
  <c r="J193" i="3"/>
  <c r="I226" i="3"/>
  <c r="I193" i="3"/>
  <c r="F259" i="3"/>
  <c r="E262" i="3"/>
  <c r="E273" i="3"/>
  <c r="G209" i="3"/>
  <c r="G225" i="3"/>
  <c r="H290" i="3"/>
  <c r="H264" i="3"/>
  <c r="H241" i="3"/>
  <c r="G279" i="3"/>
  <c r="G248" i="3"/>
  <c r="H201" i="3"/>
  <c r="H225" i="3"/>
  <c r="G282" i="3"/>
  <c r="E285" i="3"/>
  <c r="J191" i="3"/>
  <c r="H207" i="3"/>
  <c r="G289" i="3"/>
  <c r="H301" i="3"/>
  <c r="F189" i="3"/>
  <c r="F232" i="3"/>
  <c r="G247" i="3"/>
  <c r="H259" i="3"/>
  <c r="G193" i="3"/>
  <c r="J213" i="3"/>
  <c r="I200" i="3"/>
  <c r="F231" i="3"/>
  <c r="I214" i="3"/>
  <c r="E219" i="3"/>
  <c r="E197" i="3"/>
  <c r="J226" i="3"/>
  <c r="F342" i="3"/>
  <c r="F253" i="3"/>
  <c r="F201" i="3"/>
  <c r="F215" i="3"/>
  <c r="I283" i="3"/>
  <c r="I231" i="3"/>
  <c r="E342" i="3"/>
  <c r="J264" i="3"/>
  <c r="E292" i="3"/>
  <c r="I259" i="3"/>
  <c r="F318" i="3"/>
  <c r="I219" i="3"/>
  <c r="G234" i="3"/>
  <c r="J253" i="3"/>
  <c r="J200" i="3"/>
  <c r="F219" i="3"/>
  <c r="I215" i="3"/>
  <c r="I289" i="3"/>
  <c r="I228" i="3"/>
  <c r="G207" i="3"/>
  <c r="G230" i="3"/>
  <c r="H286" i="3"/>
  <c r="H262" i="3"/>
  <c r="G301" i="3"/>
  <c r="G281" i="3"/>
  <c r="G251" i="3"/>
  <c r="H192" i="3"/>
  <c r="H215" i="3"/>
  <c r="F291" i="3"/>
  <c r="J217" i="3"/>
  <c r="F338" i="3"/>
  <c r="F193" i="3"/>
  <c r="E280" i="3"/>
  <c r="J266" i="3"/>
  <c r="G195" i="3"/>
  <c r="G216" i="3"/>
  <c r="H291" i="3"/>
  <c r="H266" i="3"/>
  <c r="H243" i="3"/>
  <c r="G291" i="3"/>
  <c r="G267" i="3"/>
  <c r="G244" i="3"/>
  <c r="H213" i="3"/>
  <c r="H230" i="3"/>
  <c r="H210" i="3"/>
  <c r="J229" i="3"/>
  <c r="F331" i="3"/>
  <c r="F266" i="3"/>
  <c r="J290" i="3"/>
  <c r="F278" i="3"/>
  <c r="G188" i="3"/>
  <c r="G213" i="3"/>
  <c r="G228" i="3"/>
  <c r="H283" i="3"/>
  <c r="H260" i="3"/>
  <c r="G295" i="3"/>
  <c r="G266" i="3"/>
  <c r="J301" i="3"/>
  <c r="H203" i="3"/>
  <c r="H245" i="3"/>
  <c r="G218" i="3"/>
  <c r="E338" i="3"/>
  <c r="J241" i="3"/>
  <c r="F260" i="3"/>
  <c r="H251" i="3"/>
  <c r="J225" i="3"/>
  <c r="H218" i="3"/>
  <c r="G273" i="3"/>
  <c r="H282" i="3"/>
  <c r="J268" i="3"/>
  <c r="I291" i="3"/>
  <c r="J292" i="3"/>
  <c r="I232" i="3"/>
  <c r="E250" i="3"/>
  <c r="E214" i="3"/>
  <c r="E192" i="3"/>
  <c r="I224" i="3"/>
  <c r="F319" i="3"/>
  <c r="F235" i="3"/>
  <c r="E226" i="3"/>
  <c r="F195" i="3"/>
  <c r="I273" i="3"/>
  <c r="I217" i="3"/>
  <c r="E327" i="3"/>
  <c r="J273" i="3"/>
  <c r="E331" i="3"/>
  <c r="I282" i="3"/>
  <c r="F327" i="3"/>
  <c r="E328" i="3"/>
  <c r="F263" i="3"/>
  <c r="J234" i="3"/>
  <c r="E188" i="3"/>
  <c r="J218" i="3"/>
  <c r="E322" i="3"/>
  <c r="I261" i="3"/>
  <c r="J262" i="3"/>
  <c r="G211" i="3"/>
  <c r="H296" i="3"/>
  <c r="H54" i="1" s="1"/>
  <c r="H281" i="3"/>
  <c r="H254" i="3"/>
  <c r="G268" i="3"/>
  <c r="G245" i="3"/>
  <c r="H197" i="3"/>
  <c r="H219" i="3"/>
  <c r="E246" i="3"/>
  <c r="J209" i="3"/>
  <c r="F267" i="3"/>
  <c r="I254" i="3"/>
  <c r="I212" i="3"/>
  <c r="E251" i="3"/>
  <c r="G201" i="3"/>
  <c r="G220" i="3"/>
  <c r="H285" i="3"/>
  <c r="H261" i="3"/>
  <c r="G296" i="3"/>
  <c r="G54" i="1" s="1"/>
  <c r="F54" i="1" s="1"/>
  <c r="G285" i="3"/>
  <c r="G262" i="3"/>
  <c r="H195" i="3"/>
  <c r="H216" i="3"/>
  <c r="H221" i="3"/>
  <c r="J215" i="3"/>
  <c r="F317" i="3"/>
  <c r="I292" i="3"/>
  <c r="J285" i="3"/>
  <c r="J250" i="3"/>
  <c r="G192" i="3"/>
  <c r="G217" i="3"/>
  <c r="G232" i="3"/>
  <c r="H279" i="3"/>
  <c r="H252" i="3"/>
  <c r="G290" i="3"/>
  <c r="G261" i="3"/>
  <c r="G243" i="3"/>
  <c r="H206" i="3"/>
  <c r="G198" i="3"/>
  <c r="H191" i="3"/>
  <c r="H268" i="3"/>
  <c r="G197" i="3"/>
  <c r="F225" i="3"/>
  <c r="J198" i="3"/>
  <c r="H228" i="3"/>
  <c r="G241" i="3"/>
  <c r="G226" i="3"/>
  <c r="I263" i="3"/>
  <c r="J203" i="3"/>
  <c r="H188" i="3"/>
  <c r="G294" i="3"/>
  <c r="G53" i="1" s="1"/>
  <c r="G229" i="3"/>
  <c r="J295" i="3"/>
  <c r="I301" i="3"/>
  <c r="E282" i="3"/>
  <c r="E267" i="3"/>
  <c r="K267" i="3" s="1"/>
  <c r="E232" i="3"/>
  <c r="E210" i="3"/>
  <c r="E189" i="3"/>
  <c r="F333" i="3"/>
  <c r="F283" i="3"/>
  <c r="F221" i="3"/>
  <c r="F218" i="3"/>
  <c r="F274" i="3"/>
  <c r="I294" i="3"/>
  <c r="I53" i="1" s="1"/>
  <c r="I260" i="3"/>
  <c r="I209" i="3"/>
  <c r="E296" i="3"/>
  <c r="J279" i="3"/>
  <c r="I208" i="3"/>
  <c r="F197" i="3"/>
  <c r="F203" i="3"/>
  <c r="J289" i="3"/>
  <c r="I192" i="3"/>
  <c r="J220" i="3"/>
  <c r="F226" i="3"/>
  <c r="F211" i="3"/>
  <c r="E274" i="3"/>
  <c r="E277" i="3"/>
  <c r="G194" i="3"/>
  <c r="G215" i="3"/>
  <c r="H277" i="3"/>
  <c r="H250" i="3"/>
  <c r="G292" i="3"/>
  <c r="G263" i="3"/>
  <c r="G235" i="3"/>
  <c r="H208" i="3"/>
  <c r="H229" i="3"/>
  <c r="J247" i="3"/>
  <c r="J195" i="3"/>
  <c r="F210" i="3"/>
  <c r="I207" i="3"/>
  <c r="F209" i="3"/>
  <c r="J282" i="3"/>
  <c r="G208" i="3"/>
  <c r="G224" i="3"/>
  <c r="H280" i="3"/>
  <c r="H253" i="3"/>
  <c r="G280" i="3"/>
  <c r="G254" i="3"/>
  <c r="H200" i="3"/>
  <c r="H220" i="3"/>
  <c r="I198" i="3"/>
  <c r="E279" i="3"/>
  <c r="K279" i="3" s="1"/>
  <c r="J207" i="3"/>
  <c r="F251" i="3"/>
  <c r="I244" i="3"/>
  <c r="I235" i="3"/>
  <c r="E317" i="3"/>
  <c r="F289" i="3"/>
  <c r="G203" i="3"/>
  <c r="G221" i="3"/>
  <c r="H295" i="3"/>
  <c r="H273" i="3"/>
  <c r="H247" i="3"/>
  <c r="G283" i="3"/>
  <c r="G253" i="3"/>
  <c r="H193" i="3"/>
  <c r="H217" i="3"/>
  <c r="H211" i="3"/>
  <c r="G260" i="3"/>
  <c r="H294" i="3"/>
  <c r="H53" i="1" s="1"/>
  <c r="G189" i="3"/>
  <c r="F198" i="3"/>
  <c r="H222" i="3"/>
  <c r="G264" i="3"/>
  <c r="H278" i="3"/>
  <c r="G214" i="3"/>
  <c r="I229" i="3"/>
  <c r="E261" i="3"/>
  <c r="K261" i="3" s="1"/>
  <c r="G210" i="3"/>
  <c r="H242" i="3"/>
  <c r="E337" i="3"/>
  <c r="F202" i="3"/>
  <c r="I242" i="3"/>
  <c r="G202" i="3"/>
  <c r="E334" i="3"/>
  <c r="G252" i="3"/>
  <c r="H234" i="3"/>
  <c r="G278" i="3"/>
  <c r="H198" i="3"/>
  <c r="I281" i="3"/>
  <c r="G199" i="3"/>
  <c r="F246" i="3"/>
  <c r="G246" i="3"/>
  <c r="F242" i="3"/>
  <c r="F301" i="3"/>
  <c r="J222" i="3"/>
  <c r="J259" i="3"/>
  <c r="H231" i="3"/>
  <c r="I280" i="3"/>
  <c r="F234" i="3"/>
  <c r="E198" i="3"/>
  <c r="E202" i="3"/>
  <c r="J246" i="3"/>
  <c r="J202" i="3"/>
  <c r="F335" i="3"/>
  <c r="E199" i="3"/>
  <c r="J242" i="3"/>
  <c r="G222" i="3"/>
  <c r="H194" i="3"/>
  <c r="H263" i="3"/>
  <c r="G206" i="3"/>
  <c r="F336" i="3"/>
  <c r="E301" i="3"/>
  <c r="I202" i="3"/>
  <c r="E335" i="3"/>
  <c r="H199" i="3"/>
  <c r="E242" i="3"/>
  <c r="F337" i="3"/>
  <c r="I199" i="3"/>
  <c r="H246" i="3"/>
  <c r="H289" i="3"/>
  <c r="H214" i="3"/>
  <c r="E266" i="3"/>
  <c r="K266" i="3" s="1"/>
  <c r="H235" i="3"/>
  <c r="H226" i="3"/>
  <c r="G133" i="9"/>
  <c r="G141" i="9"/>
  <c r="G138" i="9" s="1"/>
  <c r="G82" i="9"/>
  <c r="G140" i="9"/>
  <c r="G137" i="9" s="1"/>
  <c r="N108" i="9"/>
  <c r="N110" i="9" s="1"/>
  <c r="N120" i="9" s="1"/>
  <c r="N84" i="9" s="1"/>
  <c r="J110" i="9"/>
  <c r="J120" i="9" s="1"/>
  <c r="J84" i="9" s="1"/>
  <c r="G287" i="3"/>
  <c r="G92" i="5" s="1"/>
  <c r="H284" i="3"/>
  <c r="H91" i="5" s="1"/>
  <c r="G288" i="3"/>
  <c r="G257" i="3"/>
  <c r="G82" i="5" s="1"/>
  <c r="G284" i="3"/>
  <c r="G91" i="5" s="1"/>
  <c r="H239" i="3"/>
  <c r="H77" i="5" s="1"/>
  <c r="H205" i="3"/>
  <c r="I258" i="3"/>
  <c r="I83" i="5" s="1"/>
  <c r="J269" i="3"/>
  <c r="J85" i="5" s="1"/>
  <c r="F271" i="3"/>
  <c r="F87" i="5" s="1"/>
  <c r="F297" i="3"/>
  <c r="F95" i="5" s="1"/>
  <c r="J257" i="3"/>
  <c r="J82" i="5" s="1"/>
  <c r="J196" i="3"/>
  <c r="J236" i="3"/>
  <c r="E196" i="3"/>
  <c r="E270" i="3"/>
  <c r="F258" i="3"/>
  <c r="F83" i="5" s="1"/>
  <c r="F249" i="3"/>
  <c r="G293" i="3"/>
  <c r="G237" i="3"/>
  <c r="G75" i="5" s="1"/>
  <c r="G205" i="3"/>
  <c r="G265" i="3"/>
  <c r="G239" i="3"/>
  <c r="G77" i="5" s="1"/>
  <c r="H270" i="3"/>
  <c r="H86" i="5" s="1"/>
  <c r="F275" i="3"/>
  <c r="F270" i="3"/>
  <c r="F86" i="5" s="1"/>
  <c r="I239" i="3"/>
  <c r="I77" i="5" s="1"/>
  <c r="I196" i="3"/>
  <c r="E238" i="3"/>
  <c r="I275" i="3"/>
  <c r="J270" i="3"/>
  <c r="J86" i="5" s="1"/>
  <c r="E204" i="3"/>
  <c r="G187" i="3"/>
  <c r="E236" i="3"/>
  <c r="H223" i="3"/>
  <c r="H71" i="5" s="1"/>
  <c r="G297" i="3"/>
  <c r="G190" i="3"/>
  <c r="I257" i="3"/>
  <c r="I82" i="5" s="1"/>
  <c r="J272" i="3"/>
  <c r="I276" i="3"/>
  <c r="I90" i="5" s="1"/>
  <c r="E249" i="3"/>
  <c r="E257" i="3"/>
  <c r="E239" i="3"/>
  <c r="G204" i="3"/>
  <c r="G69" i="5" s="1"/>
  <c r="I270" i="3"/>
  <c r="I86" i="5" s="1"/>
  <c r="I236" i="3"/>
  <c r="E190" i="3"/>
  <c r="F227" i="3"/>
  <c r="H276" i="3"/>
  <c r="H90" i="5" s="1"/>
  <c r="G272" i="3"/>
  <c r="H187" i="3"/>
  <c r="I240" i="3"/>
  <c r="I78" i="5" s="1"/>
  <c r="J205" i="3"/>
  <c r="J288" i="3"/>
  <c r="J240" i="3"/>
  <c r="J78" i="5" s="1"/>
  <c r="F238" i="3"/>
  <c r="F76" i="5" s="1"/>
  <c r="J293" i="3"/>
  <c r="J249" i="3"/>
  <c r="H249" i="3"/>
  <c r="G223" i="3"/>
  <c r="G71" i="5" s="1"/>
  <c r="I204" i="3"/>
  <c r="I69" i="5" s="1"/>
  <c r="E284" i="3"/>
  <c r="H269" i="3"/>
  <c r="H85" i="5" s="1"/>
  <c r="I223" i="3"/>
  <c r="I71" i="5" s="1"/>
  <c r="J276" i="3"/>
  <c r="J90" i="5" s="1"/>
  <c r="E297" i="3"/>
  <c r="J187" i="3"/>
  <c r="I233" i="3"/>
  <c r="I73" i="5" s="1"/>
  <c r="I284" i="3"/>
  <c r="I91" i="5" s="1"/>
  <c r="F256" i="3"/>
  <c r="F81" i="5" s="1"/>
  <c r="H293" i="3"/>
  <c r="J284" i="3"/>
  <c r="J91" i="5" s="1"/>
  <c r="F190" i="3"/>
  <c r="F67" i="5" s="1"/>
  <c r="H256" i="3"/>
  <c r="H255" i="3"/>
  <c r="F196" i="3"/>
  <c r="E275" i="3"/>
  <c r="J287" i="3"/>
  <c r="J92" i="5" s="1"/>
  <c r="F269" i="3"/>
  <c r="F85" i="5" s="1"/>
  <c r="F204" i="3"/>
  <c r="F69" i="5" s="1"/>
  <c r="I269" i="3"/>
  <c r="I85" i="5" s="1"/>
  <c r="F257" i="3"/>
  <c r="F82" i="5" s="1"/>
  <c r="G227" i="3"/>
  <c r="I265" i="3"/>
  <c r="G270" i="3"/>
  <c r="G86" i="5" s="1"/>
  <c r="H297" i="3"/>
  <c r="G249" i="3"/>
  <c r="I255" i="3"/>
  <c r="G256" i="3"/>
  <c r="F255" i="3"/>
  <c r="F236" i="3"/>
  <c r="F74" i="5" s="1"/>
  <c r="F276" i="3"/>
  <c r="F90" i="5" s="1"/>
  <c r="J258" i="3"/>
  <c r="J83" i="5" s="1"/>
  <c r="J190" i="3"/>
  <c r="I190" i="3"/>
  <c r="E233" i="3"/>
  <c r="F293" i="3"/>
  <c r="H196" i="3"/>
  <c r="H190" i="3"/>
  <c r="F288" i="3"/>
  <c r="F93" i="5" s="1"/>
  <c r="F239" i="3"/>
  <c r="F77" i="5" s="1"/>
  <c r="J238" i="3"/>
  <c r="J76" i="5" s="1"/>
  <c r="E237" i="3"/>
  <c r="E205" i="3"/>
  <c r="J223" i="3"/>
  <c r="J71" i="5" s="1"/>
  <c r="J265" i="3"/>
  <c r="J271" i="3"/>
  <c r="J87" i="5" s="1"/>
  <c r="H258" i="3"/>
  <c r="H83" i="5" s="1"/>
  <c r="G238" i="3"/>
  <c r="G76" i="5" s="1"/>
  <c r="H204" i="3"/>
  <c r="H69" i="5" s="1"/>
  <c r="G269" i="3"/>
  <c r="G85" i="5" s="1"/>
  <c r="J233" i="3"/>
  <c r="J73" i="5" s="1"/>
  <c r="E293" i="3"/>
  <c r="I287" i="3"/>
  <c r="I92" i="5" s="1"/>
  <c r="H257" i="3"/>
  <c r="H82" i="5" s="1"/>
  <c r="J239" i="3"/>
  <c r="J77" i="5" s="1"/>
  <c r="E223" i="3"/>
  <c r="H271" i="3"/>
  <c r="H87" i="5" s="1"/>
  <c r="G271" i="3"/>
  <c r="G87" i="5" s="1"/>
  <c r="H236" i="3"/>
  <c r="H237" i="3"/>
  <c r="H75" i="5" s="1"/>
  <c r="J255" i="3"/>
  <c r="F237" i="3"/>
  <c r="F75" i="5" s="1"/>
  <c r="H287" i="3"/>
  <c r="H92" i="5" s="1"/>
  <c r="I238" i="3"/>
  <c r="I76" i="5" s="1"/>
  <c r="H240" i="3"/>
  <c r="H78" i="5" s="1"/>
  <c r="E255" i="3"/>
  <c r="H227" i="3"/>
  <c r="H238" i="3"/>
  <c r="H76" i="5" s="1"/>
  <c r="E227" i="3"/>
  <c r="H233" i="3"/>
  <c r="H73" i="5" s="1"/>
  <c r="G275" i="3"/>
  <c r="I237" i="3"/>
  <c r="I75" i="5" s="1"/>
  <c r="I249" i="3"/>
  <c r="F284" i="3"/>
  <c r="J297" i="3"/>
  <c r="I272" i="3"/>
  <c r="H272" i="3"/>
  <c r="I293" i="3"/>
  <c r="F205" i="3"/>
  <c r="G258" i="3"/>
  <c r="G83" i="5" s="1"/>
  <c r="J227" i="3"/>
  <c r="E272" i="3"/>
  <c r="E258" i="3"/>
  <c r="I187" i="3"/>
  <c r="H275" i="3"/>
  <c r="J256" i="3"/>
  <c r="F223" i="3"/>
  <c r="I256" i="3"/>
  <c r="E256" i="3"/>
  <c r="G236" i="3"/>
  <c r="E187" i="3"/>
  <c r="E269" i="3"/>
  <c r="J275" i="3"/>
  <c r="E276" i="3"/>
  <c r="F265" i="3"/>
  <c r="F84" i="5" s="1"/>
  <c r="E265" i="3"/>
  <c r="F187" i="3"/>
  <c r="H265" i="3"/>
  <c r="E287" i="3"/>
  <c r="I297" i="3"/>
  <c r="F233" i="3"/>
  <c r="F73" i="5" s="1"/>
  <c r="I288" i="3"/>
  <c r="F287" i="3"/>
  <c r="I205" i="3"/>
  <c r="I227" i="3"/>
  <c r="G240" i="3"/>
  <c r="G78" i="5" s="1"/>
  <c r="G276" i="3"/>
  <c r="G90" i="5" s="1"/>
  <c r="G255" i="3"/>
  <c r="H288" i="3"/>
  <c r="I271" i="3"/>
  <c r="I87" i="5" s="1"/>
  <c r="J204" i="3"/>
  <c r="J69" i="5" s="1"/>
  <c r="G196" i="3"/>
  <c r="E240" i="3"/>
  <c r="G233" i="3"/>
  <c r="G73" i="5" s="1"/>
  <c r="E288" i="3"/>
  <c r="J237" i="3"/>
  <c r="J75" i="5" s="1"/>
  <c r="E271" i="3"/>
  <c r="F272" i="3"/>
  <c r="F88" i="5" s="1"/>
  <c r="F240" i="3"/>
  <c r="Q120" i="9"/>
  <c r="Q84" i="9" s="1"/>
  <c r="I84" i="9"/>
  <c r="L141" i="9"/>
  <c r="L138" i="9" s="1"/>
  <c r="F133" i="9" l="1"/>
  <c r="F82" i="9"/>
  <c r="F140" i="9"/>
  <c r="F137" i="9" s="1"/>
  <c r="F141" i="9"/>
  <c r="F138" i="9" s="1"/>
  <c r="K1838" i="3"/>
  <c r="K1800" i="3"/>
  <c r="K1839" i="3"/>
  <c r="K1799" i="3"/>
  <c r="K4138" i="3"/>
  <c r="K4145" i="3"/>
  <c r="K4141" i="3"/>
  <c r="K4131" i="3"/>
  <c r="K4143" i="3"/>
  <c r="K4137" i="3"/>
  <c r="K4144" i="3"/>
  <c r="K4140" i="3"/>
  <c r="K4134" i="3"/>
  <c r="K4136" i="3"/>
  <c r="K4135" i="3"/>
  <c r="K4146" i="3"/>
  <c r="K4262" i="3"/>
  <c r="K4130" i="3"/>
  <c r="K4129" i="3"/>
  <c r="K4132" i="3"/>
  <c r="K4133" i="3"/>
  <c r="K4139" i="3"/>
  <c r="K4142" i="3"/>
  <c r="K1668" i="3"/>
  <c r="K1682" i="3"/>
  <c r="K1666" i="3"/>
  <c r="K1672" i="3"/>
  <c r="K1665" i="3"/>
  <c r="K3792" i="3"/>
  <c r="K3788" i="3"/>
  <c r="K3789" i="3"/>
  <c r="K3779" i="3"/>
  <c r="K3791" i="3"/>
  <c r="K3793" i="3"/>
  <c r="K3910" i="3"/>
  <c r="K3794" i="3"/>
  <c r="K3778" i="3"/>
  <c r="K3786" i="3"/>
  <c r="K3777" i="3"/>
  <c r="K3781" i="3"/>
  <c r="K3780" i="3"/>
  <c r="K3785" i="3"/>
  <c r="K3787" i="3"/>
  <c r="K3790" i="3"/>
  <c r="K3782" i="3"/>
  <c r="K3784" i="3"/>
  <c r="K3783" i="3"/>
  <c r="K2900" i="3"/>
  <c r="K2907" i="3"/>
  <c r="K2898" i="3"/>
  <c r="K2904" i="3"/>
  <c r="K3030" i="3"/>
  <c r="K2906" i="3"/>
  <c r="K2903" i="3"/>
  <c r="K2899" i="3"/>
  <c r="K2902" i="3"/>
  <c r="K2913" i="3"/>
  <c r="K2912" i="3"/>
  <c r="K2911" i="3"/>
  <c r="K2908" i="3"/>
  <c r="K2905" i="3"/>
  <c r="K2901" i="3"/>
  <c r="K2909" i="3"/>
  <c r="K2914" i="3"/>
  <c r="K2910" i="3"/>
  <c r="K2897" i="3"/>
  <c r="K1680" i="3"/>
  <c r="K1669" i="3"/>
  <c r="K1670" i="3"/>
  <c r="K1674" i="3"/>
  <c r="K793" i="3"/>
  <c r="K802" i="3"/>
  <c r="K787" i="3"/>
  <c r="K792" i="3"/>
  <c r="K794" i="3"/>
  <c r="K801" i="3"/>
  <c r="K798" i="3"/>
  <c r="K786" i="3"/>
  <c r="K788" i="3"/>
  <c r="K918" i="3"/>
  <c r="K785" i="3"/>
  <c r="K797" i="3"/>
  <c r="K796" i="3"/>
  <c r="K795" i="3"/>
  <c r="K789" i="3"/>
  <c r="K799" i="3"/>
  <c r="K790" i="3"/>
  <c r="K800" i="3"/>
  <c r="K791" i="3"/>
  <c r="K3605" i="3"/>
  <c r="K3613" i="3"/>
  <c r="K3614" i="3"/>
  <c r="K3617" i="3"/>
  <c r="K3606" i="3"/>
  <c r="K3611" i="3"/>
  <c r="K3604" i="3"/>
  <c r="K3612" i="3"/>
  <c r="K3616" i="3"/>
  <c r="K3615" i="3"/>
  <c r="K3609" i="3"/>
  <c r="K3608" i="3"/>
  <c r="K3734" i="3"/>
  <c r="K3602" i="3"/>
  <c r="K3603" i="3"/>
  <c r="K3607" i="3"/>
  <c r="K3610" i="3"/>
  <c r="K3618" i="3"/>
  <c r="K3601" i="3"/>
  <c r="K1681" i="3"/>
  <c r="K1679" i="3"/>
  <c r="K1667" i="3"/>
  <c r="K1671" i="3"/>
  <c r="K1678" i="3"/>
  <c r="K3969" i="3"/>
  <c r="K3958" i="3"/>
  <c r="K3963" i="3"/>
  <c r="K3956" i="3"/>
  <c r="K3954" i="3"/>
  <c r="K3968" i="3"/>
  <c r="K3964" i="3"/>
  <c r="K3953" i="3"/>
  <c r="K3966" i="3"/>
  <c r="K3961" i="3"/>
  <c r="K3960" i="3"/>
  <c r="K3967" i="3"/>
  <c r="K4086" i="3"/>
  <c r="K3955" i="3"/>
  <c r="K3959" i="3"/>
  <c r="K3962" i="3"/>
  <c r="K3965" i="3"/>
  <c r="K3970" i="3"/>
  <c r="K3957" i="3"/>
  <c r="K3247" i="3"/>
  <c r="K3207" i="3"/>
  <c r="K3246" i="3"/>
  <c r="K3208" i="3"/>
  <c r="K1150" i="3"/>
  <c r="K1149" i="3"/>
  <c r="K1147" i="3"/>
  <c r="K1153" i="3"/>
  <c r="K1152" i="3"/>
  <c r="K1142" i="3"/>
  <c r="K1154" i="3"/>
  <c r="K1143" i="3"/>
  <c r="K1140" i="3"/>
  <c r="K1145" i="3"/>
  <c r="K1137" i="3"/>
  <c r="K1144" i="3"/>
  <c r="K1138" i="3"/>
  <c r="K1139" i="3"/>
  <c r="K1151" i="3"/>
  <c r="K1148" i="3"/>
  <c r="K1146" i="3"/>
  <c r="K1270" i="3"/>
  <c r="K1141" i="3"/>
  <c r="K2730" i="3"/>
  <c r="K2854" i="3"/>
  <c r="K2728" i="3"/>
  <c r="K2736" i="3"/>
  <c r="K2729" i="3"/>
  <c r="K2731" i="3"/>
  <c r="K2734" i="3"/>
  <c r="K2725" i="3"/>
  <c r="K2726" i="3"/>
  <c r="K2723" i="3"/>
  <c r="K2735" i="3"/>
  <c r="K2737" i="3"/>
  <c r="K2733" i="3"/>
  <c r="K2738" i="3"/>
  <c r="K2727" i="3"/>
  <c r="K2724" i="3"/>
  <c r="K2722" i="3"/>
  <c r="K2732" i="3"/>
  <c r="K2721" i="3"/>
  <c r="K2504" i="3"/>
  <c r="K2543" i="3"/>
  <c r="K2503" i="3"/>
  <c r="K2542" i="3"/>
  <c r="K1676" i="3"/>
  <c r="K1673" i="3"/>
  <c r="K1677" i="3"/>
  <c r="K1675" i="3"/>
  <c r="K3423" i="3"/>
  <c r="K3383" i="3"/>
  <c r="K3422" i="3"/>
  <c r="K3384" i="3"/>
  <c r="K1856" i="3"/>
  <c r="K1845" i="3"/>
  <c r="K1853" i="3"/>
  <c r="K1974" i="3"/>
  <c r="K1846" i="3"/>
  <c r="K1854" i="3"/>
  <c r="K1844" i="3"/>
  <c r="K1850" i="3"/>
  <c r="K1857" i="3"/>
  <c r="K1852" i="3"/>
  <c r="K1851" i="3"/>
  <c r="K1841" i="3"/>
  <c r="K1847" i="3"/>
  <c r="K1855" i="3"/>
  <c r="K1842" i="3"/>
  <c r="K1849" i="3"/>
  <c r="K1858" i="3"/>
  <c r="K1843" i="3"/>
  <c r="K1848" i="3"/>
  <c r="K3435" i="3"/>
  <c r="K3425" i="3"/>
  <c r="K3431" i="3"/>
  <c r="K3558" i="3"/>
  <c r="K3430" i="3"/>
  <c r="K3433" i="3"/>
  <c r="K3442" i="3"/>
  <c r="K3427" i="3"/>
  <c r="K3441" i="3"/>
  <c r="K3440" i="3"/>
  <c r="K3429" i="3"/>
  <c r="K3437" i="3"/>
  <c r="K3436" i="3"/>
  <c r="K3439" i="3"/>
  <c r="K3438" i="3"/>
  <c r="K3428" i="3"/>
  <c r="K3434" i="3"/>
  <c r="K3426" i="3"/>
  <c r="K3432" i="3"/>
  <c r="K277" i="3"/>
  <c r="K198" i="3"/>
  <c r="K232" i="3"/>
  <c r="K1487" i="3"/>
  <c r="K1447" i="3"/>
  <c r="K1486" i="3"/>
  <c r="K1448" i="3"/>
  <c r="K2719" i="3"/>
  <c r="K2680" i="3"/>
  <c r="K2718" i="3"/>
  <c r="K2679" i="3"/>
  <c r="K2367" i="3"/>
  <c r="K2327" i="3"/>
  <c r="K2366" i="3"/>
  <c r="K2328" i="3"/>
  <c r="K1663" i="3"/>
  <c r="K1662" i="3"/>
  <c r="K1624" i="3"/>
  <c r="K1623" i="3"/>
  <c r="K2191" i="3"/>
  <c r="K2151" i="3"/>
  <c r="K2190" i="3"/>
  <c r="K2152" i="3"/>
  <c r="K783" i="3"/>
  <c r="K743" i="3"/>
  <c r="K782" i="3"/>
  <c r="K744" i="3"/>
  <c r="K1096" i="3"/>
  <c r="K1134" i="3"/>
  <c r="K1095" i="3"/>
  <c r="K1135" i="3"/>
  <c r="E93" i="5"/>
  <c r="K93" i="5" s="1"/>
  <c r="E50" i="1"/>
  <c r="K288" i="3"/>
  <c r="K287" i="3"/>
  <c r="E92" i="5"/>
  <c r="P58" i="9"/>
  <c r="E83" i="5"/>
  <c r="K83" i="5" s="1"/>
  <c r="K258" i="3"/>
  <c r="J95" i="5"/>
  <c r="J55" i="1"/>
  <c r="G49" i="1"/>
  <c r="G89" i="5"/>
  <c r="H72" i="5"/>
  <c r="H44" i="1"/>
  <c r="H74" i="5"/>
  <c r="H45" i="1"/>
  <c r="K205" i="3"/>
  <c r="E70" i="5"/>
  <c r="E43" i="1"/>
  <c r="P51" i="9"/>
  <c r="E73" i="5"/>
  <c r="K73" i="5" s="1"/>
  <c r="K233" i="3"/>
  <c r="I46" i="1"/>
  <c r="I80" i="5"/>
  <c r="I84" i="5"/>
  <c r="I48" i="1"/>
  <c r="F68" i="5"/>
  <c r="Q55" i="9"/>
  <c r="J55" i="9" s="1"/>
  <c r="N55" i="9" s="1"/>
  <c r="F72" i="5"/>
  <c r="Q65" i="9"/>
  <c r="G55" i="1"/>
  <c r="G95" i="5"/>
  <c r="K204" i="3"/>
  <c r="E69" i="5"/>
  <c r="K69" i="5" s="1"/>
  <c r="I68" i="5"/>
  <c r="I42" i="1"/>
  <c r="K270" i="3"/>
  <c r="E86" i="5"/>
  <c r="K86" i="5" s="1"/>
  <c r="E54" i="1"/>
  <c r="P62" i="9"/>
  <c r="I62" i="9" s="1"/>
  <c r="K296" i="3"/>
  <c r="Q74" i="9"/>
  <c r="J74" i="9" s="1"/>
  <c r="N74" i="9" s="1"/>
  <c r="E324" i="3"/>
  <c r="K188" i="3"/>
  <c r="K226" i="3"/>
  <c r="K192" i="3"/>
  <c r="G96" i="5"/>
  <c r="G148" i="5" s="1"/>
  <c r="G445" i="3"/>
  <c r="G598" i="3" s="1"/>
  <c r="G447" i="3" s="1"/>
  <c r="H96" i="5"/>
  <c r="H148" i="5" s="1"/>
  <c r="H445" i="3"/>
  <c r="H598" i="3" s="1"/>
  <c r="H447" i="3" s="1"/>
  <c r="K285" i="3"/>
  <c r="K262" i="3"/>
  <c r="K228" i="3"/>
  <c r="K208" i="3"/>
  <c r="K191" i="3"/>
  <c r="K241" i="3"/>
  <c r="K207" i="3"/>
  <c r="K221" i="3"/>
  <c r="K231" i="3"/>
  <c r="K243" i="3"/>
  <c r="K290" i="3"/>
  <c r="K268" i="3"/>
  <c r="K200" i="3"/>
  <c r="K252" i="3"/>
  <c r="H209" i="5"/>
  <c r="J209" i="5"/>
  <c r="I209" i="5"/>
  <c r="F70" i="5"/>
  <c r="Q51" i="9"/>
  <c r="I50" i="1"/>
  <c r="I93" i="5"/>
  <c r="E90" i="5"/>
  <c r="K90" i="5" s="1"/>
  <c r="K276" i="3"/>
  <c r="J81" i="5"/>
  <c r="J47" i="1"/>
  <c r="K272" i="3"/>
  <c r="E51" i="1"/>
  <c r="E88" i="5"/>
  <c r="K88" i="5" s="1"/>
  <c r="I94" i="5"/>
  <c r="I52" i="1"/>
  <c r="F91" i="5"/>
  <c r="Q60" i="9"/>
  <c r="J60" i="9" s="1"/>
  <c r="N60" i="9" s="1"/>
  <c r="K255" i="3"/>
  <c r="E80" i="5"/>
  <c r="P69" i="9"/>
  <c r="E46" i="1"/>
  <c r="K237" i="3"/>
  <c r="E75" i="5"/>
  <c r="K75" i="5" s="1"/>
  <c r="H41" i="1"/>
  <c r="H67" i="5"/>
  <c r="I67" i="5"/>
  <c r="I41" i="1"/>
  <c r="G63" i="1"/>
  <c r="G79" i="5"/>
  <c r="G72" i="5"/>
  <c r="G44" i="1"/>
  <c r="H46" i="1"/>
  <c r="H80" i="5"/>
  <c r="H52" i="1"/>
  <c r="H94" i="5"/>
  <c r="J40" i="1"/>
  <c r="J66" i="5"/>
  <c r="F323" i="3"/>
  <c r="H63" i="1"/>
  <c r="H79" i="5"/>
  <c r="H40" i="1"/>
  <c r="H66" i="5"/>
  <c r="K190" i="3"/>
  <c r="E67" i="5"/>
  <c r="K67" i="5" s="1"/>
  <c r="E41" i="1"/>
  <c r="K239" i="3"/>
  <c r="E77" i="5"/>
  <c r="K77" i="5" s="1"/>
  <c r="J51" i="1"/>
  <c r="J88" i="5"/>
  <c r="G52" i="1"/>
  <c r="G94" i="5"/>
  <c r="K196" i="3"/>
  <c r="E68" i="5"/>
  <c r="E42" i="1"/>
  <c r="P55" i="9"/>
  <c r="I55" i="9" s="1"/>
  <c r="H70" i="5"/>
  <c r="H43" i="1"/>
  <c r="G93" i="5"/>
  <c r="G50" i="1"/>
  <c r="F445" i="3"/>
  <c r="F598" i="3" s="1"/>
  <c r="F447" i="3" s="1"/>
  <c r="F96" i="5"/>
  <c r="F148" i="5" s="1"/>
  <c r="K189" i="3"/>
  <c r="E325" i="3"/>
  <c r="K282" i="3"/>
  <c r="F53" i="1"/>
  <c r="K214" i="3"/>
  <c r="K197" i="3"/>
  <c r="K295" i="3"/>
  <c r="K283" i="3"/>
  <c r="K216" i="3"/>
  <c r="K203" i="3"/>
  <c r="K248" i="3"/>
  <c r="K286" i="3"/>
  <c r="K215" i="3"/>
  <c r="K235" i="3"/>
  <c r="K281" i="3"/>
  <c r="K278" i="3"/>
  <c r="K253" i="3"/>
  <c r="K195" i="3"/>
  <c r="K247" i="3"/>
  <c r="F340" i="3"/>
  <c r="K211" i="3"/>
  <c r="Q66" i="9"/>
  <c r="J66" i="9" s="1"/>
  <c r="N66" i="9" s="1"/>
  <c r="F78" i="5"/>
  <c r="F92" i="5"/>
  <c r="Q58" i="9"/>
  <c r="F71" i="5"/>
  <c r="Q53" i="9"/>
  <c r="J53" i="9" s="1"/>
  <c r="N53" i="9" s="1"/>
  <c r="H84" i="5"/>
  <c r="H48" i="1"/>
  <c r="G74" i="5"/>
  <c r="G45" i="1"/>
  <c r="E87" i="5"/>
  <c r="K87" i="5" s="1"/>
  <c r="K271" i="3"/>
  <c r="E78" i="5"/>
  <c r="K240" i="3"/>
  <c r="P66" i="9"/>
  <c r="I66" i="9" s="1"/>
  <c r="H93" i="5"/>
  <c r="H50" i="1"/>
  <c r="I44" i="1"/>
  <c r="I72" i="5"/>
  <c r="F66" i="5"/>
  <c r="Q54" i="9"/>
  <c r="J54" i="9" s="1"/>
  <c r="N54" i="9" s="1"/>
  <c r="J49" i="1"/>
  <c r="J89" i="5"/>
  <c r="K256" i="3"/>
  <c r="E47" i="1"/>
  <c r="E81" i="5"/>
  <c r="K81" i="5" s="1"/>
  <c r="H89" i="5"/>
  <c r="H49" i="1"/>
  <c r="J44" i="1"/>
  <c r="J72" i="5"/>
  <c r="H88" i="5"/>
  <c r="H51" i="1"/>
  <c r="I63" i="1"/>
  <c r="I79" i="5"/>
  <c r="E72" i="5"/>
  <c r="K72" i="5" s="1"/>
  <c r="P65" i="9"/>
  <c r="K227" i="3"/>
  <c r="E44" i="1"/>
  <c r="J46" i="1"/>
  <c r="J80" i="5"/>
  <c r="J48" i="1"/>
  <c r="J84" i="5"/>
  <c r="H42" i="1"/>
  <c r="H68" i="5"/>
  <c r="J41" i="1"/>
  <c r="J67" i="5"/>
  <c r="F80" i="5"/>
  <c r="Q69" i="9"/>
  <c r="H55" i="1"/>
  <c r="H95" i="5"/>
  <c r="H81" i="5"/>
  <c r="H47" i="1"/>
  <c r="K297" i="3"/>
  <c r="E55" i="1"/>
  <c r="E95" i="5"/>
  <c r="K95" i="5" s="1"/>
  <c r="P60" i="9"/>
  <c r="I60" i="9" s="1"/>
  <c r="E91" i="5"/>
  <c r="K91" i="5" s="1"/>
  <c r="K284" i="3"/>
  <c r="J79" i="5"/>
  <c r="J63" i="1"/>
  <c r="J93" i="5"/>
  <c r="J50" i="1"/>
  <c r="G51" i="1"/>
  <c r="G88" i="5"/>
  <c r="I74" i="5"/>
  <c r="I45" i="1"/>
  <c r="K257" i="3"/>
  <c r="E82" i="5"/>
  <c r="K82" i="5" s="1"/>
  <c r="K236" i="3"/>
  <c r="E74" i="5"/>
  <c r="K74" i="5" s="1"/>
  <c r="E45" i="1"/>
  <c r="I49" i="1"/>
  <c r="I89" i="5"/>
  <c r="G84" i="5"/>
  <c r="G48" i="1"/>
  <c r="F79" i="5"/>
  <c r="Q73" i="9"/>
  <c r="J45" i="1"/>
  <c r="J74" i="5"/>
  <c r="K199" i="3"/>
  <c r="K202" i="3"/>
  <c r="K274" i="3"/>
  <c r="P74" i="9"/>
  <c r="I74" i="9" s="1"/>
  <c r="K210" i="3"/>
  <c r="I445" i="3"/>
  <c r="I598" i="3" s="1"/>
  <c r="I447" i="3" s="1"/>
  <c r="I96" i="5"/>
  <c r="I148" i="5" s="1"/>
  <c r="K251" i="3"/>
  <c r="K250" i="3"/>
  <c r="J96" i="5"/>
  <c r="J148" i="5" s="1"/>
  <c r="J445" i="3"/>
  <c r="J598" i="3" s="1"/>
  <c r="J447" i="3" s="1"/>
  <c r="K219" i="3"/>
  <c r="K291" i="3"/>
  <c r="K230" i="3"/>
  <c r="K260" i="3"/>
  <c r="K213" i="3"/>
  <c r="K289" i="3"/>
  <c r="F324" i="3"/>
  <c r="K229" i="3"/>
  <c r="K201" i="3"/>
  <c r="F325" i="3"/>
  <c r="K209" i="3"/>
  <c r="E53" i="1"/>
  <c r="K294" i="3"/>
  <c r="K220" i="3"/>
  <c r="E209" i="5"/>
  <c r="E40" i="1"/>
  <c r="P54" i="9"/>
  <c r="I54" i="9" s="1"/>
  <c r="E323" i="3"/>
  <c r="E66" i="5"/>
  <c r="K187" i="3"/>
  <c r="G42" i="1"/>
  <c r="G68" i="5"/>
  <c r="G46" i="1"/>
  <c r="G80" i="5"/>
  <c r="I70" i="5"/>
  <c r="I43" i="1"/>
  <c r="I55" i="1"/>
  <c r="I95" i="5"/>
  <c r="E84" i="5"/>
  <c r="K84" i="5" s="1"/>
  <c r="K265" i="3"/>
  <c r="E48" i="1"/>
  <c r="E85" i="5"/>
  <c r="K85" i="5" s="1"/>
  <c r="K269" i="3"/>
  <c r="I47" i="1"/>
  <c r="I81" i="5"/>
  <c r="I40" i="1"/>
  <c r="I39" i="1" s="1"/>
  <c r="I66" i="5"/>
  <c r="I88" i="5"/>
  <c r="I51" i="1"/>
  <c r="E71" i="5"/>
  <c r="K71" i="5" s="1"/>
  <c r="P53" i="9"/>
  <c r="I53" i="9" s="1"/>
  <c r="K223" i="3"/>
  <c r="E94" i="5"/>
  <c r="K293" i="3"/>
  <c r="E52" i="1"/>
  <c r="P61" i="9"/>
  <c r="I61" i="9" s="1"/>
  <c r="F94" i="5"/>
  <c r="Q61" i="9"/>
  <c r="J61" i="9" s="1"/>
  <c r="N61" i="9" s="1"/>
  <c r="G81" i="5"/>
  <c r="G47" i="1"/>
  <c r="P59" i="9"/>
  <c r="I59" i="9" s="1"/>
  <c r="E49" i="1"/>
  <c r="E89" i="5"/>
  <c r="K275" i="3"/>
  <c r="J94" i="5"/>
  <c r="J52" i="1"/>
  <c r="J70" i="5"/>
  <c r="J43" i="1"/>
  <c r="P73" i="9"/>
  <c r="K249" i="3"/>
  <c r="E79" i="5"/>
  <c r="K79" i="5" s="1"/>
  <c r="E63" i="1"/>
  <c r="G67" i="5"/>
  <c r="G41" i="1"/>
  <c r="F41" i="1" s="1"/>
  <c r="G40" i="1"/>
  <c r="G66" i="5"/>
  <c r="E76" i="5"/>
  <c r="K76" i="5" s="1"/>
  <c r="K238" i="3"/>
  <c r="F89" i="5"/>
  <c r="Q59" i="9"/>
  <c r="J59" i="9" s="1"/>
  <c r="N59" i="9" s="1"/>
  <c r="G70" i="5"/>
  <c r="G43" i="1"/>
  <c r="J68" i="5"/>
  <c r="J42" i="1"/>
  <c r="K242" i="3"/>
  <c r="K322" i="3"/>
  <c r="K304" i="3"/>
  <c r="K305" i="3"/>
  <c r="K338" i="3"/>
  <c r="K337" i="3"/>
  <c r="K340" i="3"/>
  <c r="E445" i="3"/>
  <c r="E598" i="3" s="1"/>
  <c r="K335" i="3"/>
  <c r="K313" i="3"/>
  <c r="K332" i="3"/>
  <c r="K307" i="3"/>
  <c r="K311" i="3"/>
  <c r="K315" i="3"/>
  <c r="K344" i="3"/>
  <c r="K310" i="3"/>
  <c r="K327" i="3"/>
  <c r="K320" i="3"/>
  <c r="K317" i="3"/>
  <c r="K343" i="3"/>
  <c r="K324" i="3"/>
  <c r="K341" i="3"/>
  <c r="K336" i="3"/>
  <c r="E96" i="5"/>
  <c r="E148" i="5" s="1"/>
  <c r="K339" i="3"/>
  <c r="K334" i="3"/>
  <c r="K308" i="3"/>
  <c r="K316" i="3"/>
  <c r="K323" i="3"/>
  <c r="K342" i="3"/>
  <c r="K312" i="3"/>
  <c r="K326" i="3"/>
  <c r="K306" i="3"/>
  <c r="K333" i="3"/>
  <c r="K328" i="3"/>
  <c r="K325" i="3"/>
  <c r="K314" i="3"/>
  <c r="K330" i="3"/>
  <c r="K345" i="3"/>
  <c r="K319" i="3"/>
  <c r="K309" i="3"/>
  <c r="K331" i="3"/>
  <c r="K329" i="3"/>
  <c r="K318" i="3"/>
  <c r="K321" i="3"/>
  <c r="K246" i="3"/>
  <c r="K280" i="3"/>
  <c r="K292" i="3"/>
  <c r="P70" i="9"/>
  <c r="I70" i="9" s="1"/>
  <c r="K273" i="3"/>
  <c r="K224" i="3"/>
  <c r="K254" i="3"/>
  <c r="K206" i="3"/>
  <c r="K194" i="3"/>
  <c r="K245" i="3"/>
  <c r="E340" i="3"/>
  <c r="K263" i="3"/>
  <c r="K225" i="3"/>
  <c r="K222" i="3"/>
  <c r="Q52" i="9"/>
  <c r="J52" i="9" s="1"/>
  <c r="N52" i="9" s="1"/>
  <c r="K218" i="3"/>
  <c r="K193" i="3"/>
  <c r="K244" i="3"/>
  <c r="K212" i="3"/>
  <c r="K259" i="3"/>
  <c r="K217" i="3"/>
  <c r="P52" i="9"/>
  <c r="I52" i="9" s="1"/>
  <c r="K264" i="3"/>
  <c r="K234" i="3"/>
  <c r="F209" i="5"/>
  <c r="G209" i="5"/>
  <c r="K919" i="3" l="1"/>
  <c r="K958" i="3"/>
  <c r="K920" i="3"/>
  <c r="K959" i="3"/>
  <c r="K3071" i="3"/>
  <c r="K3031" i="3"/>
  <c r="K3070" i="3"/>
  <c r="K3032" i="3"/>
  <c r="K3951" i="3"/>
  <c r="K3911" i="3"/>
  <c r="K3950" i="3"/>
  <c r="K3912" i="3"/>
  <c r="F55" i="1"/>
  <c r="K2014" i="3"/>
  <c r="K1976" i="3"/>
  <c r="K2015" i="3"/>
  <c r="K1975" i="3"/>
  <c r="K1311" i="3"/>
  <c r="K1310" i="3"/>
  <c r="K1272" i="3"/>
  <c r="K1271" i="3"/>
  <c r="K4127" i="3"/>
  <c r="K4087" i="3"/>
  <c r="K4088" i="3"/>
  <c r="K4126" i="3"/>
  <c r="K3775" i="3"/>
  <c r="K3735" i="3"/>
  <c r="K3736" i="3"/>
  <c r="K3774" i="3"/>
  <c r="K3560" i="3"/>
  <c r="K3559" i="3"/>
  <c r="K3598" i="3"/>
  <c r="K3599" i="3"/>
  <c r="K2895" i="3"/>
  <c r="K2855" i="3"/>
  <c r="K2894" i="3"/>
  <c r="K2856" i="3"/>
  <c r="K4303" i="3"/>
  <c r="K4263" i="3"/>
  <c r="K4264" i="3"/>
  <c r="K4302" i="3"/>
  <c r="F42" i="1"/>
  <c r="K78" i="5"/>
  <c r="F52" i="1"/>
  <c r="I65" i="9"/>
  <c r="I67" i="9" s="1"/>
  <c r="P67" i="9"/>
  <c r="E447" i="3"/>
  <c r="D447" i="3" s="1"/>
  <c r="D598" i="3"/>
  <c r="F47" i="1"/>
  <c r="Q75" i="9"/>
  <c r="J73" i="9"/>
  <c r="F50" i="1"/>
  <c r="F44" i="1"/>
  <c r="K80" i="5"/>
  <c r="P56" i="9"/>
  <c r="I51" i="9"/>
  <c r="I56" i="9" s="1"/>
  <c r="F40" i="1"/>
  <c r="F39" i="1" s="1"/>
  <c r="G39" i="1"/>
  <c r="G38" i="1" s="1"/>
  <c r="G64" i="1" s="1"/>
  <c r="K89" i="5"/>
  <c r="J69" i="9"/>
  <c r="Q71" i="9"/>
  <c r="F49" i="1"/>
  <c r="F43" i="1"/>
  <c r="I38" i="1"/>
  <c r="I64" i="1" s="1"/>
  <c r="E39" i="1"/>
  <c r="E38" i="1" s="1"/>
  <c r="E64" i="1" s="1"/>
  <c r="F48" i="1"/>
  <c r="F51" i="1"/>
  <c r="K68" i="5"/>
  <c r="H39" i="1"/>
  <c r="H38" i="1" s="1"/>
  <c r="H64" i="1" s="1"/>
  <c r="Q67" i="9"/>
  <c r="J65" i="9"/>
  <c r="K70" i="5"/>
  <c r="P63" i="9"/>
  <c r="I58" i="9"/>
  <c r="I63" i="9" s="1"/>
  <c r="J58" i="9"/>
  <c r="Q63" i="9"/>
  <c r="P75" i="9"/>
  <c r="I73" i="9"/>
  <c r="I75" i="9" s="1"/>
  <c r="K94" i="5"/>
  <c r="F46" i="1"/>
  <c r="K66" i="5"/>
  <c r="F45" i="1"/>
  <c r="J39" i="1"/>
  <c r="J38" i="1" s="1"/>
  <c r="J64" i="1" s="1"/>
  <c r="F63" i="1"/>
  <c r="P71" i="9"/>
  <c r="I69" i="9"/>
  <c r="I71" i="9" s="1"/>
  <c r="Q56" i="9"/>
  <c r="J51" i="9"/>
  <c r="K92" i="5"/>
  <c r="Q77" i="9" l="1"/>
  <c r="Q83" i="9" s="1"/>
  <c r="Q141" i="9" s="1"/>
  <c r="Q138" i="9" s="1"/>
  <c r="P77" i="9"/>
  <c r="P83" i="9" s="1"/>
  <c r="P133" i="9" s="1"/>
  <c r="N58" i="9"/>
  <c r="N63" i="9" s="1"/>
  <c r="J63" i="9"/>
  <c r="H105" i="1"/>
  <c r="H65" i="1"/>
  <c r="J56" i="9"/>
  <c r="N51" i="9"/>
  <c r="N56" i="9" s="1"/>
  <c r="I105" i="1"/>
  <c r="I65" i="1"/>
  <c r="N69" i="9"/>
  <c r="N71" i="9" s="1"/>
  <c r="J71" i="9"/>
  <c r="I77" i="9"/>
  <c r="I83" i="9" s="1"/>
  <c r="J105" i="1"/>
  <c r="J65" i="1"/>
  <c r="N65" i="9"/>
  <c r="N67" i="9" s="1"/>
  <c r="J67" i="9"/>
  <c r="P82" i="9"/>
  <c r="P141" i="9"/>
  <c r="P138" i="9" s="1"/>
  <c r="P140" i="9"/>
  <c r="P137" i="9" s="1"/>
  <c r="N73" i="9"/>
  <c r="N75" i="9" s="1"/>
  <c r="J75" i="9"/>
  <c r="G105" i="1"/>
  <c r="G65" i="1"/>
  <c r="E105" i="1"/>
  <c r="E65" i="1"/>
  <c r="F38" i="1"/>
  <c r="F64" i="1" s="1"/>
  <c r="Q133" i="9" l="1"/>
  <c r="Q140" i="9"/>
  <c r="Q137" i="9" s="1"/>
  <c r="Q82" i="9"/>
  <c r="F65" i="1"/>
  <c r="F105" i="1"/>
  <c r="B105" i="1"/>
  <c r="B65" i="1"/>
  <c r="J77" i="9"/>
  <c r="J83" i="9" s="1"/>
  <c r="N77" i="9"/>
  <c r="N83" i="9" s="1"/>
  <c r="I82" i="9"/>
  <c r="I133" i="9"/>
  <c r="I141" i="9"/>
  <c r="I138" i="9" s="1"/>
  <c r="I140" i="9"/>
  <c r="I137" i="9" s="1"/>
  <c r="N133" i="9" l="1"/>
  <c r="N141" i="9"/>
  <c r="N138" i="9" s="1"/>
  <c r="N140" i="9"/>
  <c r="N137" i="9" s="1"/>
  <c r="N82" i="9"/>
  <c r="J141" i="9"/>
  <c r="J138" i="9" s="1"/>
  <c r="J140" i="9"/>
  <c r="J137" i="9" s="1"/>
  <c r="J133" i="9"/>
  <c r="B133" i="9" s="1"/>
  <c r="J82" i="9"/>
  <c r="B82" i="9" s="1"/>
</calcChain>
</file>

<file path=xl/comments1.xml><?xml version="1.0" encoding="utf-8"?>
<comments xmlns="http://schemas.openxmlformats.org/spreadsheetml/2006/main">
  <authors>
    <author>Никола Павлов</author>
    <author>npavlov</author>
  </authors>
  <commentList>
    <comment ref="T2"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D8" authorId="0">
      <text>
        <r>
          <rPr>
            <sz val="11"/>
            <color indexed="81"/>
            <rFont val="Times New Roman"/>
            <family val="1"/>
            <charset val="204"/>
          </rPr>
          <t xml:space="preserve">Тази таблица съдържа информация </t>
        </r>
        <r>
          <rPr>
            <b/>
            <i/>
            <sz val="11"/>
            <color indexed="81"/>
            <rFont val="Times New Roman"/>
            <family val="1"/>
            <charset val="204"/>
          </rPr>
          <t>в левове</t>
        </r>
        <r>
          <rPr>
            <sz val="11"/>
            <color indexed="81"/>
            <rFont val="Times New Roman"/>
            <family val="1"/>
            <charset val="204"/>
          </rPr>
          <t xml:space="preserve"> по съответните позиции за целите на изготвяне на касовия отчет по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20"/>
            <rFont val="Times New Roman"/>
            <family val="1"/>
            <charset val="204"/>
          </rPr>
          <t>за 2019 г</t>
        </r>
        <r>
          <rPr>
            <sz val="11"/>
            <color indexed="81"/>
            <rFont val="Times New Roman"/>
            <family val="1"/>
            <charset val="204"/>
          </rPr>
          <t>.</t>
        </r>
      </text>
    </comment>
    <comment ref="C134" authorId="1">
      <text>
        <r>
          <rPr>
            <sz val="10"/>
            <color indexed="81"/>
            <rFont val="Times New Roman"/>
            <family val="1"/>
            <charset val="204"/>
          </rPr>
          <t xml:space="preserve">Датата  на изготвяне се  въвежда във формат  </t>
        </r>
        <r>
          <rPr>
            <b/>
            <i/>
            <sz val="10"/>
            <color indexed="12"/>
            <rFont val="Times New Roman"/>
            <family val="1"/>
            <charset val="204"/>
          </rPr>
          <t>ДД</t>
        </r>
        <r>
          <rPr>
            <b/>
            <i/>
            <sz val="10"/>
            <color indexed="10"/>
            <rFont val="Times New Roman"/>
            <family val="1"/>
            <charset val="204"/>
          </rPr>
          <t>ММ</t>
        </r>
        <r>
          <rPr>
            <b/>
            <i/>
            <sz val="10"/>
            <color indexed="16"/>
            <rFont val="Times New Roman"/>
            <family val="1"/>
            <charset val="204"/>
          </rPr>
          <t>ГГГГ</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DBoyadzhieva</author>
    <author>PKyuchukov</author>
    <author>npavlov</author>
  </authors>
  <commentList>
    <comment ref="I9"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E19"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25" authorId="1">
      <text>
        <r>
          <rPr>
            <i/>
            <u/>
            <sz val="9"/>
            <color indexed="81"/>
            <rFont val="Tahoma"/>
            <family val="2"/>
            <charset val="204"/>
          </rPr>
          <t>Забележка:</t>
        </r>
        <r>
          <rPr>
            <sz val="9"/>
            <color indexed="81"/>
            <rFont val="Tahoma"/>
            <family val="2"/>
            <charset val="204"/>
          </rPr>
          <t xml:space="preserve"> 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
</t>
        </r>
      </text>
    </comment>
    <comment ref="E183"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16" authorId="0">
      <text>
        <r>
          <rPr>
            <sz val="10"/>
            <color indexed="81"/>
            <rFont val="Times New Roman"/>
            <family val="1"/>
            <charset val="204"/>
          </rPr>
          <t xml:space="preserve">използва се от разпоредители с представителства в чужбина 
</t>
        </r>
      </text>
    </comment>
    <comment ref="D220" authorId="0">
      <text>
        <r>
          <rPr>
            <sz val="10"/>
            <color indexed="81"/>
            <rFont val="Times New Roman"/>
            <family val="1"/>
            <charset val="204"/>
          </rPr>
          <t>тук се отчитат разходите за СБКО, неотчетени по други позиции на ЕБК</t>
        </r>
      </text>
    </comment>
    <comment ref="D221"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96"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97"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57"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E458"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532" authorId="1">
      <text>
        <r>
          <rPr>
            <i/>
            <u/>
            <sz val="9"/>
            <color indexed="81"/>
            <rFont val="Tahoma"/>
            <family val="2"/>
            <charset val="204"/>
          </rPr>
          <t>Забележка:</t>
        </r>
        <r>
          <rPr>
            <sz val="9"/>
            <color indexed="81"/>
            <rFont val="Tahoma"/>
            <family val="2"/>
            <charset val="204"/>
          </rPr>
          <t xml:space="preserve"> § 89-01 се използва само от ЦБ, НОИ, НЗОК и НАП.</t>
        </r>
      </text>
    </comment>
    <comment ref="D562" authorId="1">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D563" authorId="1">
      <text>
        <r>
          <rPr>
            <i/>
            <u/>
            <sz val="10"/>
            <color indexed="81"/>
            <rFont val="Times New Roman"/>
            <family val="1"/>
            <charset val="204"/>
          </rPr>
          <t>Забележка:</t>
        </r>
        <r>
          <rPr>
            <sz val="10"/>
            <color indexed="81"/>
            <rFont val="Times New Roman"/>
            <family val="1"/>
            <charset val="204"/>
          </rPr>
          <t xml:space="preserve"> § 93-55 и 93-56 се използва само от НАП.</t>
        </r>
      </text>
    </comment>
    <comment ref="C586" authorId="0">
      <text>
        <r>
          <rPr>
            <i/>
            <u/>
            <sz val="9"/>
            <color indexed="81"/>
            <rFont val="Times New Roman"/>
            <family val="1"/>
            <charset val="204"/>
          </rPr>
          <t>Забележки:</t>
        </r>
        <r>
          <rPr>
            <sz val="9"/>
            <color indexed="81"/>
            <rFont val="Times New Roman"/>
            <family val="1"/>
            <charset val="204"/>
          </rPr>
          <t xml:space="preserve"> 
    1. В отчетите за касовото изпълнение на ЦБ сумите по § 96-00 се посочват с обратен знак.</t>
        </r>
        <r>
          <rPr>
            <sz val="9"/>
            <color indexed="81"/>
            <rFont val="Tahoma"/>
            <family val="2"/>
            <charset val="204"/>
          </rPr>
          <t xml:space="preserve">
   </t>
        </r>
        <r>
          <rPr>
            <sz val="10"/>
            <color indexed="81"/>
            <rFont val="Times New Roman"/>
            <family val="1"/>
            <charset val="204"/>
          </rPr>
          <t xml:space="preserve"> 2. § 96-00 не се прилага за банковите сметки 6301 на министерствата и ведомствата в БНБ.</t>
        </r>
      </text>
    </comment>
    <comment ref="C591" authorId="1">
      <text>
        <r>
          <rPr>
            <i/>
            <u/>
            <sz val="9"/>
            <color indexed="81"/>
            <rFont val="Tahoma"/>
            <family val="2"/>
            <charset val="204"/>
          </rPr>
          <t>З</t>
        </r>
        <r>
          <rPr>
            <i/>
            <u/>
            <sz val="10"/>
            <color indexed="81"/>
            <rFont val="Times New Roman"/>
            <family val="1"/>
            <charset val="204"/>
          </rPr>
          <t>абележка:</t>
        </r>
        <r>
          <rPr>
            <sz val="10"/>
            <color indexed="81"/>
            <rFont val="Times New Roman"/>
            <family val="1"/>
            <charset val="204"/>
          </rPr>
          <t xml:space="preserve"> Всеки подпараграф на § 98-00 следва да е равен на нула, с изключение на § 98-90.</t>
        </r>
      </text>
    </comment>
    <comment ref="B605" authorId="3">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 ref="E620"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656" authorId="0">
      <text>
        <r>
          <rPr>
            <sz val="10"/>
            <color indexed="81"/>
            <rFont val="Times New Roman"/>
            <family val="1"/>
            <charset val="204"/>
          </rPr>
          <t xml:space="preserve">използва се от разпоредители с представителства в чужбина 
</t>
        </r>
      </text>
    </comment>
    <comment ref="D660" authorId="0">
      <text>
        <r>
          <rPr>
            <sz val="10"/>
            <color indexed="81"/>
            <rFont val="Times New Roman"/>
            <family val="1"/>
            <charset val="204"/>
          </rPr>
          <t>тук се отчитат разходите за СБКО, неотчетени по други позиции на ЕБК</t>
        </r>
      </text>
    </comment>
    <comment ref="D661"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736"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738"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796"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832" authorId="0">
      <text>
        <r>
          <rPr>
            <sz val="10"/>
            <color indexed="81"/>
            <rFont val="Times New Roman"/>
            <family val="1"/>
            <charset val="204"/>
          </rPr>
          <t xml:space="preserve">използва се от разпоредители с представителства в чужбина 
</t>
        </r>
      </text>
    </comment>
    <comment ref="D836" authorId="0">
      <text>
        <r>
          <rPr>
            <sz val="10"/>
            <color indexed="81"/>
            <rFont val="Times New Roman"/>
            <family val="1"/>
            <charset val="204"/>
          </rPr>
          <t>тук се отчитат разходите за СБКО, неотчетени по други позиции на ЕБК</t>
        </r>
      </text>
    </comment>
    <comment ref="D837"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912"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914"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972"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008" authorId="0">
      <text>
        <r>
          <rPr>
            <sz val="10"/>
            <color indexed="81"/>
            <rFont val="Times New Roman"/>
            <family val="1"/>
            <charset val="204"/>
          </rPr>
          <t xml:space="preserve">използва се от разпоредители с представителства в чужбина 
</t>
        </r>
      </text>
    </comment>
    <comment ref="D1012" authorId="0">
      <text>
        <r>
          <rPr>
            <sz val="10"/>
            <color indexed="81"/>
            <rFont val="Times New Roman"/>
            <family val="1"/>
            <charset val="204"/>
          </rPr>
          <t>тук се отчитат разходите за СБКО, неотчетени по други позиции на ЕБК</t>
        </r>
      </text>
    </comment>
    <comment ref="D1013"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088"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090"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1148"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184" authorId="0">
      <text>
        <r>
          <rPr>
            <sz val="10"/>
            <color indexed="81"/>
            <rFont val="Times New Roman"/>
            <family val="1"/>
            <charset val="204"/>
          </rPr>
          <t xml:space="preserve">използва се от разпоредители с представителства в чужбина 
</t>
        </r>
      </text>
    </comment>
    <comment ref="D1188" authorId="0">
      <text>
        <r>
          <rPr>
            <sz val="10"/>
            <color indexed="81"/>
            <rFont val="Times New Roman"/>
            <family val="1"/>
            <charset val="204"/>
          </rPr>
          <t>тук се отчитат разходите за СБКО, неотчетени по други позиции на ЕБК</t>
        </r>
      </text>
    </comment>
    <comment ref="D1189"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264"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266"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1324"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360" authorId="0">
      <text>
        <r>
          <rPr>
            <sz val="10"/>
            <color indexed="81"/>
            <rFont val="Times New Roman"/>
            <family val="1"/>
            <charset val="204"/>
          </rPr>
          <t xml:space="preserve">използва се от разпоредители с представителства в чужбина 
</t>
        </r>
      </text>
    </comment>
    <comment ref="D1364" authorId="0">
      <text>
        <r>
          <rPr>
            <sz val="10"/>
            <color indexed="81"/>
            <rFont val="Times New Roman"/>
            <family val="1"/>
            <charset val="204"/>
          </rPr>
          <t>тук се отчитат разходите за СБКО, неотчетени по други позиции на ЕБК</t>
        </r>
      </text>
    </comment>
    <comment ref="D1365"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440"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442"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1500"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536" authorId="0">
      <text>
        <r>
          <rPr>
            <sz val="10"/>
            <color indexed="81"/>
            <rFont val="Times New Roman"/>
            <family val="1"/>
            <charset val="204"/>
          </rPr>
          <t xml:space="preserve">използва се от разпоредители с представителства в чужбина 
</t>
        </r>
      </text>
    </comment>
    <comment ref="D1540" authorId="0">
      <text>
        <r>
          <rPr>
            <sz val="10"/>
            <color indexed="81"/>
            <rFont val="Times New Roman"/>
            <family val="1"/>
            <charset val="204"/>
          </rPr>
          <t>тук се отчитат разходите за СБКО, неотчетени по други позиции на ЕБК</t>
        </r>
      </text>
    </comment>
    <comment ref="D1541"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616"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618"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1676"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712" authorId="0">
      <text>
        <r>
          <rPr>
            <sz val="10"/>
            <color indexed="81"/>
            <rFont val="Times New Roman"/>
            <family val="1"/>
            <charset val="204"/>
          </rPr>
          <t xml:space="preserve">използва се от разпоредители с представителства в чужбина 
</t>
        </r>
      </text>
    </comment>
    <comment ref="D1716" authorId="0">
      <text>
        <r>
          <rPr>
            <sz val="10"/>
            <color indexed="81"/>
            <rFont val="Times New Roman"/>
            <family val="1"/>
            <charset val="204"/>
          </rPr>
          <t>тук се отчитат разходите за СБКО, неотчетени по други позиции на ЕБК</t>
        </r>
      </text>
    </comment>
    <comment ref="D1717"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792"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794"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1852"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1888" authorId="0">
      <text>
        <r>
          <rPr>
            <sz val="10"/>
            <color indexed="81"/>
            <rFont val="Times New Roman"/>
            <family val="1"/>
            <charset val="204"/>
          </rPr>
          <t xml:space="preserve">използва се от разпоредители с представителства в чужбина 
</t>
        </r>
      </text>
    </comment>
    <comment ref="D1892" authorId="0">
      <text>
        <r>
          <rPr>
            <sz val="10"/>
            <color indexed="81"/>
            <rFont val="Times New Roman"/>
            <family val="1"/>
            <charset val="204"/>
          </rPr>
          <t>тук се отчитат разходите за СБКО, неотчетени по други позиции на ЕБК</t>
        </r>
      </text>
    </comment>
    <comment ref="D1893"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1968"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1970"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2028"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064" authorId="0">
      <text>
        <r>
          <rPr>
            <sz val="10"/>
            <color indexed="81"/>
            <rFont val="Times New Roman"/>
            <family val="1"/>
            <charset val="204"/>
          </rPr>
          <t xml:space="preserve">използва се от разпоредители с представителства в чужбина 
</t>
        </r>
      </text>
    </comment>
    <comment ref="D2068" authorId="0">
      <text>
        <r>
          <rPr>
            <sz val="10"/>
            <color indexed="81"/>
            <rFont val="Times New Roman"/>
            <family val="1"/>
            <charset val="204"/>
          </rPr>
          <t>тук се отчитат разходите за СБКО, неотчетени по други позиции на ЕБК</t>
        </r>
      </text>
    </comment>
    <comment ref="D2069"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144"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146"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2204"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240" authorId="0">
      <text>
        <r>
          <rPr>
            <sz val="10"/>
            <color indexed="81"/>
            <rFont val="Times New Roman"/>
            <family val="1"/>
            <charset val="204"/>
          </rPr>
          <t xml:space="preserve">използва се от разпоредители с представителства в чужбина 
</t>
        </r>
      </text>
    </comment>
    <comment ref="D2244" authorId="0">
      <text>
        <r>
          <rPr>
            <sz val="10"/>
            <color indexed="81"/>
            <rFont val="Times New Roman"/>
            <family val="1"/>
            <charset val="204"/>
          </rPr>
          <t>тук се отчитат разходите за СБКО, неотчетени по други позиции на ЕБК</t>
        </r>
      </text>
    </comment>
    <comment ref="D2245"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320"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322"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2380"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416" authorId="0">
      <text>
        <r>
          <rPr>
            <sz val="10"/>
            <color indexed="81"/>
            <rFont val="Times New Roman"/>
            <family val="1"/>
            <charset val="204"/>
          </rPr>
          <t xml:space="preserve">използва се от разпоредители с представителства в чужбина 
</t>
        </r>
      </text>
    </comment>
    <comment ref="D2420" authorId="0">
      <text>
        <r>
          <rPr>
            <sz val="10"/>
            <color indexed="81"/>
            <rFont val="Times New Roman"/>
            <family val="1"/>
            <charset val="204"/>
          </rPr>
          <t>тук се отчитат разходите за СБКО, неотчетени по други позиции на ЕБК</t>
        </r>
      </text>
    </comment>
    <comment ref="D2421"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496"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498"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2556"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592" authorId="0">
      <text>
        <r>
          <rPr>
            <sz val="10"/>
            <color indexed="81"/>
            <rFont val="Times New Roman"/>
            <family val="1"/>
            <charset val="204"/>
          </rPr>
          <t xml:space="preserve">използва се от разпоредители с представителства в чужбина 
</t>
        </r>
      </text>
    </comment>
    <comment ref="D2596" authorId="0">
      <text>
        <r>
          <rPr>
            <sz val="10"/>
            <color indexed="81"/>
            <rFont val="Times New Roman"/>
            <family val="1"/>
            <charset val="204"/>
          </rPr>
          <t>тук се отчитат разходите за СБКО, неотчетени по други позиции на ЕБК</t>
        </r>
      </text>
    </comment>
    <comment ref="D2597"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672"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674"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2732"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768" authorId="0">
      <text>
        <r>
          <rPr>
            <sz val="10"/>
            <color indexed="81"/>
            <rFont val="Times New Roman"/>
            <family val="1"/>
            <charset val="204"/>
          </rPr>
          <t xml:space="preserve">използва се от разпоредители с представителства в чужбина 
</t>
        </r>
      </text>
    </comment>
    <comment ref="D2772" authorId="0">
      <text>
        <r>
          <rPr>
            <sz val="10"/>
            <color indexed="81"/>
            <rFont val="Times New Roman"/>
            <family val="1"/>
            <charset val="204"/>
          </rPr>
          <t>тук се отчитат разходите за СБКО, неотчетени по други позиции на ЕБК</t>
        </r>
      </text>
    </comment>
    <comment ref="D2773"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2848"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2850"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2908"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2944" authorId="0">
      <text>
        <r>
          <rPr>
            <sz val="10"/>
            <color indexed="81"/>
            <rFont val="Times New Roman"/>
            <family val="1"/>
            <charset val="204"/>
          </rPr>
          <t xml:space="preserve">използва се от разпоредители с представителства в чужбина 
</t>
        </r>
      </text>
    </comment>
    <comment ref="D2948" authorId="0">
      <text>
        <r>
          <rPr>
            <sz val="10"/>
            <color indexed="81"/>
            <rFont val="Times New Roman"/>
            <family val="1"/>
            <charset val="204"/>
          </rPr>
          <t>тук се отчитат разходите за СБКО, неотчетени по други позиции на ЕБК</t>
        </r>
      </text>
    </comment>
    <comment ref="D2949"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024"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026"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084"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3120" authorId="0">
      <text>
        <r>
          <rPr>
            <sz val="10"/>
            <color indexed="81"/>
            <rFont val="Times New Roman"/>
            <family val="1"/>
            <charset val="204"/>
          </rPr>
          <t xml:space="preserve">използва се от разпоредители с представителства в чужбина 
</t>
        </r>
      </text>
    </comment>
    <comment ref="D3124" authorId="0">
      <text>
        <r>
          <rPr>
            <sz val="10"/>
            <color indexed="81"/>
            <rFont val="Times New Roman"/>
            <family val="1"/>
            <charset val="204"/>
          </rPr>
          <t>тук се отчитат разходите за СБКО, неотчетени по други позиции на ЕБК</t>
        </r>
      </text>
    </comment>
    <comment ref="D3125"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200"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202"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260"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3296" authorId="0">
      <text>
        <r>
          <rPr>
            <sz val="10"/>
            <color indexed="81"/>
            <rFont val="Times New Roman"/>
            <family val="1"/>
            <charset val="204"/>
          </rPr>
          <t xml:space="preserve">използва се от разпоредители с представителства в чужбина 
</t>
        </r>
      </text>
    </comment>
    <comment ref="D3300" authorId="0">
      <text>
        <r>
          <rPr>
            <sz val="10"/>
            <color indexed="81"/>
            <rFont val="Times New Roman"/>
            <family val="1"/>
            <charset val="204"/>
          </rPr>
          <t>тук се отчитат разходите за СБКО, неотчетени по други позиции на ЕБК</t>
        </r>
      </text>
    </comment>
    <comment ref="D3301"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376"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378"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436"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3472" authorId="0">
      <text>
        <r>
          <rPr>
            <sz val="10"/>
            <color indexed="81"/>
            <rFont val="Times New Roman"/>
            <family val="1"/>
            <charset val="204"/>
          </rPr>
          <t xml:space="preserve">използва се от разпоредители с представителства в чужбина 
</t>
        </r>
      </text>
    </comment>
    <comment ref="D3476" authorId="0">
      <text>
        <r>
          <rPr>
            <sz val="10"/>
            <color indexed="81"/>
            <rFont val="Times New Roman"/>
            <family val="1"/>
            <charset val="204"/>
          </rPr>
          <t>тук се отчитат разходите за СБКО, неотчетени по други позиции на ЕБК</t>
        </r>
      </text>
    </comment>
    <comment ref="D3477"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552"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554"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612"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3648" authorId="0">
      <text>
        <r>
          <rPr>
            <sz val="10"/>
            <color indexed="81"/>
            <rFont val="Times New Roman"/>
            <family val="1"/>
            <charset val="204"/>
          </rPr>
          <t xml:space="preserve">използва се от разпоредители с представителства в чужбина 
</t>
        </r>
      </text>
    </comment>
    <comment ref="D3652" authorId="0">
      <text>
        <r>
          <rPr>
            <sz val="10"/>
            <color indexed="81"/>
            <rFont val="Times New Roman"/>
            <family val="1"/>
            <charset val="204"/>
          </rPr>
          <t>тук се отчитат разходите за СБКО, неотчетени по други позиции на ЕБК</t>
        </r>
      </text>
    </comment>
    <comment ref="D3653"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728"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730"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788"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3824" authorId="0">
      <text>
        <r>
          <rPr>
            <sz val="10"/>
            <color indexed="81"/>
            <rFont val="Times New Roman"/>
            <family val="1"/>
            <charset val="204"/>
          </rPr>
          <t xml:space="preserve">използва се от разпоредители с представителства в чужбина 
</t>
        </r>
      </text>
    </comment>
    <comment ref="D3828" authorId="0">
      <text>
        <r>
          <rPr>
            <sz val="10"/>
            <color indexed="81"/>
            <rFont val="Times New Roman"/>
            <family val="1"/>
            <charset val="204"/>
          </rPr>
          <t>тук се отчитат разходите за СБКО, неотчетени по други позиции на ЕБК</t>
        </r>
      </text>
    </comment>
    <comment ref="D3829"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3904"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3906"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3964"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4000" authorId="0">
      <text>
        <r>
          <rPr>
            <sz val="10"/>
            <color indexed="81"/>
            <rFont val="Times New Roman"/>
            <family val="1"/>
            <charset val="204"/>
          </rPr>
          <t xml:space="preserve">използва се от разпоредители с представителства в чужбина 
</t>
        </r>
      </text>
    </comment>
    <comment ref="D4004" authorId="0">
      <text>
        <r>
          <rPr>
            <sz val="10"/>
            <color indexed="81"/>
            <rFont val="Times New Roman"/>
            <family val="1"/>
            <charset val="204"/>
          </rPr>
          <t>тук се отчитат разходите за СБКО, неотчетени по други позиции на ЕБК</t>
        </r>
      </text>
    </comment>
    <comment ref="D4005"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080"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082"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 ref="E4140"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D4176" authorId="0">
      <text>
        <r>
          <rPr>
            <sz val="10"/>
            <color indexed="81"/>
            <rFont val="Times New Roman"/>
            <family val="1"/>
            <charset val="204"/>
          </rPr>
          <t xml:space="preserve">използва се от разпоредители с представителства в чужбина 
</t>
        </r>
      </text>
    </comment>
    <comment ref="D4180" authorId="0">
      <text>
        <r>
          <rPr>
            <sz val="10"/>
            <color indexed="81"/>
            <rFont val="Times New Roman"/>
            <family val="1"/>
            <charset val="204"/>
          </rPr>
          <t>тук се отчитат разходите за СБКО, неотчетени по други позиции на ЕБК</t>
        </r>
      </text>
    </comment>
    <comment ref="D4181"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D4256"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C4258"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4.xml><?xml version="1.0" encoding="utf-8"?>
<comments xmlns="http://schemas.openxmlformats.org/spreadsheetml/2006/main">
  <authors>
    <author>Никола Павлов</author>
    <author>DBoyadzhieva</author>
    <author>PKyuchukov</author>
  </authors>
  <commentList>
    <comment ref="L23" authorId="0">
      <text>
        <r>
          <rPr>
            <sz val="10"/>
            <color indexed="81"/>
            <rFont val="Times New Roman"/>
            <family val="1"/>
            <charset val="204"/>
          </rPr>
          <t xml:space="preserve">Въвеждането на уточнения план за параграфите, които съдържат подпараграфи може да се извършва </t>
        </r>
        <r>
          <rPr>
            <i/>
            <u/>
            <sz val="10"/>
            <color indexed="10"/>
            <rFont val="Times New Roman"/>
            <family val="1"/>
            <charset val="204"/>
          </rPr>
          <t>само</t>
        </r>
        <r>
          <rPr>
            <sz val="10"/>
            <color indexed="81"/>
            <rFont val="Times New Roman"/>
            <family val="1"/>
            <charset val="204"/>
          </rPr>
          <t xml:space="preserve"> на ниво </t>
        </r>
        <r>
          <rPr>
            <i/>
            <sz val="10"/>
            <color indexed="18"/>
            <rFont val="Times New Roman"/>
            <family val="1"/>
            <charset val="204"/>
          </rPr>
          <t>подпараграф</t>
        </r>
        <r>
          <rPr>
            <sz val="10"/>
            <color indexed="81"/>
            <rFont val="Times New Roman"/>
            <family val="1"/>
            <charset val="204"/>
          </rPr>
          <t>! Доколкото уточненият план е определен на ниво параграф, в тези случаи се допуска цялата сума да се въведе по един от подпараграфите.</t>
        </r>
      </text>
    </comment>
    <comment ref="K59" authorId="0">
      <text>
        <r>
          <rPr>
            <sz val="10"/>
            <color indexed="81"/>
            <rFont val="Times New Roman"/>
            <family val="1"/>
            <charset val="204"/>
          </rPr>
          <t xml:space="preserve">използва се от разпоредители с представителства в чужбина 
</t>
        </r>
      </text>
    </comment>
    <comment ref="K63" authorId="0">
      <text>
        <r>
          <rPr>
            <sz val="10"/>
            <color indexed="81"/>
            <rFont val="Times New Roman"/>
            <family val="1"/>
            <charset val="204"/>
          </rPr>
          <t>тук се отчитат разходите за СБКО, неотчетени по други позиции на ЕБК</t>
        </r>
      </text>
    </comment>
    <comment ref="K64" authorId="1">
      <text>
        <r>
          <rPr>
            <sz val="10"/>
            <color indexed="81"/>
            <rFont val="Times New Roman"/>
            <family val="1"/>
            <charset val="204"/>
          </rPr>
          <t>В § 10-92 не се включват наказателните лихви за данъци и осигурителни вноски, както и административните санкции, които подлежат на отчитане по разходен § 19-00.</t>
        </r>
      </text>
    </comment>
    <comment ref="K139" authorId="2">
      <text>
        <r>
          <rPr>
            <b/>
            <sz val="10"/>
            <color indexed="81"/>
            <rFont val="Times New Roman"/>
            <family val="1"/>
            <charset val="204"/>
          </rPr>
          <t xml:space="preserve">Забележка: </t>
        </r>
        <r>
          <rPr>
            <sz val="10"/>
            <color indexed="81"/>
            <rFont val="Times New Roman"/>
            <family val="1"/>
            <charset val="204"/>
          </rPr>
          <t>За целите на касовото изпълнение сумите по § 40-00 се представят като приходна позиция, с изключение на § 40-71, който се представя  като намаление на съответната разходна позиция по бюджета на Държавната агенция "Държавен резерв и военновременни запаси".</t>
        </r>
      </text>
    </comment>
    <comment ref="J141" authorId="2">
      <text>
        <r>
          <rPr>
            <b/>
            <sz val="10"/>
            <color indexed="81"/>
            <rFont val="Times New Roman"/>
            <family val="1"/>
            <charset val="204"/>
          </rPr>
          <t xml:space="preserve">Забележка: </t>
        </r>
        <r>
          <rPr>
            <sz val="10"/>
            <color indexed="81"/>
            <rFont val="Times New Roman"/>
            <family val="1"/>
            <charset val="204"/>
          </rPr>
          <t>Използва се само като планов показател от ЦБ, Народното събрание, ВСС, НОИ, НЗОК и общините.  По тази позиция не може да има суми по отчет. Ползването на тези средства следва да се отчита. по съответните разходни параграфи и дейности в резултат на корекция по бюджета.</t>
        </r>
      </text>
    </comment>
  </commentList>
</comments>
</file>

<file path=xl/comments5.xml><?xml version="1.0" encoding="utf-8"?>
<comments xmlns="http://schemas.openxmlformats.org/spreadsheetml/2006/main">
  <authors>
    <author>npavlov</author>
    <author>NPavlov</author>
  </authors>
  <commentList>
    <comment ref="B325" author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8" author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29" author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B331" authorId="0">
      <text>
        <r>
          <rPr>
            <sz val="10"/>
            <color indexed="81"/>
            <rFont val="Times New Roman"/>
            <family val="1"/>
            <charset val="204"/>
          </rPr>
          <t xml:space="preserve">Променено наименова-ние с </t>
        </r>
        <r>
          <rPr>
            <b/>
            <sz val="10"/>
            <color indexed="81"/>
            <rFont val="Times New Roman"/>
            <family val="1"/>
            <charset val="204"/>
          </rPr>
          <t>ДДС № 08/2009 г.</t>
        </r>
      </text>
    </comment>
    <comment ref="A332" authorId="0">
      <text>
        <r>
          <rPr>
            <sz val="10"/>
            <color indexed="8"/>
            <rFont val="Times New Roman"/>
            <family val="1"/>
            <charset val="204"/>
          </rPr>
          <t xml:space="preserve">Допълнено с </t>
        </r>
        <r>
          <rPr>
            <b/>
            <sz val="10"/>
            <color indexed="8"/>
            <rFont val="Times New Roman"/>
            <family val="1"/>
            <charset val="204"/>
          </rPr>
          <t>ДДС № 08/2009 г.</t>
        </r>
      </text>
    </comment>
    <comment ref="B332" author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33" authorId="0">
      <text>
        <r>
          <rPr>
            <sz val="10"/>
            <color indexed="8"/>
            <rFont val="Times New Roman"/>
            <family val="1"/>
            <charset val="204"/>
          </rPr>
          <t xml:space="preserve">Допълнено с </t>
        </r>
        <r>
          <rPr>
            <b/>
            <sz val="10"/>
            <color indexed="8"/>
            <rFont val="Times New Roman"/>
            <family val="1"/>
            <charset val="204"/>
          </rPr>
          <t>ДДС № 08/2009 г.</t>
        </r>
      </text>
    </comment>
    <comment ref="B333" authorId="0">
      <text>
        <r>
          <rPr>
            <sz val="10"/>
            <color indexed="81"/>
            <rFont val="Times New Roman"/>
            <family val="1"/>
            <charset val="204"/>
          </rPr>
          <t xml:space="preserve">Променено наименова-ние с </t>
        </r>
        <r>
          <rPr>
            <b/>
            <sz val="10"/>
            <color indexed="81"/>
            <rFont val="Times New Roman"/>
            <family val="1"/>
            <charset val="204"/>
          </rPr>
          <t>ДДС № 08/2013 г.</t>
        </r>
      </text>
    </comment>
    <comment ref="A360" authorId="0">
      <text>
        <r>
          <rPr>
            <sz val="10"/>
            <color indexed="8"/>
            <rFont val="Times New Roman"/>
            <family val="1"/>
            <charset val="204"/>
          </rPr>
          <t xml:space="preserve">Допълнено с
 </t>
        </r>
        <r>
          <rPr>
            <b/>
            <sz val="10"/>
            <color indexed="8"/>
            <rFont val="Times New Roman"/>
            <family val="1"/>
            <charset val="204"/>
          </rPr>
          <t>ДДС № 08/2013 г.</t>
        </r>
      </text>
    </comment>
    <comment ref="A361" authorId="0">
      <text>
        <r>
          <rPr>
            <sz val="10"/>
            <color indexed="8"/>
            <rFont val="Times New Roman"/>
            <family val="1"/>
            <charset val="204"/>
          </rPr>
          <t xml:space="preserve">Допълнено с
 </t>
        </r>
        <r>
          <rPr>
            <b/>
            <sz val="10"/>
            <color indexed="8"/>
            <rFont val="Times New Roman"/>
            <family val="1"/>
            <charset val="204"/>
          </rPr>
          <t>ДДС № 08/2013 г.</t>
        </r>
      </text>
    </comment>
    <comment ref="A576" authorId="1">
      <text>
        <r>
          <rPr>
            <sz val="10"/>
            <color indexed="8"/>
            <rFont val="Times New Roman Cyr"/>
            <family val="1"/>
            <charset val="204"/>
          </rPr>
          <t xml:space="preserve">Открит съгласно </t>
        </r>
        <r>
          <rPr>
            <b/>
            <sz val="10"/>
            <color indexed="8"/>
            <rFont val="Times New Roman Cyr"/>
            <family val="1"/>
            <charset val="204"/>
          </rPr>
          <t>т. 6.1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76" authorId="1">
      <text>
        <r>
          <rPr>
            <sz val="10"/>
            <color indexed="81"/>
            <rFont val="Times New Roman Cyr"/>
            <family val="1"/>
            <charset val="204"/>
          </rPr>
          <t xml:space="preserve">Открит съгласно </t>
        </r>
        <r>
          <rPr>
            <b/>
            <sz val="10"/>
            <color indexed="81"/>
            <rFont val="Times New Roman Cyr"/>
            <family val="1"/>
            <charset val="204"/>
          </rPr>
          <t>т. 6.1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 ref="A593" authorId="1">
      <text>
        <r>
          <rPr>
            <sz val="10"/>
            <color indexed="8"/>
            <rFont val="Times New Roman Cyr"/>
            <family val="1"/>
            <charset val="204"/>
          </rPr>
          <t xml:space="preserve">Открит съгласно </t>
        </r>
        <r>
          <rPr>
            <b/>
            <sz val="10"/>
            <color indexed="8"/>
            <rFont val="Times New Roman Cyr"/>
            <family val="1"/>
            <charset val="204"/>
          </rPr>
          <t>т. 1.1</t>
        </r>
        <r>
          <rPr>
            <sz val="10"/>
            <color indexed="8"/>
            <rFont val="Times New Roman Cyr"/>
            <family val="1"/>
            <charset val="204"/>
          </rPr>
          <t xml:space="preserve"> от  писмо на МФ </t>
        </r>
        <r>
          <rPr>
            <b/>
            <i/>
            <sz val="10"/>
            <color indexed="62"/>
            <rFont val="Times New Roman Cyr"/>
            <family val="1"/>
            <charset val="204"/>
          </rPr>
          <t>БДС № 15</t>
        </r>
        <r>
          <rPr>
            <b/>
            <i/>
            <sz val="10"/>
            <color indexed="8"/>
            <rFont val="Times New Roman Cyr"/>
            <family val="1"/>
            <charset val="204"/>
          </rPr>
          <t>/</t>
        </r>
        <r>
          <rPr>
            <b/>
            <i/>
            <sz val="10"/>
            <color indexed="10"/>
            <rFont val="Times New Roman CYR"/>
            <family val="1"/>
            <charset val="204"/>
          </rPr>
          <t>16.08.2001 г.</t>
        </r>
      </text>
    </comment>
    <comment ref="D593" authorId="1">
      <text>
        <r>
          <rPr>
            <sz val="10"/>
            <color indexed="81"/>
            <rFont val="Times New Roman Cyr"/>
            <family val="1"/>
            <charset val="204"/>
          </rPr>
          <t xml:space="preserve">Открит съгласно </t>
        </r>
        <r>
          <rPr>
            <b/>
            <sz val="10"/>
            <color indexed="81"/>
            <rFont val="Times New Roman Cyr"/>
            <family val="1"/>
            <charset val="204"/>
          </rPr>
          <t>т. 1.1</t>
        </r>
        <r>
          <rPr>
            <sz val="10"/>
            <color indexed="81"/>
            <rFont val="Times New Roman Cyr"/>
            <family val="1"/>
            <charset val="204"/>
          </rPr>
          <t xml:space="preserve"> от  писмо на МФ </t>
        </r>
        <r>
          <rPr>
            <b/>
            <i/>
            <sz val="10"/>
            <color indexed="62"/>
            <rFont val="Times New Roman Cyr"/>
            <family val="1"/>
            <charset val="204"/>
          </rPr>
          <t>БДС № 15</t>
        </r>
        <r>
          <rPr>
            <b/>
            <i/>
            <sz val="10"/>
            <color indexed="81"/>
            <rFont val="Times New Roman Cyr"/>
            <family val="1"/>
            <charset val="204"/>
          </rPr>
          <t>/</t>
        </r>
        <r>
          <rPr>
            <b/>
            <i/>
            <sz val="10"/>
            <color indexed="10"/>
            <rFont val="Times New Roman CYR"/>
            <family val="1"/>
            <charset val="204"/>
          </rPr>
          <t>16.08.2001 г.</t>
        </r>
      </text>
    </comment>
  </commentList>
</comments>
</file>

<file path=xl/sharedStrings.xml><?xml version="1.0" encoding="utf-8"?>
<sst xmlns="http://schemas.openxmlformats.org/spreadsheetml/2006/main" count="7679" uniqueCount="2255">
  <si>
    <t xml:space="preserve">2.3 Глоби, санкции и наказателни лихви </t>
  </si>
  <si>
    <t xml:space="preserve">2.4  Други неданъчни приходи </t>
  </si>
  <si>
    <t xml:space="preserve"> - получени трансфери (+)</t>
  </si>
  <si>
    <t xml:space="preserve"> - предоставени трансфери (-)</t>
  </si>
  <si>
    <t>- предоставени трансфери (-)</t>
  </si>
  <si>
    <t>- получени трансфери (+)</t>
  </si>
  <si>
    <t>обща субсидия и други трансфери за държавни дейности от ЦБ за общини</t>
  </si>
  <si>
    <r>
      <t xml:space="preserve">обща </t>
    </r>
    <r>
      <rPr>
        <b/>
        <i/>
        <sz val="12"/>
        <rFont val="Times New Roman CYR"/>
        <family val="1"/>
        <charset val="204"/>
      </rPr>
      <t>изравнителна</t>
    </r>
    <r>
      <rPr>
        <sz val="12"/>
        <rFont val="Times New Roman CYR"/>
        <family val="1"/>
        <charset val="204"/>
      </rPr>
      <t xml:space="preserve"> субсидия и други трансфери за местни дейности от ЦБ</t>
    </r>
    <r>
      <rPr>
        <b/>
        <i/>
        <sz val="12"/>
        <rFont val="Times New Roman CYR"/>
        <family val="1"/>
        <charset val="204"/>
      </rPr>
      <t xml:space="preserve"> за общини</t>
    </r>
  </si>
  <si>
    <t>Временни безлихвени заеми от/за държавни предприятия и други сметки, включени в консолидираната фискална програма (нето)</t>
  </si>
  <si>
    <t>Щатни бройки за дейности, финансирани по единни разходни стандарти</t>
  </si>
  <si>
    <t>Средногодишни щатни бройки за дейности, финансирани по единни разходни стандарти</t>
  </si>
  <si>
    <t>Средна годишна брутна заплата за дейности, финансирани по единни разходни стандарти</t>
  </si>
  <si>
    <t>3. Помощи и  дарения от страната</t>
  </si>
  <si>
    <t>Помощи и дарения от страната</t>
  </si>
  <si>
    <r>
      <t>текущи</t>
    </r>
    <r>
      <rPr>
        <sz val="12"/>
        <rFont val="Times New Roman CYR"/>
        <family val="1"/>
        <charset val="204"/>
      </rPr>
      <t xml:space="preserve"> помощи и дарения </t>
    </r>
    <r>
      <rPr>
        <b/>
        <i/>
        <sz val="12"/>
        <rFont val="Times New Roman CYR"/>
        <family val="1"/>
        <charset val="204"/>
      </rPr>
      <t>от страната</t>
    </r>
  </si>
  <si>
    <r>
      <t>капиталови</t>
    </r>
    <r>
      <rPr>
        <sz val="12"/>
        <rFont val="Times New Roman CYR"/>
        <family val="1"/>
        <charset val="204"/>
      </rPr>
      <t xml:space="preserve"> помощи и дарения </t>
    </r>
    <r>
      <rPr>
        <b/>
        <i/>
        <sz val="12"/>
        <rFont val="Times New Roman CYR"/>
        <charset val="204"/>
      </rPr>
      <t>от страната</t>
    </r>
  </si>
  <si>
    <t>Помощи и дарения от чужбина</t>
  </si>
  <si>
    <t>§ 65</t>
  </si>
  <si>
    <t xml:space="preserve">             нетни приходи от продажба на услуги, стоки и продукция</t>
  </si>
  <si>
    <t>в т. ч. временни безлихвени заеми</t>
  </si>
  <si>
    <t>в т. ч. трансфери за отчислени приходи</t>
  </si>
  <si>
    <t>под.§ 24-01</t>
  </si>
  <si>
    <t>под.§ 24-04</t>
  </si>
  <si>
    <t>под.§§ 24-05 и 24-06</t>
  </si>
  <si>
    <t>§§ 25 - 27</t>
  </si>
  <si>
    <t xml:space="preserve">§§ 25 - 28; 29-69/29-70 и 29-92 </t>
  </si>
  <si>
    <t>под.§;57-01</t>
  </si>
  <si>
    <t>§§ 74 - 78</t>
  </si>
  <si>
    <t>под.§§ 80-11/80-12; 80-31/80-32; 80-51/80-52 и 80-97</t>
  </si>
  <si>
    <t>под.§§ 80-17/80-18; 80-37/80-38; 80-57/80-58; 80-80 и 80-98;</t>
  </si>
  <si>
    <t>под. § 92-01</t>
  </si>
  <si>
    <t>под. §§ 95-21и 95-22</t>
  </si>
  <si>
    <t>под. §§ 95-28/95-29 и 95-49</t>
  </si>
  <si>
    <t>под. § 71-01 и § 72-01</t>
  </si>
  <si>
    <t xml:space="preserve">под. § 71-02 и § 72-02 </t>
  </si>
  <si>
    <t xml:space="preserve"> § 73</t>
  </si>
  <si>
    <t>под. § 79-01</t>
  </si>
  <si>
    <t>под. § 79-02</t>
  </si>
  <si>
    <t>под. §§ 95-01 до 95-06</t>
  </si>
  <si>
    <t>под. §§ 95-07 до 95-13</t>
  </si>
  <si>
    <t>под. § 95-14</t>
  </si>
  <si>
    <t xml:space="preserve">            остатък в лв.равн. по валутни сметки и каса в чужбина от предх. период </t>
  </si>
  <si>
    <t xml:space="preserve">§§ 01 - 20  </t>
  </si>
  <si>
    <t>§§ 43 - 45; 49</t>
  </si>
  <si>
    <t>§§ 51 - 54</t>
  </si>
  <si>
    <t>§ 55</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</si>
  <si>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</si>
  <si>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</si>
  <si>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</si>
  <si>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</si>
  <si>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33</t>
  </si>
  <si>
    <t xml:space="preserve">VI. Финансиране </t>
  </si>
  <si>
    <t xml:space="preserve">          постъпления от продажби на държавния резерв (-)</t>
  </si>
  <si>
    <t>(-)под.§ 40-71</t>
  </si>
  <si>
    <t>§ 40 с изключение на под.§ 40-71</t>
  </si>
  <si>
    <t>ИЗБЕРЕТЕ ДЕЙНОСТ</t>
  </si>
  <si>
    <r>
      <t>101</t>
    </r>
    <r>
      <rPr>
        <i/>
        <sz val="12"/>
        <rFont val="Times New Roman CYR"/>
        <family val="1"/>
        <charset val="204"/>
      </rPr>
      <t xml:space="preserve"> Централни държавни органи</t>
    </r>
  </si>
  <si>
    <r>
      <t>103</t>
    </r>
    <r>
      <rPr>
        <i/>
        <sz val="12"/>
        <rFont val="Times New Roman CYR"/>
        <family val="1"/>
        <charset val="204"/>
      </rPr>
      <t xml:space="preserve"> Централни държавни органи по образованието</t>
    </r>
  </si>
  <si>
    <t>104 Централни държавни органи по здравеопазването</t>
  </si>
  <si>
    <t>105 Централни държавни органи по социалното осигуряването</t>
  </si>
  <si>
    <t>106 Централни държавни органи по регионалното развитие и благоустройство</t>
  </si>
  <si>
    <t>107 Централни държавни органи по културата и спорта</t>
  </si>
  <si>
    <t>108 Централни държавни органи по икономическите дейности и услуги</t>
  </si>
  <si>
    <t>111 Контролни органи</t>
  </si>
  <si>
    <t>115 Управление, контрол и регулиране на външните работи</t>
  </si>
  <si>
    <t>116 Посолства, консулства, представителства и мисии в чужбина</t>
  </si>
  <si>
    <t>117 Държавни и общински служби и дейности по изборите</t>
  </si>
  <si>
    <t>121 Областни администрации</t>
  </si>
  <si>
    <t>122 Общинска администрация</t>
  </si>
  <si>
    <t xml:space="preserve">123 Общински съвети </t>
  </si>
  <si>
    <t>125 Членове на Европейския парламент от Република България</t>
  </si>
  <si>
    <t>128 Международни програми и споразумения, дарения и помощи от чужбина</t>
  </si>
  <si>
    <t>139 Други изпълнителни и законодателни органи</t>
  </si>
  <si>
    <t>141 Статистически институт,служби и дейности,социологически проучвания и анкети</t>
  </si>
  <si>
    <t>142 Общоикономическо и социално програмиране и прогнозиране</t>
  </si>
  <si>
    <t>143 Регистрация и контрол на чуждестранните инвестиции</t>
  </si>
  <si>
    <t>144 Служби и дейности за връзки с българите в чужбина</t>
  </si>
  <si>
    <t>145 Служби и дейности за подпомагане на бежанците</t>
  </si>
  <si>
    <t>146 Управление и администриране на получена чуждестранна помощ</t>
  </si>
  <si>
    <t>147 Управление на държавния резерв и военновременните запаси</t>
  </si>
  <si>
    <t>148 Управление на гражд.администрация и административнообслужване на населението</t>
  </si>
  <si>
    <t>149 Други общи служби</t>
  </si>
  <si>
    <t>151 Ликвидационна комисия за закрити бюджетни организации</t>
  </si>
  <si>
    <t>158 Международни програми и споразумения, дарения и помощи от чужбина</t>
  </si>
  <si>
    <t>161 Организация и управление на научните изследвания и дейности</t>
  </si>
  <si>
    <t>162 Научноизследователско дело</t>
  </si>
  <si>
    <t>163 Научноизследователски институти и центрове</t>
  </si>
  <si>
    <t>168 Международни програми и споразумения, дарения и помощи от чужбина</t>
  </si>
  <si>
    <t>179 Други дейности на науката</t>
  </si>
  <si>
    <t>201 Дейности по отбраната</t>
  </si>
  <si>
    <t>205 Участие на Република България в НАТО</t>
  </si>
  <si>
    <t>206 Мироопазващи мисии в чужбина</t>
  </si>
  <si>
    <t>215 Приложни научни изследвания в областта на отбраната</t>
  </si>
  <si>
    <t>218 Международни програми и споразумения, дарения и помощи от чужбина</t>
  </si>
  <si>
    <t>219 Други дейности по отбраната</t>
  </si>
  <si>
    <t>221 Полиция и вътрешен ред</t>
  </si>
  <si>
    <t>222 Национална служба за охрана</t>
  </si>
  <si>
    <t>224 Противопожарна охрана</t>
  </si>
  <si>
    <t>225 Приложни научни изследвания в областта на вътрешния ред и сигурност</t>
  </si>
  <si>
    <t>228 Международни програми и споразумения, дарения и помощи от чужбина</t>
  </si>
  <si>
    <t>239 Други дейности по вътрешната сигурност</t>
  </si>
  <si>
    <t>241 Висш съдебен съвет</t>
  </si>
  <si>
    <t>242 Върховен административен съд</t>
  </si>
  <si>
    <t>243 Върховен касационен съд</t>
  </si>
  <si>
    <t>244 Прокуратура</t>
  </si>
  <si>
    <t>245 Национална следствена служба</t>
  </si>
  <si>
    <t>246 Съдилища</t>
  </si>
  <si>
    <t>247 Окръжни следствени служби</t>
  </si>
  <si>
    <t>248 Инспекторат към Висшия съдебен съвет</t>
  </si>
  <si>
    <t>249 Национален институт на правосъдието</t>
  </si>
  <si>
    <t>258 Международни програми и споразумения, дарения и помощи от чужбина</t>
  </si>
  <si>
    <t>259 Други дейности на съдебната власт</t>
  </si>
  <si>
    <t>261 Места за лишаване от свобода</t>
  </si>
  <si>
    <t>268 Международни програми и споразумения, дарения и помощи от чужбина</t>
  </si>
  <si>
    <t>279 Други дейности на администрацията на затворите</t>
  </si>
  <si>
    <t>281 Неотложна дейност по защита на населението и националното стопанство</t>
  </si>
  <si>
    <t>282 Отбранително-мобилизационна подготовка, поддържане на запаси и мощности</t>
  </si>
  <si>
    <t>283 Превантивна дейност за намаляване на вредните последствия от бедствия и аварии</t>
  </si>
  <si>
    <t>284 Ликвидиране на последици от стихийни бедствия и производствени аварии</t>
  </si>
  <si>
    <t>285 Доброволни формирования за защита при бедствия</t>
  </si>
  <si>
    <t>288 Международни програми и споразумения, дарения и помощи от чужбина</t>
  </si>
  <si>
    <t>289 Други дейности за защита на населението при стихийни бедствия и аварии</t>
  </si>
  <si>
    <t>301 Управление, контрол, регулиране и лицензиране на дейности по образованието</t>
  </si>
  <si>
    <t>318 Подготвителна група в училище</t>
  </si>
  <si>
    <t>324 Спортни училища</t>
  </si>
  <si>
    <t>332 Общежития</t>
  </si>
  <si>
    <t>333 Ученически почивни лагери</t>
  </si>
  <si>
    <t>349 Приложни научни изследвания в областта на образованието</t>
  </si>
  <si>
    <t>359 Други дейности за децата</t>
  </si>
  <si>
    <t>369 Други дейности за младежта</t>
  </si>
  <si>
    <t>388 Международни програми и споразумения, дарения и помощи от чужбина</t>
  </si>
  <si>
    <t>389 Други дейности по образованието</t>
  </si>
  <si>
    <t>401 Управление, контрол и регулиране на дейности по здравеопазването</t>
  </si>
  <si>
    <t xml:space="preserve">412 Многопрофилни болници за активно лечение </t>
  </si>
  <si>
    <t xml:space="preserve">415 Домове за медико-социални грижи </t>
  </si>
  <si>
    <t>418 Психиатрични болници</t>
  </si>
  <si>
    <t>429 Центрове за спешна медицинска помощ</t>
  </si>
  <si>
    <t>433 Рехабилитация</t>
  </si>
  <si>
    <t>436 Национални центрове</t>
  </si>
  <si>
    <t>437 Здравен кабинет в детски градини и училища</t>
  </si>
  <si>
    <t>450 Преобразувани лечебни заведения</t>
  </si>
  <si>
    <t>451 Плащания за първична извънболнична медицинска помощ</t>
  </si>
  <si>
    <t>452 Плащания за специализирана извънболнична медицинска помощ</t>
  </si>
  <si>
    <t>453 Плащания за дентална помощ</t>
  </si>
  <si>
    <t>454 Плащания за медико-диагностична дейност</t>
  </si>
  <si>
    <t>456 Плащания за болнична медицинска помощ</t>
  </si>
  <si>
    <t>465 Приложни научни изследвания в областта на здравеопазването</t>
  </si>
  <si>
    <t>467 Национални програми</t>
  </si>
  <si>
    <t>468 Международни програми и споразумения, дарения и помощи от чужбина</t>
  </si>
  <si>
    <t>469 Други дейности по здравеопазването</t>
  </si>
  <si>
    <t>501 Пенсии</t>
  </si>
  <si>
    <t>511 Помощи по Закона за семейните помощи за деца</t>
  </si>
  <si>
    <t>512 Помощи по Закона за социално подпомагане</t>
  </si>
  <si>
    <r>
      <t xml:space="preserve">погашения </t>
    </r>
    <r>
      <rPr>
        <sz val="12"/>
        <rFont val="Times New Roman CYR"/>
        <family val="1"/>
        <charset val="204"/>
      </rPr>
      <t>по</t>
    </r>
    <r>
      <rPr>
        <b/>
        <i/>
        <sz val="12"/>
        <rFont val="Times New Roman CYR"/>
        <family val="1"/>
        <charset val="204"/>
      </rPr>
      <t xml:space="preserve"> дългосрочни</t>
    </r>
    <r>
      <rPr>
        <sz val="12"/>
        <rFont val="Times New Roman CYR"/>
        <family val="1"/>
        <charset val="204"/>
      </rPr>
      <t xml:space="preserve"> ДЦК (ОбЦК) емитирани на международните капиталови пазари (-)</t>
    </r>
  </si>
  <si>
    <t>Получени погашения по предоставени кредити на други държави (+)</t>
  </si>
  <si>
    <r>
      <t>получени краткосрочни заеми</t>
    </r>
    <r>
      <rPr>
        <sz val="12"/>
        <rFont val="Times New Roman CYR"/>
        <family val="1"/>
        <charset val="204"/>
      </rPr>
      <t xml:space="preserve"> от банки в страната (+)</t>
    </r>
  </si>
  <si>
    <r>
      <t xml:space="preserve">получени дългосрочни заеми </t>
    </r>
    <r>
      <rPr>
        <sz val="12"/>
        <rFont val="Times New Roman CYR"/>
        <family val="1"/>
        <charset val="204"/>
      </rPr>
      <t>от банки в страната (+)</t>
    </r>
  </si>
  <si>
    <r>
      <t xml:space="preserve">погашения </t>
    </r>
    <r>
      <rPr>
        <sz val="12"/>
        <rFont val="Times New Roman CYR"/>
        <family val="1"/>
        <charset val="204"/>
      </rPr>
      <t>по</t>
    </r>
    <r>
      <rPr>
        <b/>
        <i/>
        <sz val="12"/>
        <rFont val="Times New Roman CYR"/>
        <family val="1"/>
        <charset val="204"/>
      </rPr>
      <t xml:space="preserve"> краткосрочни заеми</t>
    </r>
    <r>
      <rPr>
        <sz val="12"/>
        <rFont val="Times New Roman CYR"/>
        <family val="1"/>
        <charset val="204"/>
      </rPr>
      <t xml:space="preserve"> от банки в страната (-)</t>
    </r>
  </si>
  <si>
    <r>
      <t xml:space="preserve">погашения </t>
    </r>
    <r>
      <rPr>
        <sz val="12"/>
        <rFont val="Times New Roman CYR"/>
        <family val="1"/>
        <charset val="204"/>
      </rPr>
      <t>по</t>
    </r>
    <r>
      <rPr>
        <b/>
        <i/>
        <sz val="12"/>
        <rFont val="Times New Roman CYR"/>
        <family val="1"/>
        <charset val="204"/>
      </rPr>
      <t xml:space="preserve"> дългосрочни заеми </t>
    </r>
    <r>
      <rPr>
        <sz val="12"/>
        <rFont val="Times New Roman CYR"/>
        <family val="1"/>
        <charset val="204"/>
      </rPr>
      <t>от банки в страната (-)</t>
    </r>
  </si>
  <si>
    <t>получени краткосрочни заеми от други лица  в страната (+)</t>
  </si>
  <si>
    <t>получени дългосрочни заеми от други лица в страната (+)</t>
  </si>
  <si>
    <t>погашения по краткосрочни заеми от други лица в страната (-)</t>
  </si>
  <si>
    <t>погашения по дългосрочни заеми от други лица в страната (-)</t>
  </si>
  <si>
    <t>Емисии на държавни (общински) ценни книжа (+)</t>
  </si>
  <si>
    <r>
      <t xml:space="preserve">емисии на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</si>
  <si>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</si>
  <si>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r>
      <t>целеви</t>
    </r>
    <r>
      <rPr>
        <sz val="12"/>
        <rFont val="Times New Roman CYR"/>
        <family val="1"/>
        <charset val="204"/>
      </rPr>
      <t xml:space="preserve"> емисии на </t>
    </r>
    <r>
      <rPr>
        <b/>
        <i/>
        <sz val="12"/>
        <rFont val="Times New Roman CYR"/>
        <family val="1"/>
        <charset val="204"/>
      </rPr>
      <t>дългосрочни</t>
    </r>
    <r>
      <rPr>
        <sz val="12"/>
        <rFont val="Times New Roman CYR"/>
        <family val="1"/>
        <charset val="204"/>
      </rPr>
      <t xml:space="preserve"> държавни (общински) ценни книжа (+)</t>
    </r>
  </si>
  <si>
    <t>Погашения на държавни (общински) ценни книжа (-)</t>
  </si>
  <si>
    <r>
      <t xml:space="preserve">погашения по </t>
    </r>
    <r>
      <rPr>
        <b/>
        <i/>
        <sz val="12"/>
        <rFont val="Times New Roman CYR"/>
        <family val="1"/>
        <charset val="204"/>
      </rPr>
      <t>краткосрочни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</si>
  <si>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</si>
  <si>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целеви емисии на дългосрочни</t>
    </r>
    <r>
      <rPr>
        <sz val="12"/>
        <rFont val="Times New Roman CYR"/>
        <family val="1"/>
        <charset val="204"/>
      </rPr>
      <t xml:space="preserve"> държавни (общински) ценни книжа (-)</t>
    </r>
  </si>
  <si>
    <r>
      <t xml:space="preserve">погашения по </t>
    </r>
    <r>
      <rPr>
        <b/>
        <i/>
        <sz val="12"/>
        <rFont val="Times New Roman CYR"/>
        <family val="1"/>
        <charset val="204"/>
      </rPr>
      <t>ДЦК</t>
    </r>
    <r>
      <rPr>
        <sz val="12"/>
        <rFont val="Times New Roman CYR"/>
        <family val="1"/>
        <charset val="204"/>
      </rPr>
      <t xml:space="preserve">, емитирани </t>
    </r>
    <r>
      <rPr>
        <b/>
        <i/>
        <sz val="12"/>
        <rFont val="Times New Roman CYR"/>
        <family val="1"/>
        <charset val="204"/>
      </rPr>
      <t xml:space="preserve">за структурната реформа </t>
    </r>
    <r>
      <rPr>
        <i/>
        <sz val="12"/>
        <rFont val="Times New Roman CYR"/>
        <family val="1"/>
        <charset val="204"/>
      </rPr>
      <t>(-)</t>
    </r>
  </si>
  <si>
    <t xml:space="preserve">§§ 30 - 31; 32; 60 - 67; 69; 74 - 78 </t>
  </si>
  <si>
    <t>§§ 32; 61- 67;  74 - 78</t>
  </si>
  <si>
    <t>Приватизация (+)</t>
  </si>
  <si>
    <r>
      <t>покупка</t>
    </r>
    <r>
      <rPr>
        <sz val="12"/>
        <rFont val="Times New Roman CYR"/>
        <family val="1"/>
        <charset val="204"/>
      </rPr>
      <t xml:space="preserve"> на държавни (общински) ценни книжа </t>
    </r>
    <r>
      <rPr>
        <b/>
        <i/>
        <sz val="12"/>
        <rFont val="Times New Roman CYR"/>
        <family val="1"/>
        <charset val="204"/>
      </rPr>
      <t>на първичния пазар</t>
    </r>
    <r>
      <rPr>
        <sz val="12"/>
        <rFont val="Times New Roman CYR"/>
        <family val="1"/>
        <charset val="204"/>
      </rPr>
      <t xml:space="preserve"> (-)</t>
    </r>
  </si>
  <si>
    <r>
      <t>покупка</t>
    </r>
    <r>
      <rPr>
        <sz val="12"/>
        <rFont val="Times New Roman CYR"/>
        <family val="1"/>
        <charset val="204"/>
      </rPr>
      <t xml:space="preserve"> на държавни (общински) ценни книжа </t>
    </r>
    <r>
      <rPr>
        <b/>
        <i/>
        <sz val="12"/>
        <rFont val="Times New Roman CYR"/>
        <family val="1"/>
        <charset val="204"/>
      </rPr>
      <t>на вторичния пазар</t>
    </r>
    <r>
      <rPr>
        <sz val="12"/>
        <rFont val="Times New Roman CYR"/>
        <family val="1"/>
        <charset val="204"/>
      </rPr>
      <t xml:space="preserve"> (-)</t>
    </r>
  </si>
  <si>
    <r>
      <t>продажба</t>
    </r>
    <r>
      <rPr>
        <sz val="12"/>
        <rFont val="Times New Roman CYR"/>
        <family val="1"/>
        <charset val="204"/>
      </rPr>
      <t xml:space="preserve"> на държавни (общински) ценни книжа (+)</t>
    </r>
  </si>
  <si>
    <r>
      <t>получени погашения</t>
    </r>
    <r>
      <rPr>
        <sz val="12"/>
        <rFont val="Times New Roman CYR"/>
        <family val="1"/>
        <charset val="204"/>
      </rPr>
      <t xml:space="preserve"> по държавни (общински) ценни книжа (+)</t>
    </r>
  </si>
  <si>
    <r>
      <t xml:space="preserve">с </t>
    </r>
    <r>
      <rPr>
        <b/>
        <i/>
        <sz val="12"/>
        <rFont val="Times New Roman CYR"/>
        <family val="1"/>
        <charset val="204"/>
      </rPr>
      <t>чуждестранни</t>
    </r>
    <r>
      <rPr>
        <sz val="12"/>
        <rFont val="Times New Roman CYR"/>
        <family val="1"/>
        <charset val="204"/>
      </rPr>
      <t xml:space="preserve"> ценни книжа и финасови активи (+/-)</t>
    </r>
  </si>
  <si>
    <r>
      <t xml:space="preserve">с ценни книжа и финансови активи </t>
    </r>
    <r>
      <rPr>
        <b/>
        <i/>
        <sz val="12"/>
        <rFont val="Times New Roman CYR"/>
        <family val="1"/>
        <charset val="204"/>
      </rPr>
      <t>на местни лица /резиденти/</t>
    </r>
    <r>
      <rPr>
        <sz val="12"/>
        <rFont val="Times New Roman CYR"/>
        <family val="1"/>
        <charset val="204"/>
      </rPr>
      <t xml:space="preserve"> (+/-)</t>
    </r>
  </si>
  <si>
    <r>
      <t xml:space="preserve">чужди средства </t>
    </r>
    <r>
      <rPr>
        <sz val="12"/>
        <rFont val="Times New Roman CYR"/>
        <family val="1"/>
        <charset val="204"/>
      </rPr>
      <t>от други лица (небюджетни предприятия и физически лица) (+/-)</t>
    </r>
  </si>
  <si>
    <r>
      <t xml:space="preserve">плащания </t>
    </r>
    <r>
      <rPr>
        <sz val="12"/>
        <rFont val="Times New Roman Cyr"/>
        <charset val="204"/>
      </rPr>
      <t xml:space="preserve">за сметка на Европейския съюз - </t>
    </r>
    <r>
      <rPr>
        <b/>
        <i/>
        <sz val="12"/>
        <rFont val="Times New Roman CYR"/>
        <charset val="204"/>
      </rPr>
      <t>директни плащания на земеделски производители (-)</t>
    </r>
  </si>
  <si>
    <t>626 Пречистване на отпадъчните води от населените места</t>
  </si>
  <si>
    <t>627 Управление на дейностите по отпадъците</t>
  </si>
  <si>
    <t>628 Международни програми и споразумения, дарения и помощи от чужбина</t>
  </si>
  <si>
    <t>629 Други дейности по опазване на околната среда</t>
  </si>
  <si>
    <t>701 Дейности по почивното дело и социалния отдих</t>
  </si>
  <si>
    <t>708 Международни програми и споразумения, дарения и помощи от чужбина</t>
  </si>
  <si>
    <t>711 Управление, контрол и регулиране на дейностите по спорта</t>
  </si>
  <si>
    <t>712 Детски и специализирани спортни школи</t>
  </si>
  <si>
    <t>713 Спорт за всички</t>
  </si>
  <si>
    <t>714 Спортни бази за спорт за всички</t>
  </si>
  <si>
    <t>718 Международни програми и споразумения, дарения и помощи от чужбина</t>
  </si>
  <si>
    <t>719 Други дейности по спорта и физическата култура</t>
  </si>
  <si>
    <t>731 Управление, контрол и регулиране на дейностите по културата</t>
  </si>
  <si>
    <t>732 Културни дейности</t>
  </si>
  <si>
    <t>733 Български културни институти в чужбина</t>
  </si>
  <si>
    <t>735 Театри</t>
  </si>
  <si>
    <t>736 Оперно - филхармонични дружества и опери</t>
  </si>
  <si>
    <t>737 Оркестри и ансамбли</t>
  </si>
  <si>
    <t>738 Читалища</t>
  </si>
  <si>
    <t>739 Музеи, худ. галерии, паметници на културата и етногр. комплекси с национален и регионален харакер</t>
  </si>
  <si>
    <t>740 Музеи, художествени галерии, паметници на културата и етнографски комплекси с местен харакер</t>
  </si>
  <si>
    <t>741 Радиотранслационни възли</t>
  </si>
  <si>
    <t>742 Радио</t>
  </si>
  <si>
    <t>743 Телевизия</t>
  </si>
  <si>
    <t>744 Филмотечно и фонотечно дело</t>
  </si>
  <si>
    <t>745 Обредни домове и зали</t>
  </si>
  <si>
    <t>746 Зоопаркове</t>
  </si>
  <si>
    <t>747 Държавен архив и териториални архиви</t>
  </si>
  <si>
    <t>748 Подпомагане развитието на културата</t>
  </si>
  <si>
    <t>751 Библиотеки с национален и регионален характер</t>
  </si>
  <si>
    <t>752 Градски библиотеки</t>
  </si>
  <si>
    <t>755 Приложни и научни изследвания  в областта на опазване на културата</t>
  </si>
  <si>
    <t>758 Международни програми и споразумения, дарения и помощи от чужбина</t>
  </si>
  <si>
    <t>759 Други дейности по културата</t>
  </si>
  <si>
    <t>761 Контрол и регулиране на дейностите по религиозно дело</t>
  </si>
  <si>
    <t>762 Субсидии и други разходи за дейности по религиозно дело</t>
  </si>
  <si>
    <t>768 Международни програми и споразумения, дарения и помощи от чужбина</t>
  </si>
  <si>
    <t>801 Управление, контрол и регулиране на минното дело и дейностите по енергетиката</t>
  </si>
  <si>
    <t>802 Изследвания, измервания и анализи на горивата и енергията</t>
  </si>
  <si>
    <t>803 Безопасност и съхраняване на радиоактивни отпадъци</t>
  </si>
  <si>
    <t>804 Извеждане на ядрени съоръжения от експлоатация</t>
  </si>
  <si>
    <t>805 Приложни и научни изследвания  в областта на минното дело, горивата и енергията</t>
  </si>
  <si>
    <t>807 Международни програми и споразумения, дарения и помощи от чужбина</t>
  </si>
  <si>
    <t>808 Други дейности по минното дело</t>
  </si>
  <si>
    <t>809 Други дейности по горивата и енергията</t>
  </si>
  <si>
    <t>811 Управление, контрол и регулиране на дейностите по растениевъдство</t>
  </si>
  <si>
    <t>813 Областни земеделски служби</t>
  </si>
  <si>
    <t>814 Управление, контрол и регулиране на дейностите по горското стопанство</t>
  </si>
  <si>
    <t>815 Управление, контрол и регулиране на дейностите по лова и риболова</t>
  </si>
  <si>
    <t>816 Машинно-изпитателни центрове и контролно технически инспекции</t>
  </si>
  <si>
    <t>817 Ветеринарно-медицински служби</t>
  </si>
  <si>
    <t>821 Други служби по поземлената реформа</t>
  </si>
  <si>
    <t>824 Национални доплащания и съфинансиране към директните плащания за земеделски производители</t>
  </si>
  <si>
    <t>825 Приложни и научни изследвания  в областта на земеделието и горите</t>
  </si>
  <si>
    <t>826 Рибарство</t>
  </si>
  <si>
    <t>827 Развитие на селските райони</t>
  </si>
  <si>
    <t>828 Международни програми и споразумения, дарения и помощи от чужбина</t>
  </si>
  <si>
    <t>829 Други дейности по селско и горско стопанство, лов и риболов</t>
  </si>
  <si>
    <t>831 Управление,контрол и регулиране на дейностите по транспорта и пътищата</t>
  </si>
  <si>
    <t>832 Служби и дейности по поддържане, ремонт и изграждане на пътищата</t>
  </si>
  <si>
    <t>833 Проучвания, измервания и анализи на пътната мрежа</t>
  </si>
  <si>
    <t>834 Дейности по автомобилния транспорт</t>
  </si>
  <si>
    <t>835 Дейности по железопътния транспорт</t>
  </si>
  <si>
    <t>836 Дейности по въздушния транспорт</t>
  </si>
  <si>
    <t>837 Дейности по водния транспорт</t>
  </si>
  <si>
    <t>838 Управление, контрол и регулиране на дейностите по комуникациите</t>
  </si>
  <si>
    <t>839 Пощи и далекосъобщения</t>
  </si>
  <si>
    <t>845 Приложни и научни изследвания  в областта на транспорта и съобщенията</t>
  </si>
  <si>
    <t>848 Международни програми и споразумения, дарения и помощи от чужбина</t>
  </si>
  <si>
    <t>849 Други дейности по транспорта,пътищата,пощите и далекосъобщенията</t>
  </si>
  <si>
    <t>851 Управление, контрол и регулиране на дейностите по промишлеността</t>
  </si>
  <si>
    <t>852 Управление, контрол и регулиране на дейностите по строителството</t>
  </si>
  <si>
    <t>853 Международни програми и споразумения, дарения и помощи от чужбина</t>
  </si>
  <si>
    <t>855 Приложни и научни изследвания  в областта на промишлеността и строителството</t>
  </si>
  <si>
    <t>858 Други дейности по промишлеността</t>
  </si>
  <si>
    <t>859 Други дейности по строителството</t>
  </si>
  <si>
    <t>861 Управление, контрол и регулиране на дейностите по туризма</t>
  </si>
  <si>
    <t>862 Туристически бази</t>
  </si>
  <si>
    <t>863 Специализирани спортно-туристически школи</t>
  </si>
  <si>
    <t>864 Международни програми и споразумения, дарения и помощи от чужбина</t>
  </si>
  <si>
    <t>865 Други дейности по туризма</t>
  </si>
  <si>
    <r>
      <t xml:space="preserve">придобиване на </t>
    </r>
    <r>
      <rPr>
        <b/>
        <i/>
        <sz val="12"/>
        <rFont val="Times New Roman CYR"/>
        <family val="1"/>
        <charset val="204"/>
      </rPr>
      <t>друго оборудване, машини и съоръжения</t>
    </r>
  </si>
  <si>
    <r>
      <t xml:space="preserve">придобиване на </t>
    </r>
    <r>
      <rPr>
        <b/>
        <i/>
        <sz val="12"/>
        <rFont val="Times New Roman CYR"/>
        <family val="1"/>
        <charset val="204"/>
      </rPr>
      <t>транспортни средства</t>
    </r>
  </si>
  <si>
    <r>
      <t xml:space="preserve">придобиване на </t>
    </r>
    <r>
      <rPr>
        <b/>
        <i/>
        <sz val="12"/>
        <rFont val="Times New Roman CYR"/>
        <family val="1"/>
        <charset val="204"/>
      </rPr>
      <t>стопански инвентар</t>
    </r>
  </si>
  <si>
    <r>
      <t xml:space="preserve">изграждане на </t>
    </r>
    <r>
      <rPr>
        <b/>
        <i/>
        <sz val="12"/>
        <rFont val="Times New Roman CYR"/>
        <family val="1"/>
        <charset val="204"/>
      </rPr>
      <t>инфраструктурни обекти</t>
    </r>
  </si>
  <si>
    <r>
      <t xml:space="preserve">придобиване на </t>
    </r>
    <r>
      <rPr>
        <b/>
        <i/>
        <sz val="12"/>
        <rFont val="Times New Roman CYR"/>
        <family val="1"/>
        <charset val="204"/>
      </rPr>
      <t>други ДМА</t>
    </r>
  </si>
  <si>
    <t>Придобиване на нематериални дълготрайни активи</t>
  </si>
  <si>
    <r>
      <t xml:space="preserve">придобиване на </t>
    </r>
    <r>
      <rPr>
        <b/>
        <i/>
        <sz val="12"/>
        <rFont val="Times New Roman CYR"/>
        <family val="1"/>
        <charset val="204"/>
      </rPr>
      <t>други</t>
    </r>
    <r>
      <rPr>
        <sz val="12"/>
        <rFont val="Times New Roman CYR"/>
        <family val="1"/>
        <charset val="204"/>
      </rPr>
      <t xml:space="preserve"> нематериални дълготрайни активи</t>
    </r>
  </si>
  <si>
    <t>872 Дворци, резиденции и стопанства</t>
  </si>
  <si>
    <t>873 Оздравителни програми за предприятия в изолация и ликвидация</t>
  </si>
  <si>
    <t>875 Органи и дейности по приватизация</t>
  </si>
  <si>
    <t>876 Органи по стандартизация и метрология</t>
  </si>
  <si>
    <t>877 Патентно дело</t>
  </si>
  <si>
    <t>878 Приюти за безстопанствени животни</t>
  </si>
  <si>
    <t>885 Приложни и научни изследвания  в други дейности по икономиката</t>
  </si>
  <si>
    <t>888 Структурни реформи</t>
  </si>
  <si>
    <t>897 Международни програми и споразумения, дарения и помощи от чужбина</t>
  </si>
  <si>
    <t>898 Други дейности по икономиката</t>
  </si>
  <si>
    <t>910 Разходи за лихви</t>
  </si>
  <si>
    <t>997 Други разходи некласифицирани по другите функции</t>
  </si>
  <si>
    <t xml:space="preserve">998 Резерв </t>
  </si>
  <si>
    <t xml:space="preserve">ИЗБЕРЕТЕ ОПЕРАТИВНА ПРОГРАМА </t>
  </si>
  <si>
    <t>98101</t>
  </si>
  <si>
    <t>98102</t>
  </si>
  <si>
    <t>98201</t>
  </si>
  <si>
    <t>98202</t>
  </si>
  <si>
    <t>98204</t>
  </si>
  <si>
    <t>98205</t>
  </si>
  <si>
    <t>98301</t>
  </si>
  <si>
    <t>98302</t>
  </si>
  <si>
    <t>Народно събрание</t>
  </si>
  <si>
    <t>Администрация на президентството</t>
  </si>
  <si>
    <t xml:space="preserve">Министерски съвет </t>
  </si>
  <si>
    <t>Конституционен съд</t>
  </si>
  <si>
    <t>Сметна палата</t>
  </si>
  <si>
    <t>Висш съдебен съвет</t>
  </si>
  <si>
    <t>Министерство на финансите</t>
  </si>
  <si>
    <t>Министерство на външните работи</t>
  </si>
  <si>
    <t>Министерство на отбраната</t>
  </si>
  <si>
    <t>Министерство на вътрешните работи</t>
  </si>
  <si>
    <t>Министерство на правосъдието</t>
  </si>
  <si>
    <t>Министерство на труда и социалната политика</t>
  </si>
  <si>
    <t>Министерство на здравеопазването</t>
  </si>
  <si>
    <t xml:space="preserve">Министерство на образованието и науката </t>
  </si>
  <si>
    <t>Министерство на културата</t>
  </si>
  <si>
    <t>Министерство на околната среда и водите</t>
  </si>
  <si>
    <t>Министерство на транспорта, информационните технологии и съобщенията</t>
  </si>
  <si>
    <t>Министерство на младежта и спорта</t>
  </si>
  <si>
    <t>Държавна агенция  "Национална сигурност"</t>
  </si>
  <si>
    <t>Брой ученици, финансирани по единни разходни стандарти</t>
  </si>
  <si>
    <t xml:space="preserve"> 9 8 0 8</t>
  </si>
  <si>
    <t xml:space="preserve"> 9 8 0 9</t>
  </si>
  <si>
    <t xml:space="preserve"> 9 8 1 0</t>
  </si>
  <si>
    <t>9 8 1 3</t>
  </si>
  <si>
    <t>Средногодишен приравнен брой учащи във ВУ, финансирани по норматив за издръжка на обучението</t>
  </si>
  <si>
    <t>9 8 1 4</t>
  </si>
  <si>
    <t>Брой леглодни в студентски общежития</t>
  </si>
  <si>
    <t>9 8 1 5</t>
  </si>
  <si>
    <t>Брой хранодни в студентски стол</t>
  </si>
  <si>
    <t>9 8 1 7</t>
  </si>
  <si>
    <t>Болнични легла</t>
  </si>
  <si>
    <t>9 8 1 8</t>
  </si>
  <si>
    <t>Обем радиопрограма /часове/</t>
  </si>
  <si>
    <t>9 8 1 9</t>
  </si>
  <si>
    <t>Обем телевизионна програма /часове/</t>
  </si>
  <si>
    <t xml:space="preserve"> За натурални показатели, не влючени в този отчет, специфични за конкретна дейност се представят отделни справки, допълнително определени от Министерство на финансите.</t>
  </si>
  <si>
    <t>НАИМЕНОВАНИЕ НА ПАРАГРАФИТЕ И ПОДПАРАГРАФИТЕ</t>
  </si>
  <si>
    <t xml:space="preserve"> 03 ¦</t>
  </si>
  <si>
    <t>III. ОБЩО</t>
  </si>
  <si>
    <t xml:space="preserve"> 04 ¦</t>
  </si>
  <si>
    <t>Трансфери на отчислени постъпления</t>
  </si>
  <si>
    <t>Разчети за извършени плащания в СЕБРА (+/-)</t>
  </si>
  <si>
    <t>Трансфери за поети осигурителни вноски за ДОО</t>
  </si>
  <si>
    <t>Трансфери за поети осигурителни вноски за здравно осигуряване</t>
  </si>
  <si>
    <t>a</t>
  </si>
  <si>
    <t>b</t>
  </si>
  <si>
    <t>c</t>
  </si>
  <si>
    <t>d</t>
  </si>
  <si>
    <t>e</t>
  </si>
  <si>
    <t>f</t>
  </si>
  <si>
    <t>h</t>
  </si>
  <si>
    <t>(1)</t>
  </si>
  <si>
    <t>(2)</t>
  </si>
  <si>
    <t>§§ 01 - 48</t>
  </si>
  <si>
    <t xml:space="preserve">§§ 46 - 48  </t>
  </si>
  <si>
    <t>III. Трансфери</t>
  </si>
  <si>
    <t xml:space="preserve">1. Трансфери от/за ЦБ за/от други бюджети </t>
  </si>
  <si>
    <t>Разчети между първостепенни разпоредители  за централизация на средства и плащания в Себра</t>
  </si>
  <si>
    <t>§§ 87; 88 и 93</t>
  </si>
  <si>
    <r>
      <t>Югозападен университет</t>
    </r>
    <r>
      <rPr>
        <b/>
        <i/>
        <sz val="12"/>
        <color indexed="18"/>
        <rFont val="Times New Roman Cyr"/>
        <family val="1"/>
      </rPr>
      <t xml:space="preserve"> </t>
    </r>
    <r>
      <rPr>
        <b/>
        <i/>
        <sz val="12"/>
        <color indexed="18"/>
        <rFont val="Times New Roman Bold"/>
      </rPr>
      <t>"Неофит Рилски"</t>
    </r>
    <r>
      <rPr>
        <sz val="12"/>
        <color indexed="18"/>
        <rFont val="Times New Roman Bold"/>
      </rPr>
      <t xml:space="preserve"> - </t>
    </r>
    <r>
      <rPr>
        <b/>
        <i/>
        <sz val="12"/>
        <color indexed="18"/>
        <rFont val="Times New Roman Bold"/>
      </rPr>
      <t>Благоевград</t>
    </r>
  </si>
  <si>
    <r>
      <t xml:space="preserve">Шуменски университет </t>
    </r>
    <r>
      <rPr>
        <b/>
        <i/>
        <sz val="12"/>
        <color indexed="18"/>
        <rFont val="Times New Roman Bold"/>
      </rPr>
      <t>"Епископ Константин Преславски" - Шумен</t>
    </r>
  </si>
  <si>
    <r>
      <t xml:space="preserve">Русенски университет </t>
    </r>
    <r>
      <rPr>
        <b/>
        <i/>
        <sz val="12"/>
        <color indexed="18"/>
        <rFont val="Times New Roman Bold"/>
      </rPr>
      <t>"Ангел Кънчев"</t>
    </r>
    <r>
      <rPr>
        <sz val="12"/>
        <color indexed="18"/>
        <rFont val="Times New Roman Bold"/>
      </rPr>
      <t xml:space="preserve"> - </t>
    </r>
    <r>
      <rPr>
        <b/>
        <i/>
        <sz val="12"/>
        <color indexed="18"/>
        <rFont val="Times New Roman Bold"/>
      </rPr>
      <t>Русе</t>
    </r>
  </si>
  <si>
    <r>
      <t>Технически</t>
    </r>
    <r>
      <rPr>
        <sz val="12"/>
        <color indexed="18"/>
        <rFont val="Times New Roman CYR"/>
        <family val="1"/>
      </rPr>
      <t xml:space="preserve"> университет - </t>
    </r>
    <r>
      <rPr>
        <b/>
        <i/>
        <sz val="12"/>
        <color indexed="18"/>
        <rFont val="Times New Roman Bold"/>
      </rPr>
      <t>София</t>
    </r>
  </si>
  <si>
    <r>
      <t>Технически</t>
    </r>
    <r>
      <rPr>
        <sz val="12"/>
        <color indexed="18"/>
        <rFont val="Times New Roman CYR"/>
        <family val="1"/>
      </rPr>
      <t xml:space="preserve"> университет - </t>
    </r>
    <r>
      <rPr>
        <b/>
        <i/>
        <sz val="12"/>
        <color indexed="18"/>
        <rFont val="Times New Roman Bold"/>
      </rPr>
      <t>Варна</t>
    </r>
  </si>
  <si>
    <r>
      <t>Технически</t>
    </r>
    <r>
      <rPr>
        <sz val="12"/>
        <color indexed="18"/>
        <rFont val="Times New Roman CYR"/>
        <family val="1"/>
      </rPr>
      <t xml:space="preserve"> университет - </t>
    </r>
    <r>
      <rPr>
        <b/>
        <i/>
        <sz val="12"/>
        <color indexed="18"/>
        <rFont val="Times New Roman Bold"/>
      </rPr>
      <t>Габрово</t>
    </r>
  </si>
  <si>
    <r>
      <t xml:space="preserve">Университет по </t>
    </r>
    <r>
      <rPr>
        <b/>
        <i/>
        <sz val="12"/>
        <color indexed="18"/>
        <rFont val="Times New Roman Bold"/>
      </rPr>
      <t>архитектура, строителство и геодезия</t>
    </r>
    <r>
      <rPr>
        <sz val="12"/>
        <color indexed="18"/>
        <rFont val="Times New Roman Bold"/>
      </rPr>
      <t xml:space="preserve"> - </t>
    </r>
    <r>
      <rPr>
        <b/>
        <i/>
        <sz val="12"/>
        <color indexed="18"/>
        <rFont val="Times New Roman Bold"/>
      </rPr>
      <t>София</t>
    </r>
  </si>
  <si>
    <r>
      <t xml:space="preserve">Минно-геоложки университет </t>
    </r>
    <r>
      <rPr>
        <b/>
        <i/>
        <sz val="12"/>
        <color indexed="18"/>
        <rFont val="Times New Roman Bold"/>
      </rPr>
      <t>"Св. Ив. Рилски"</t>
    </r>
    <r>
      <rPr>
        <sz val="12"/>
        <color indexed="18"/>
        <rFont val="Times New Roman Bold"/>
      </rPr>
      <t xml:space="preserve"> - </t>
    </r>
    <r>
      <rPr>
        <b/>
        <i/>
        <sz val="12"/>
        <color indexed="18"/>
        <rFont val="Times New Roman Bold"/>
      </rPr>
      <t>София</t>
    </r>
  </si>
  <si>
    <r>
      <t>Лесотехнически</t>
    </r>
    <r>
      <rPr>
        <sz val="12"/>
        <color indexed="18"/>
        <rFont val="Times New Roman CYR"/>
        <family val="1"/>
      </rPr>
      <t xml:space="preserve"> университет -</t>
    </r>
    <r>
      <rPr>
        <b/>
        <i/>
        <sz val="12"/>
        <color indexed="18"/>
        <rFont val="Times New Roman Cyr"/>
        <family val="1"/>
      </rPr>
      <t xml:space="preserve"> </t>
    </r>
    <r>
      <rPr>
        <b/>
        <i/>
        <sz val="12"/>
        <color indexed="18"/>
        <rFont val="Times New Roman Bold"/>
      </rPr>
      <t>София</t>
    </r>
  </si>
  <si>
    <r>
      <t>Химико-технологичен и металургичен</t>
    </r>
    <r>
      <rPr>
        <sz val="12"/>
        <color indexed="18"/>
        <rFont val="Times New Roman CYR"/>
        <family val="1"/>
      </rPr>
      <t xml:space="preserve"> университет - </t>
    </r>
    <r>
      <rPr>
        <b/>
        <i/>
        <sz val="12"/>
        <color indexed="18"/>
        <rFont val="Times New Roman Bold"/>
      </rPr>
      <t>София</t>
    </r>
  </si>
  <si>
    <t/>
  </si>
  <si>
    <r>
      <t xml:space="preserve">Университет по </t>
    </r>
    <r>
      <rPr>
        <b/>
        <i/>
        <sz val="12"/>
        <color indexed="18"/>
        <rFont val="Times New Roman Bold"/>
      </rPr>
      <t>хранителни технологии</t>
    </r>
    <r>
      <rPr>
        <sz val="12"/>
        <color indexed="18"/>
        <rFont val="Times New Roman Bold"/>
      </rPr>
      <t xml:space="preserve"> - </t>
    </r>
    <r>
      <rPr>
        <b/>
        <i/>
        <sz val="12"/>
        <color indexed="18"/>
        <rFont val="Times New Roman Bold"/>
      </rPr>
      <t>Пловдив</t>
    </r>
  </si>
  <si>
    <r>
      <t>Аграрен</t>
    </r>
    <r>
      <rPr>
        <b/>
        <i/>
        <sz val="12"/>
        <color indexed="18"/>
        <rFont val="Times New Roman Cyr"/>
        <family val="1"/>
      </rPr>
      <t xml:space="preserve"> </t>
    </r>
    <r>
      <rPr>
        <sz val="12"/>
        <color indexed="18"/>
        <rFont val="Times New Roman CYR"/>
        <family val="1"/>
      </rPr>
      <t xml:space="preserve">университет - </t>
    </r>
    <r>
      <rPr>
        <b/>
        <i/>
        <sz val="12"/>
        <color indexed="18"/>
        <rFont val="Times New Roman Bold"/>
      </rPr>
      <t>Пловдив</t>
    </r>
  </si>
  <si>
    <r>
      <t>Тракийски</t>
    </r>
    <r>
      <rPr>
        <sz val="12"/>
        <color indexed="18"/>
        <rFont val="Times New Roman CYR"/>
        <family val="1"/>
      </rPr>
      <t xml:space="preserve"> университет - </t>
    </r>
    <r>
      <rPr>
        <b/>
        <i/>
        <sz val="12"/>
        <color indexed="18"/>
        <rFont val="Times New Roman Bold"/>
      </rPr>
      <t>Стара Загора</t>
    </r>
  </si>
  <si>
    <r>
      <t>Медицински</t>
    </r>
    <r>
      <rPr>
        <sz val="12"/>
        <color indexed="18"/>
        <rFont val="Times New Roman CYR"/>
        <family val="1"/>
      </rPr>
      <t xml:space="preserve"> университет - </t>
    </r>
    <r>
      <rPr>
        <b/>
        <i/>
        <sz val="12"/>
        <color indexed="18"/>
        <rFont val="Times New Roman Bold"/>
      </rPr>
      <t>София</t>
    </r>
  </si>
  <si>
    <r>
      <t>Медицински</t>
    </r>
    <r>
      <rPr>
        <sz val="12"/>
        <color indexed="18"/>
        <rFont val="Times New Roman CYR"/>
        <family val="1"/>
      </rPr>
      <t xml:space="preserve"> университет - </t>
    </r>
    <r>
      <rPr>
        <b/>
        <i/>
        <sz val="12"/>
        <color indexed="18"/>
        <rFont val="Times New Roman Bold"/>
      </rPr>
      <t>Пловдив</t>
    </r>
  </si>
  <si>
    <r>
      <t>Медицински</t>
    </r>
    <r>
      <rPr>
        <sz val="12"/>
        <color indexed="18"/>
        <rFont val="Times New Roman CYR"/>
        <family val="1"/>
      </rPr>
      <t xml:space="preserve"> университет </t>
    </r>
    <r>
      <rPr>
        <b/>
        <i/>
        <sz val="12"/>
        <color indexed="18"/>
        <rFont val="Times New Roman Bold"/>
      </rPr>
      <t>"Проф. д-р Параскев Иванов Стоянов"</t>
    </r>
    <r>
      <rPr>
        <sz val="12"/>
        <color indexed="18"/>
        <rFont val="Times New Roman Bold"/>
      </rPr>
      <t xml:space="preserve"> - </t>
    </r>
    <r>
      <rPr>
        <b/>
        <i/>
        <sz val="12"/>
        <color indexed="18"/>
        <rFont val="Times New Roman Bold"/>
      </rPr>
      <t>Варна</t>
    </r>
  </si>
  <si>
    <r>
      <t>Медицински</t>
    </r>
    <r>
      <rPr>
        <sz val="12"/>
        <color indexed="18"/>
        <rFont val="Times New Roman CYR"/>
        <family val="1"/>
      </rPr>
      <t xml:space="preserve"> университет - </t>
    </r>
    <r>
      <rPr>
        <b/>
        <i/>
        <sz val="12"/>
        <color indexed="18"/>
        <rFont val="Times New Roman Bold"/>
      </rPr>
      <t>Плевен</t>
    </r>
  </si>
  <si>
    <r>
      <t xml:space="preserve">Университет за </t>
    </r>
    <r>
      <rPr>
        <b/>
        <i/>
        <sz val="12"/>
        <color indexed="18"/>
        <rFont val="Times New Roman Bold"/>
      </rPr>
      <t>национално и световно стопанство</t>
    </r>
    <r>
      <rPr>
        <sz val="12"/>
        <color indexed="18"/>
        <rFont val="Times New Roman Bold"/>
      </rPr>
      <t xml:space="preserve"> - </t>
    </r>
    <r>
      <rPr>
        <b/>
        <i/>
        <sz val="12"/>
        <color indexed="18"/>
        <rFont val="Times New Roman Bold"/>
      </rPr>
      <t>София</t>
    </r>
  </si>
  <si>
    <r>
      <t>Икономически</t>
    </r>
    <r>
      <rPr>
        <sz val="12"/>
        <color indexed="18"/>
        <rFont val="Times New Roman CYR"/>
        <family val="1"/>
      </rPr>
      <t xml:space="preserve"> университет - </t>
    </r>
    <r>
      <rPr>
        <b/>
        <i/>
        <sz val="12"/>
        <color indexed="18"/>
        <rFont val="Times New Roman Bold"/>
      </rPr>
      <t>Варна</t>
    </r>
  </si>
  <si>
    <r>
      <t xml:space="preserve">Стопанска академия </t>
    </r>
    <r>
      <rPr>
        <b/>
        <i/>
        <sz val="12"/>
        <color indexed="18"/>
        <rFont val="Times New Roman Bold"/>
      </rPr>
      <t>"Димитър Ценов"</t>
    </r>
    <r>
      <rPr>
        <sz val="12"/>
        <color indexed="18"/>
        <rFont val="Times New Roman Bold"/>
      </rPr>
      <t xml:space="preserve"> - </t>
    </r>
    <r>
      <rPr>
        <b/>
        <i/>
        <sz val="12"/>
        <color indexed="18"/>
        <rFont val="Times New Roman Bold"/>
      </rPr>
      <t>Свищов</t>
    </r>
  </si>
  <si>
    <r>
      <t xml:space="preserve">Държавна музикална академия </t>
    </r>
    <r>
      <rPr>
        <b/>
        <i/>
        <sz val="12"/>
        <color indexed="18"/>
        <rFont val="Times New Roman Bold"/>
      </rPr>
      <t>"Панчо Владигеров"</t>
    </r>
    <r>
      <rPr>
        <sz val="12"/>
        <color indexed="18"/>
        <rFont val="Times New Roman Bold"/>
      </rPr>
      <t xml:space="preserve"> - </t>
    </r>
    <r>
      <rPr>
        <b/>
        <i/>
        <sz val="12"/>
        <color indexed="18"/>
        <rFont val="Times New Roman Bold"/>
      </rPr>
      <t>София</t>
    </r>
  </si>
  <si>
    <r>
      <t xml:space="preserve">Национална академия за театрално и филмово изкуство </t>
    </r>
    <r>
      <rPr>
        <b/>
        <i/>
        <sz val="12"/>
        <color indexed="18"/>
        <rFont val="Times New Roman Bold"/>
      </rPr>
      <t xml:space="preserve">"Кр. Сарафов" </t>
    </r>
    <r>
      <rPr>
        <sz val="12"/>
        <color indexed="18"/>
        <rFont val="Times New Roman Bold"/>
      </rPr>
      <t xml:space="preserve">- </t>
    </r>
    <r>
      <rPr>
        <b/>
        <i/>
        <sz val="12"/>
        <color indexed="18"/>
        <rFont val="Times New Roman Bold"/>
      </rPr>
      <t>София</t>
    </r>
  </si>
  <si>
    <r>
      <t xml:space="preserve">Национална </t>
    </r>
    <r>
      <rPr>
        <b/>
        <i/>
        <sz val="12"/>
        <color indexed="18"/>
        <rFont val="Times New Roman Bold"/>
      </rPr>
      <t>художествена</t>
    </r>
    <r>
      <rPr>
        <sz val="12"/>
        <color indexed="18"/>
        <rFont val="Times New Roman CYR"/>
        <family val="1"/>
      </rPr>
      <t xml:space="preserve"> академия - </t>
    </r>
    <r>
      <rPr>
        <b/>
        <i/>
        <sz val="12"/>
        <color indexed="18"/>
        <rFont val="Times New Roman Bold"/>
      </rPr>
      <t>София</t>
    </r>
  </si>
  <si>
    <r>
      <t>Академия за</t>
    </r>
    <r>
      <rPr>
        <sz val="12"/>
        <color indexed="18"/>
        <rFont val="Times New Roman Bold"/>
      </rPr>
      <t xml:space="preserve"> </t>
    </r>
    <r>
      <rPr>
        <b/>
        <i/>
        <sz val="12"/>
        <color indexed="18"/>
        <rFont val="Times New Roman Bold"/>
      </rPr>
      <t>музикално, танцово и изобразително изкуство</t>
    </r>
    <r>
      <rPr>
        <sz val="12"/>
        <color indexed="18"/>
        <rFont val="Times New Roman Bold"/>
      </rPr>
      <t xml:space="preserve"> - </t>
    </r>
    <r>
      <rPr>
        <b/>
        <i/>
        <sz val="12"/>
        <color indexed="18"/>
        <rFont val="Times New Roman Bold"/>
      </rPr>
      <t>Пловдив</t>
    </r>
  </si>
  <si>
    <r>
      <t xml:space="preserve">Национална </t>
    </r>
    <r>
      <rPr>
        <b/>
        <i/>
        <sz val="12"/>
        <color indexed="18"/>
        <rFont val="Times New Roman Bold"/>
      </rPr>
      <t>спортна</t>
    </r>
    <r>
      <rPr>
        <sz val="12"/>
        <color indexed="18"/>
        <rFont val="Times New Roman CYR"/>
        <family val="1"/>
      </rPr>
      <t xml:space="preserve"> академия </t>
    </r>
    <r>
      <rPr>
        <b/>
        <i/>
        <sz val="12"/>
        <color indexed="18"/>
        <rFont val="Times New Roman Bold"/>
      </rPr>
      <t>"Васил Левски"</t>
    </r>
    <r>
      <rPr>
        <sz val="12"/>
        <color indexed="18"/>
        <rFont val="Times New Roman Bold"/>
      </rPr>
      <t xml:space="preserve"> - </t>
    </r>
    <r>
      <rPr>
        <b/>
        <i/>
        <sz val="12"/>
        <color indexed="18"/>
        <rFont val="Times New Roman Bold"/>
      </rPr>
      <t>София</t>
    </r>
  </si>
  <si>
    <r>
      <t xml:space="preserve">Висше строително училище </t>
    </r>
    <r>
      <rPr>
        <b/>
        <i/>
        <sz val="12"/>
        <color indexed="18"/>
        <rFont val="Times New Roman Bold"/>
      </rPr>
      <t xml:space="preserve">"Любен Каравелов" </t>
    </r>
    <r>
      <rPr>
        <sz val="12"/>
        <color indexed="18"/>
        <rFont val="Times New Roman Bold"/>
      </rPr>
      <t xml:space="preserve">- </t>
    </r>
    <r>
      <rPr>
        <b/>
        <i/>
        <sz val="12"/>
        <color indexed="18"/>
        <rFont val="Times New Roman Bold"/>
      </rPr>
      <t>София</t>
    </r>
  </si>
  <si>
    <r>
      <t xml:space="preserve">Висше транспортно училище </t>
    </r>
    <r>
      <rPr>
        <b/>
        <i/>
        <sz val="12"/>
        <color indexed="18"/>
        <rFont val="Times New Roman Bold"/>
      </rPr>
      <t xml:space="preserve">"Тодор Каблешков" </t>
    </r>
    <r>
      <rPr>
        <sz val="12"/>
        <color indexed="18"/>
        <rFont val="Times New Roman Bold"/>
      </rPr>
      <t xml:space="preserve">- </t>
    </r>
    <r>
      <rPr>
        <b/>
        <i/>
        <sz val="12"/>
        <color indexed="18"/>
        <rFont val="Times New Roman Bold"/>
      </rPr>
      <t>София</t>
    </r>
  </si>
  <si>
    <r>
      <t>Университет по</t>
    </r>
    <r>
      <rPr>
        <sz val="12"/>
        <color indexed="18"/>
        <rFont val="Times New Roman Bold"/>
      </rPr>
      <t xml:space="preserve"> </t>
    </r>
    <r>
      <rPr>
        <b/>
        <i/>
        <sz val="12"/>
        <color indexed="18"/>
        <rFont val="Times New Roman Bold"/>
      </rPr>
      <t>библиотекознание и информационни технологии</t>
    </r>
    <r>
      <rPr>
        <sz val="12"/>
        <color indexed="18"/>
        <rFont val="Times New Roman Bold"/>
      </rPr>
      <t xml:space="preserve"> - </t>
    </r>
    <r>
      <rPr>
        <b/>
        <i/>
        <sz val="12"/>
        <color indexed="18"/>
        <rFont val="Times New Roman Bold"/>
      </rPr>
      <t>София</t>
    </r>
    <r>
      <rPr>
        <sz val="12"/>
        <color indexed="18"/>
        <rFont val="Times New Roman Bold"/>
      </rPr>
      <t xml:space="preserve"> </t>
    </r>
  </si>
  <si>
    <r>
      <t>Българска академия на науките</t>
    </r>
    <r>
      <rPr>
        <sz val="12"/>
        <color indexed="16"/>
        <rFont val="Times New Roman Bold"/>
      </rPr>
      <t xml:space="preserve"> - </t>
    </r>
    <r>
      <rPr>
        <b/>
        <i/>
        <sz val="12"/>
        <color indexed="16"/>
        <rFont val="Times New Roman Bold"/>
      </rPr>
      <t>София</t>
    </r>
  </si>
  <si>
    <r>
      <t xml:space="preserve">        А.2.1.б)</t>
    </r>
    <r>
      <rPr>
        <b/>
        <sz val="12"/>
        <color indexed="18"/>
        <rFont val="Times New Roman CYR"/>
      </rPr>
      <t xml:space="preserve"> </t>
    </r>
    <r>
      <rPr>
        <b/>
        <sz val="11"/>
        <rFont val="Times New Roman Cyr"/>
        <family val="1"/>
      </rPr>
      <t xml:space="preserve">кодове на ДВУ и ВА "Г. С. Раковски", финансирани от </t>
    </r>
    <r>
      <rPr>
        <b/>
        <i/>
        <sz val="11"/>
        <color indexed="18"/>
        <rFont val="Times New Roman Bold"/>
      </rPr>
      <t>Министерството на отбраната</t>
    </r>
  </si>
  <si>
    <r>
      <t xml:space="preserve">Военна академия </t>
    </r>
    <r>
      <rPr>
        <b/>
        <i/>
        <sz val="12"/>
        <color indexed="18"/>
        <rFont val="Times New Roman Bold"/>
      </rPr>
      <t>"Г. С. Раковски"</t>
    </r>
    <r>
      <rPr>
        <b/>
        <i/>
        <sz val="12"/>
        <rFont val="Times New Roman Bold"/>
      </rPr>
      <t xml:space="preserve"> - </t>
    </r>
    <r>
      <rPr>
        <b/>
        <i/>
        <sz val="12"/>
        <color indexed="18"/>
        <rFont val="Times New Roman Bold"/>
      </rPr>
      <t>София</t>
    </r>
  </si>
  <si>
    <r>
      <t xml:space="preserve">Национален </t>
    </r>
    <r>
      <rPr>
        <b/>
        <i/>
        <sz val="12"/>
        <color indexed="18"/>
        <rFont val="Times New Roman Bold"/>
      </rPr>
      <t>военен</t>
    </r>
    <r>
      <rPr>
        <sz val="12"/>
        <rFont val="Times New Roman CYR"/>
        <family val="1"/>
      </rPr>
      <t xml:space="preserve"> университет </t>
    </r>
    <r>
      <rPr>
        <b/>
        <i/>
        <sz val="12"/>
        <color indexed="18"/>
        <rFont val="Times New Roman Bold"/>
      </rPr>
      <t>"Васил Левски"</t>
    </r>
    <r>
      <rPr>
        <sz val="12"/>
        <color indexed="18"/>
        <rFont val="Times New Roman Bold"/>
      </rPr>
      <t xml:space="preserve"> </t>
    </r>
    <r>
      <rPr>
        <sz val="12"/>
        <rFont val="Times New Roman Bold"/>
      </rPr>
      <t xml:space="preserve">- </t>
    </r>
    <r>
      <rPr>
        <b/>
        <i/>
        <sz val="12"/>
        <color indexed="18"/>
        <rFont val="Times New Roman Bold"/>
      </rPr>
      <t>Велико Търново</t>
    </r>
  </si>
  <si>
    <r>
      <t xml:space="preserve">Висше </t>
    </r>
    <r>
      <rPr>
        <b/>
        <i/>
        <sz val="12"/>
        <color indexed="18"/>
        <rFont val="Times New Roman Bold"/>
      </rPr>
      <t>военноморско</t>
    </r>
    <r>
      <rPr>
        <sz val="12"/>
        <rFont val="Times New Roman CYR"/>
        <family val="1"/>
      </rPr>
      <t xml:space="preserve"> училище </t>
    </r>
    <r>
      <rPr>
        <b/>
        <i/>
        <sz val="12"/>
        <color indexed="18"/>
        <rFont val="Times New Roman Bold"/>
      </rPr>
      <t>"Н. Й. Вапцаров"</t>
    </r>
    <r>
      <rPr>
        <b/>
        <i/>
        <sz val="12"/>
        <color indexed="17"/>
        <rFont val="Times New Roman Bold"/>
      </rPr>
      <t xml:space="preserve"> </t>
    </r>
    <r>
      <rPr>
        <sz val="12"/>
        <rFont val="Times New Roman Bold"/>
      </rPr>
      <t xml:space="preserve">- </t>
    </r>
    <r>
      <rPr>
        <b/>
        <i/>
        <sz val="12"/>
        <color indexed="18"/>
        <rFont val="Times New Roman Bold"/>
      </rPr>
      <t>Варна</t>
    </r>
  </si>
  <si>
    <r>
      <t xml:space="preserve">    А.2.2)</t>
    </r>
    <r>
      <rPr>
        <b/>
        <sz val="12"/>
        <color indexed="18"/>
        <rFont val="Times New Roman CYR"/>
      </rPr>
      <t xml:space="preserve"> </t>
    </r>
    <r>
      <rPr>
        <b/>
        <sz val="11"/>
        <rFont val="Times New Roman Cyr"/>
        <family val="1"/>
      </rPr>
      <t>кодове на други разпоредители с бюджет по чл. 13, ал. 3 от ЗПФ</t>
    </r>
  </si>
  <si>
    <r>
      <t xml:space="preserve">    А.2.3)</t>
    </r>
    <r>
      <rPr>
        <b/>
        <sz val="12"/>
        <color indexed="10"/>
        <rFont val="Times New Roman CYR"/>
      </rPr>
      <t xml:space="preserve"> </t>
    </r>
    <r>
      <rPr>
        <b/>
        <sz val="11"/>
        <rFont val="Times New Roman Cyr"/>
        <family val="1"/>
      </rPr>
      <t>кодове на разпоредители с бюджет по чл. 13, ал. 4 от ЗПФ</t>
    </r>
  </si>
  <si>
    <t>такси и лицензии с данъчен характер</t>
  </si>
  <si>
    <t>Съдебни такси</t>
  </si>
  <si>
    <t>Общински такси</t>
  </si>
  <si>
    <r>
      <t xml:space="preserve">за ползване на </t>
    </r>
    <r>
      <rPr>
        <b/>
        <i/>
        <sz val="12"/>
        <rFont val="Times New Roman CYR"/>
        <family val="1"/>
        <charset val="204"/>
      </rPr>
      <t>детски градини</t>
    </r>
  </si>
  <si>
    <t>27-02</t>
  </si>
  <si>
    <r>
      <t xml:space="preserve">за ползване на </t>
    </r>
    <r>
      <rPr>
        <b/>
        <i/>
        <sz val="12"/>
        <rFont val="Times New Roman CYR"/>
        <family val="1"/>
        <charset val="204"/>
      </rPr>
      <t>детски ясли</t>
    </r>
    <r>
      <rPr>
        <sz val="12"/>
        <rFont val="Times New Roman CYR"/>
        <family val="1"/>
        <charset val="204"/>
      </rPr>
      <t xml:space="preserve"> и други по здравеопазването</t>
    </r>
  </si>
  <si>
    <t>27-03</t>
  </si>
  <si>
    <r>
      <t xml:space="preserve">за ползване на </t>
    </r>
    <r>
      <rPr>
        <b/>
        <i/>
        <sz val="12"/>
        <rFont val="Times New Roman CYR"/>
        <family val="1"/>
        <charset val="204"/>
      </rPr>
      <t>лагери</t>
    </r>
    <r>
      <rPr>
        <sz val="12"/>
        <rFont val="Times New Roman CYR"/>
        <family val="1"/>
        <charset val="204"/>
      </rPr>
      <t xml:space="preserve"> и други по социалния отдих</t>
    </r>
  </si>
  <si>
    <r>
      <t xml:space="preserve">за ползване на </t>
    </r>
    <r>
      <rPr>
        <b/>
        <i/>
        <sz val="12"/>
        <rFont val="Times New Roman CYR"/>
        <family val="1"/>
        <charset val="204"/>
      </rPr>
      <t>домашен социален патронаж</t>
    </r>
    <r>
      <rPr>
        <sz val="12"/>
        <rFont val="Times New Roman CYR"/>
        <family val="1"/>
        <charset val="204"/>
      </rPr>
      <t xml:space="preserve"> и други общински </t>
    </r>
    <r>
      <rPr>
        <b/>
        <i/>
        <sz val="12"/>
        <rFont val="Times New Roman CYR"/>
        <family val="1"/>
        <charset val="204"/>
      </rPr>
      <t>социални услуги</t>
    </r>
  </si>
  <si>
    <t>27-05</t>
  </si>
  <si>
    <r>
      <t xml:space="preserve">за ползване на </t>
    </r>
    <r>
      <rPr>
        <b/>
        <i/>
        <sz val="12"/>
        <rFont val="Times New Roman CYR"/>
        <family val="1"/>
        <charset val="204"/>
      </rPr>
      <t>пазари</t>
    </r>
    <r>
      <rPr>
        <sz val="12"/>
        <rFont val="Times New Roman CYR"/>
        <family val="1"/>
        <charset val="204"/>
      </rPr>
      <t>, тържища, панаири, тротоари, улични платна и др.</t>
    </r>
  </si>
  <si>
    <r>
      <t>за ползване</t>
    </r>
    <r>
      <rPr>
        <b/>
        <i/>
        <sz val="12"/>
        <rFont val="Times New Roman CYR"/>
        <family val="1"/>
        <charset val="204"/>
      </rPr>
      <t xml:space="preserve"> на полудневни детски градини</t>
    </r>
  </si>
  <si>
    <t>27-07</t>
  </si>
  <si>
    <r>
      <t xml:space="preserve">за </t>
    </r>
    <r>
      <rPr>
        <b/>
        <i/>
        <sz val="12"/>
        <rFont val="Times New Roman CYR"/>
        <family val="1"/>
        <charset val="204"/>
      </rPr>
      <t>битови отпадъци</t>
    </r>
  </si>
  <si>
    <t>27-08</t>
  </si>
  <si>
    <t>Сатовча</t>
  </si>
  <si>
    <t>Симитли</t>
  </si>
  <si>
    <t>Струмяни</t>
  </si>
  <si>
    <t>Хаджидимово</t>
  </si>
  <si>
    <t>Якоруда</t>
  </si>
  <si>
    <t>Айтос</t>
  </si>
  <si>
    <t xml:space="preserve">Бургас </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</si>
  <si>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</si>
  <si>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</si>
  <si>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</si>
  <si>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</si>
  <si>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</si>
  <si>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</si>
  <si>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</si>
  <si>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</si>
  <si>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</si>
  <si>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</si>
  <si>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</si>
  <si>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</si>
  <si>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Аксаково</t>
  </si>
  <si>
    <t>Белослав</t>
  </si>
  <si>
    <t>Бяла</t>
  </si>
  <si>
    <t>Варна</t>
  </si>
  <si>
    <t>Ветрино</t>
  </si>
  <si>
    <t>Вълчидол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</si>
  <si>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</si>
  <si>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</si>
  <si>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</si>
  <si>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</si>
  <si>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</si>
  <si>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</si>
  <si>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</si>
  <si>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</si>
  <si>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</si>
  <si>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</si>
  <si>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</si>
  <si>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</si>
  <si>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</si>
  <si>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</si>
  <si>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</si>
  <si>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</si>
  <si>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Бойница</t>
  </si>
  <si>
    <t>Брегово</t>
  </si>
  <si>
    <t>Видин</t>
  </si>
  <si>
    <t>Грамада</t>
  </si>
  <si>
    <t>Димово</t>
  </si>
  <si>
    <t>Кула</t>
  </si>
  <si>
    <t>Макреш</t>
  </si>
  <si>
    <t>Ново село</t>
  </si>
  <si>
    <t>Ружинци</t>
  </si>
  <si>
    <t>Чупрене</t>
  </si>
  <si>
    <t>Борован</t>
  </si>
  <si>
    <t>Бяла Слатина</t>
  </si>
  <si>
    <t>Враца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</si>
  <si>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</si>
  <si>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</si>
  <si>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</si>
  <si>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</si>
  <si>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</si>
  <si>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</si>
  <si>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</si>
  <si>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</si>
  <si>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</si>
  <si>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</si>
  <si>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</si>
  <si>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</si>
  <si>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Генерал Тошево</t>
  </si>
  <si>
    <t>Добрич</t>
  </si>
  <si>
    <t>Добричка</t>
  </si>
  <si>
    <t>Каварна</t>
  </si>
  <si>
    <t>Крушари</t>
  </si>
  <si>
    <t>Тервел</t>
  </si>
  <si>
    <t>Шабла</t>
  </si>
  <si>
    <t>Ардино</t>
  </si>
  <si>
    <t>Джебел</t>
  </si>
  <si>
    <t>Кирково</t>
  </si>
  <si>
    <t>Крумовград</t>
  </si>
  <si>
    <t>Кърджали</t>
  </si>
  <si>
    <t>Момчилград</t>
  </si>
  <si>
    <r>
      <t xml:space="preserve">постъпления от продажба на </t>
    </r>
    <r>
      <rPr>
        <b/>
        <i/>
        <sz val="12"/>
        <rFont val="Times New Roman CYR"/>
        <family val="1"/>
        <charset val="204"/>
      </rPr>
      <t>сгради</t>
    </r>
  </si>
  <si>
    <r>
      <t xml:space="preserve">постъпления от продажба на </t>
    </r>
    <r>
      <rPr>
        <b/>
        <i/>
        <sz val="12"/>
        <rFont val="Times New Roman CYR"/>
        <family val="1"/>
        <charset val="204"/>
      </rPr>
      <t>друго оборудване, машини и съоръжения</t>
    </r>
  </si>
  <si>
    <t>постъпления от продажба на транспортни средства</t>
  </si>
  <si>
    <t>постъпления от продажба на стопански инвентар</t>
  </si>
  <si>
    <t>постъпления от продажба на инфраструктурни обекти</t>
  </si>
  <si>
    <t>постъпления от продажба на други ДМА</t>
  </si>
  <si>
    <t>постъпления от продажба на нематериални дълготрайни активи</t>
  </si>
  <si>
    <t>постъпления от продажба на земя</t>
  </si>
  <si>
    <t>постъпления от продажба на земеделска продукция</t>
  </si>
  <si>
    <t>Приходи от концесии</t>
  </si>
  <si>
    <t>Приходи от лицензии за ползване на държавни/общински активи</t>
  </si>
  <si>
    <t>45-00</t>
  </si>
  <si>
    <t>99-99</t>
  </si>
  <si>
    <t>I. ОБЩО ПРИХОДИ</t>
  </si>
  <si>
    <t>II. РАЗХОДИ - РЕКАПИТУЛАЦИЯ ПО ПАРАГРАФИ И ПОДПАРАГРАФИ</t>
  </si>
  <si>
    <t xml:space="preserve"> 02 ¦</t>
  </si>
  <si>
    <t>Заплати и възнаграждения за персонала, нает по трудови и служебни правоотношения</t>
  </si>
  <si>
    <r>
      <t xml:space="preserve">заплати и възнаграждения на персонала нает по </t>
    </r>
    <r>
      <rPr>
        <b/>
        <i/>
        <sz val="12"/>
        <rFont val="Times New Roman CYR"/>
        <family val="1"/>
        <charset val="204"/>
      </rPr>
      <t>трудови правоотношения</t>
    </r>
  </si>
  <si>
    <r>
      <t xml:space="preserve">заплати и възнаграждения на персонала нает по </t>
    </r>
    <r>
      <rPr>
        <b/>
        <i/>
        <sz val="12"/>
        <rFont val="Times New Roman CYR"/>
        <family val="1"/>
        <charset val="204"/>
      </rPr>
      <t>служебни правоотношения</t>
    </r>
  </si>
  <si>
    <t>Други възнаграждения и плащания за персонала</t>
  </si>
  <si>
    <r>
      <t xml:space="preserve">за </t>
    </r>
    <r>
      <rPr>
        <b/>
        <i/>
        <sz val="12"/>
        <rFont val="Times New Roman CYR"/>
        <family val="1"/>
        <charset val="204"/>
      </rPr>
      <t>нещатен</t>
    </r>
    <r>
      <rPr>
        <sz val="12"/>
        <rFont val="Times New Roman CYR"/>
        <family val="1"/>
        <charset val="204"/>
      </rPr>
      <t xml:space="preserve"> персонал нает по </t>
    </r>
    <r>
      <rPr>
        <b/>
        <i/>
        <sz val="12"/>
        <rFont val="Times New Roman CYR"/>
        <family val="1"/>
        <charset val="204"/>
      </rPr>
      <t>трудови правоотношения</t>
    </r>
    <r>
      <rPr>
        <sz val="12"/>
        <rFont val="Times New Roman CYR"/>
        <family val="1"/>
        <charset val="204"/>
      </rPr>
      <t xml:space="preserve"> </t>
    </r>
  </si>
  <si>
    <r>
      <t xml:space="preserve">за персонала по </t>
    </r>
    <r>
      <rPr>
        <b/>
        <i/>
        <sz val="12"/>
        <rFont val="Times New Roman CYR"/>
        <family val="1"/>
        <charset val="204"/>
      </rPr>
      <t>извънтрудови правоотношения</t>
    </r>
  </si>
  <si>
    <t>Годеч</t>
  </si>
  <si>
    <t>Горна Малина</t>
  </si>
  <si>
    <t>Долна Баня</t>
  </si>
  <si>
    <t xml:space="preserve">Драгоман </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</si>
  <si>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</si>
  <si>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</si>
  <si>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</si>
  <si>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</si>
  <si>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</si>
  <si>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</si>
  <si>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</si>
  <si>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</si>
  <si>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</si>
  <si>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</si>
  <si>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</si>
  <si>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</si>
  <si>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</si>
  <si>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</si>
  <si>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</si>
  <si>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</si>
  <si>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Гурково</t>
  </si>
  <si>
    <t>Гълъбово</t>
  </si>
  <si>
    <t>Казанлък</t>
  </si>
  <si>
    <t>Мъглиж</t>
  </si>
  <si>
    <t>Николаево</t>
  </si>
  <si>
    <t>Опан</t>
  </si>
  <si>
    <t>Павел баня</t>
  </si>
  <si>
    <t>Раднево</t>
  </si>
  <si>
    <t>Стара Загора</t>
  </si>
  <si>
    <t>Чирпан</t>
  </si>
  <si>
    <t>Антоново</t>
  </si>
  <si>
    <t>Омуртаг</t>
  </si>
  <si>
    <t>Опака</t>
  </si>
  <si>
    <t>Попово</t>
  </si>
  <si>
    <t>Търговище</t>
  </si>
  <si>
    <t>Димитровград</t>
  </si>
  <si>
    <t>Ивайловград</t>
  </si>
  <si>
    <t>Любимец</t>
  </si>
  <si>
    <t>Маджарово</t>
  </si>
  <si>
    <t>Минерални Бани</t>
  </si>
  <si>
    <t>Свиленград</t>
  </si>
  <si>
    <t>Симеоновград</t>
  </si>
  <si>
    <t>Стамболово</t>
  </si>
  <si>
    <t>Тополовград</t>
  </si>
  <si>
    <t>Харманли</t>
  </si>
  <si>
    <t>Хасково</t>
  </si>
  <si>
    <t>Велики Преслав</t>
  </si>
  <si>
    <t>Венец</t>
  </si>
  <si>
    <t>Върбица</t>
  </si>
  <si>
    <t>Каолиново</t>
  </si>
  <si>
    <t>Каспичан</t>
  </si>
  <si>
    <t>Никола Козлево</t>
  </si>
  <si>
    <t>Нови пазар</t>
  </si>
  <si>
    <t>Смядово</t>
  </si>
  <si>
    <t>Хитрино</t>
  </si>
  <si>
    <t>Шумен</t>
  </si>
  <si>
    <t>Болярово</t>
  </si>
  <si>
    <t>Елхово</t>
  </si>
  <si>
    <t>Стралджа</t>
  </si>
  <si>
    <t>Тунджа</t>
  </si>
  <si>
    <t>Ямбол</t>
  </si>
  <si>
    <t>наказателни лихви за данъци, мита и осигурителни вноски</t>
  </si>
  <si>
    <t>постъпления от продажба на квоти за емисии на парникови газове</t>
  </si>
  <si>
    <t>Разпределени към администратори от чужбина средства по международни програми и договори (-)</t>
  </si>
  <si>
    <t>разпределени към чужбина текущи трансфери по програми на Европейския съюз (-)</t>
  </si>
  <si>
    <t>разпределени към чужбина текущи трансфери по програми на други държави (-)</t>
  </si>
  <si>
    <t>разпределени към чужбина капиталови трансфери по програми на други държави (-)</t>
  </si>
  <si>
    <t>разпределени към чужбина текущи трансфери по програми на други международни организации (-)</t>
  </si>
  <si>
    <t>разпределени към чужбина капиталови трансфери по програми на други международни организации  (-)</t>
  </si>
  <si>
    <t>разпределени към чужбина текущи трансфери по други чуждестранни дарения и помощи (-)</t>
  </si>
  <si>
    <t>разпределени към чужбина капиталови трансфери по други чуждестранни дарения и помощи (-)</t>
  </si>
  <si>
    <t>Платени данъци, такси и административни санкции</t>
  </si>
  <si>
    <t>платени държавни данъци, такси, наказателни лихви и административни санкции</t>
  </si>
  <si>
    <t>платени общински данъци, такси, наказателни лихви и административни санкции</t>
  </si>
  <si>
    <t>платени данъци, такси, наказателни лихви и административни санкции в чужбина</t>
  </si>
  <si>
    <t>Предоставени текущи и капиталови трансфери за чужбина</t>
  </si>
  <si>
    <r>
      <t>текущи</t>
    </r>
    <r>
      <rPr>
        <sz val="12"/>
        <rFont val="Times New Roman CYR"/>
        <family val="1"/>
        <charset val="204"/>
      </rPr>
      <t xml:space="preserve"> трансфери за чужбина</t>
    </r>
  </si>
  <si>
    <r>
      <t>капиталови</t>
    </r>
    <r>
      <rPr>
        <sz val="12"/>
        <rFont val="Times New Roman CYR"/>
        <family val="1"/>
        <charset val="204"/>
      </rPr>
      <t xml:space="preserve"> трансфери за чужбина</t>
    </r>
  </si>
  <si>
    <t>Трансфери от ЦБ за други бюджети (нето)</t>
  </si>
  <si>
    <t>А) ТРАНСФЕРИ</t>
  </si>
  <si>
    <r>
      <t xml:space="preserve">трансфери между ЦБ и </t>
    </r>
    <r>
      <rPr>
        <b/>
        <i/>
        <sz val="12"/>
        <rFont val="Times New Roman CYR"/>
        <family val="1"/>
        <charset val="204"/>
      </rPr>
      <t>бюджети по държавния бюджет</t>
    </r>
  </si>
  <si>
    <t>възстановени трансфери в ЦБ от бюджети на общини</t>
  </si>
  <si>
    <r>
      <t xml:space="preserve">целеви субсидии от ЦБ </t>
    </r>
    <r>
      <rPr>
        <b/>
        <i/>
        <sz val="12"/>
        <rFont val="Times New Roman CYR"/>
        <family val="1"/>
        <charset val="204"/>
      </rPr>
      <t>за капиталови разходи за общини</t>
    </r>
  </si>
  <si>
    <t>други целеви трансфери от ЦБ за общини</t>
  </si>
  <si>
    <r>
      <t>трансфери между ЦБ и</t>
    </r>
    <r>
      <rPr>
        <b/>
        <i/>
        <sz val="12"/>
        <rFont val="Times New Roman CYR"/>
        <family val="1"/>
        <charset val="204"/>
      </rPr>
      <t xml:space="preserve"> Държавното обществено осигуряване</t>
    </r>
  </si>
  <si>
    <r>
      <t>трансфери между ЦБ и</t>
    </r>
    <r>
      <rPr>
        <b/>
        <i/>
        <sz val="12"/>
        <rFont val="Times New Roman CYR"/>
        <family val="1"/>
        <charset val="204"/>
      </rPr>
      <t xml:space="preserve"> НЗОК</t>
    </r>
  </si>
  <si>
    <r>
      <t>трансфери между ЦБ и</t>
    </r>
    <r>
      <rPr>
        <b/>
        <i/>
        <sz val="12"/>
        <rFont val="Times New Roman CYR"/>
        <family val="1"/>
        <charset val="204"/>
      </rPr>
      <t xml:space="preserve"> БНТ</t>
    </r>
  </si>
  <si>
    <r>
      <t xml:space="preserve">трансфери между ЦБ и </t>
    </r>
    <r>
      <rPr>
        <b/>
        <i/>
        <sz val="12"/>
        <rFont val="Times New Roman CYR"/>
        <charset val="204"/>
      </rPr>
      <t>БНР</t>
    </r>
  </si>
  <si>
    <r>
      <t xml:space="preserve">трансфери между ЦБ и </t>
    </r>
    <r>
      <rPr>
        <b/>
        <i/>
        <sz val="12"/>
        <rFont val="Times New Roman CYR"/>
        <charset val="204"/>
      </rPr>
      <t>БТА</t>
    </r>
  </si>
  <si>
    <t>трансфери  между ЦБ и други бюджети</t>
  </si>
  <si>
    <t>Трансфери между бюджета на бюджетната организация и ЦБ (нето)</t>
  </si>
  <si>
    <t>получени от общини целеви субсидии от ЦБ за капиталови разходи (+)</t>
  </si>
  <si>
    <t>предоставени трансфери от ДБ за държавните висши училища</t>
  </si>
  <si>
    <r>
      <t xml:space="preserve">погашения по </t>
    </r>
    <r>
      <rPr>
        <b/>
        <i/>
        <sz val="12"/>
        <rFont val="Times New Roman CYR"/>
        <family val="1"/>
        <charset val="204"/>
      </rPr>
      <t>дългосрочни</t>
    </r>
    <r>
      <rPr>
        <sz val="12"/>
        <rFont val="Times New Roman CYR"/>
        <family val="1"/>
        <charset val="204"/>
      </rPr>
      <t xml:space="preserve">заеми от </t>
    </r>
    <r>
      <rPr>
        <b/>
        <i/>
        <sz val="12"/>
        <rFont val="Times New Roman CYR"/>
        <family val="1"/>
        <charset val="204"/>
      </rPr>
      <t xml:space="preserve">международни организации </t>
    </r>
    <r>
      <rPr>
        <i/>
        <sz val="12"/>
        <rFont val="Times New Roman CYR"/>
        <family val="1"/>
        <charset val="204"/>
      </rPr>
      <t>(-)</t>
    </r>
  </si>
  <si>
    <r>
      <t>друго финансиране</t>
    </r>
    <r>
      <rPr>
        <sz val="12"/>
        <rFont val="Times New Roman CYR"/>
        <family val="1"/>
        <charset val="204"/>
      </rPr>
      <t xml:space="preserve"> от чужбина (+)</t>
    </r>
  </si>
  <si>
    <r>
      <t>други погашения и плащания</t>
    </r>
    <r>
      <rPr>
        <sz val="12"/>
        <rFont val="Times New Roman CYR"/>
        <family val="1"/>
        <charset val="204"/>
      </rPr>
      <t xml:space="preserve"> по финансиране от чужбина (-)</t>
    </r>
  </si>
  <si>
    <r>
      <t>краткосрочни</t>
    </r>
    <r>
      <rPr>
        <sz val="12"/>
        <rFont val="Times New Roman CYR"/>
        <family val="1"/>
        <charset val="204"/>
      </rPr>
      <t xml:space="preserve">  ДЦК (ОбЦК) емитирани на международните капиталови пазари (+)</t>
    </r>
  </si>
  <si>
    <r>
      <t>дългосрочни</t>
    </r>
    <r>
      <rPr>
        <sz val="12"/>
        <rFont val="Times New Roman CYR"/>
        <family val="1"/>
        <charset val="204"/>
      </rPr>
      <t xml:space="preserve"> ДЦК (ОбЦК) емитирани на международните капиталови пазари (+)</t>
    </r>
  </si>
  <si>
    <r>
      <t xml:space="preserve">погашения </t>
    </r>
    <r>
      <rPr>
        <sz val="12"/>
        <rFont val="Times New Roman CYR"/>
        <family val="1"/>
        <charset val="204"/>
      </rPr>
      <t>по</t>
    </r>
    <r>
      <rPr>
        <b/>
        <i/>
        <sz val="12"/>
        <rFont val="Times New Roman CYR"/>
        <family val="1"/>
        <charset val="204"/>
      </rPr>
      <t xml:space="preserve">  краткосрочни </t>
    </r>
    <r>
      <rPr>
        <sz val="12"/>
        <rFont val="Times New Roman CYR"/>
        <family val="1"/>
        <charset val="204"/>
      </rPr>
      <t>ДЦК (ОбЦК) емитирани на международните капиталови пазари (-)</t>
    </r>
  </si>
  <si>
    <t>разчети между първостепенни разпоредители за централизация на средства (+/-)</t>
  </si>
  <si>
    <t>разчети между първостепенни разпоредители за плащания в СЕБРА (+/-)</t>
  </si>
  <si>
    <t>88-05</t>
  </si>
  <si>
    <t>събрани средства и извършени плащания от/за общински бюджети (+/-)</t>
  </si>
  <si>
    <t>събрани средства и извършени плащания от/за социалноосигурителни фондове (+/-)</t>
  </si>
  <si>
    <t>събрани средства и извършени плащания от/за други бюджети (+/-)</t>
  </si>
  <si>
    <t>събрани средства и извършени плащания от/за ЦБ (+/-)</t>
  </si>
  <si>
    <t>събрани средства и извършени плащания от/за бюджети по държавния бюджет (+/-)</t>
  </si>
  <si>
    <t>суми по разчети м/у ЦБ,НОИ, НЗОК и НАП за поети осигурителни вноски</t>
  </si>
  <si>
    <t>суми по разчети м/у ЦБ и бюджетните организации за поети осигурителни вноски и данъци</t>
  </si>
  <si>
    <t>чужди средства от държавни/общински предприятия (+/-)</t>
  </si>
  <si>
    <r>
      <t>задължения по финансов лизинг и търговски кредит (</t>
    </r>
    <r>
      <rPr>
        <b/>
        <i/>
        <sz val="12"/>
        <rFont val="Times New Roman CYR"/>
        <family val="1"/>
        <charset val="204"/>
      </rPr>
      <t>+</t>
    </r>
    <r>
      <rPr>
        <sz val="12"/>
        <rFont val="Times New Roman CYR"/>
        <family val="1"/>
        <charset val="204"/>
      </rPr>
      <t>)</t>
    </r>
  </si>
  <si>
    <r>
      <t>погашения по финансов лизинг и търговски кредит</t>
    </r>
    <r>
      <rPr>
        <sz val="12"/>
        <rFont val="Times New Roman CYR"/>
        <family val="1"/>
        <charset val="204"/>
      </rPr>
      <t xml:space="preserve"> (</t>
    </r>
    <r>
      <rPr>
        <i/>
        <sz val="12"/>
        <rFont val="Times New Roman CYR"/>
        <family val="1"/>
        <charset val="204"/>
      </rPr>
      <t>-</t>
    </r>
    <r>
      <rPr>
        <sz val="12"/>
        <rFont val="Times New Roman CYR"/>
        <family val="1"/>
        <charset val="204"/>
      </rPr>
      <t>)</t>
    </r>
  </si>
  <si>
    <r>
      <t>операции в брой</t>
    </r>
    <r>
      <rPr>
        <sz val="12"/>
        <rFont val="Times New Roman CYR"/>
        <family val="1"/>
        <charset val="204"/>
      </rPr>
      <t xml:space="preserve"> между банка и каса (+/-)</t>
    </r>
  </si>
  <si>
    <r>
      <t xml:space="preserve">предоставяне (възстановяване) на средства по </t>
    </r>
    <r>
      <rPr>
        <b/>
        <i/>
        <sz val="12"/>
        <rFont val="Times New Roman CYR"/>
        <family val="1"/>
        <charset val="204"/>
      </rPr>
      <t>срочни депозити</t>
    </r>
    <r>
      <rPr>
        <sz val="12"/>
        <rFont val="Times New Roman CYR"/>
        <family val="1"/>
        <charset val="204"/>
      </rPr>
      <t xml:space="preserve"> (+/-)</t>
    </r>
  </si>
  <si>
    <r>
      <t xml:space="preserve">покупко-продажба на </t>
    </r>
    <r>
      <rPr>
        <b/>
        <i/>
        <sz val="12"/>
        <rFont val="Times New Roman CYR"/>
        <family val="1"/>
        <charset val="204"/>
      </rPr>
      <t>валута</t>
    </r>
    <r>
      <rPr>
        <sz val="12"/>
        <rFont val="Times New Roman CYR"/>
        <family val="1"/>
        <charset val="204"/>
      </rPr>
      <t xml:space="preserve"> (+/-)</t>
    </r>
  </si>
  <si>
    <r>
      <t xml:space="preserve">операции </t>
    </r>
    <r>
      <rPr>
        <b/>
        <i/>
        <sz val="12"/>
        <rFont val="Times New Roman CYR"/>
        <family val="1"/>
        <charset val="204"/>
      </rPr>
      <t>СЕБРА</t>
    </r>
    <r>
      <rPr>
        <i/>
        <sz val="12"/>
        <rFont val="Times New Roman CYR"/>
        <family val="1"/>
        <charset val="204"/>
      </rPr>
      <t xml:space="preserve"> - </t>
    </r>
    <r>
      <rPr>
        <b/>
        <i/>
        <sz val="12"/>
        <rFont val="Times New Roman CYR"/>
        <family val="1"/>
        <charset val="204"/>
      </rPr>
      <t>захранване на "сметки за наличности"</t>
    </r>
    <r>
      <rPr>
        <sz val="12"/>
        <rFont val="Times New Roman CYR"/>
        <family val="1"/>
        <charset val="204"/>
      </rPr>
      <t xml:space="preserve"> (+/-)</t>
    </r>
  </si>
  <si>
    <r>
      <t xml:space="preserve">възстановени суми </t>
    </r>
    <r>
      <rPr>
        <sz val="12"/>
        <rFont val="Times New Roman Cyr"/>
        <charset val="204"/>
      </rPr>
      <t xml:space="preserve">от Европейския съюз - </t>
    </r>
    <r>
      <rPr>
        <b/>
        <i/>
        <sz val="12"/>
        <rFont val="Times New Roman CYR"/>
        <charset val="204"/>
      </rPr>
      <t>директни плащания на земеделски производители (+)</t>
    </r>
  </si>
  <si>
    <r>
      <t>плащания</t>
    </r>
    <r>
      <rPr>
        <sz val="12"/>
        <rFont val="Times New Roman Cyr"/>
        <charset val="204"/>
      </rPr>
      <t xml:space="preserve"> за сметка на Европейския съюз - </t>
    </r>
    <r>
      <rPr>
        <b/>
        <i/>
        <sz val="12"/>
        <rFont val="Times New Roman CYR"/>
        <charset val="204"/>
      </rPr>
      <t>средства от ЕЗФРСР, прехвърлени към директни плащания (-)</t>
    </r>
  </si>
  <si>
    <r>
      <t xml:space="preserve">възстановени суми </t>
    </r>
    <r>
      <rPr>
        <sz val="12"/>
        <rFont val="Times New Roman Cyr"/>
        <charset val="204"/>
      </rPr>
      <t xml:space="preserve">от Европейския съюз - </t>
    </r>
    <r>
      <rPr>
        <b/>
        <i/>
        <sz val="12"/>
        <rFont val="Times New Roman CYR"/>
        <charset val="204"/>
      </rPr>
      <t>средства от ЕЗФРСР, прехвърлени към директни плащания (+)</t>
    </r>
  </si>
  <si>
    <r>
      <t>плащания</t>
    </r>
    <r>
      <rPr>
        <sz val="12"/>
        <rFont val="Times New Roman Cyr"/>
        <charset val="204"/>
      </rPr>
      <t xml:space="preserve"> за сметка на Европейския съюз -</t>
    </r>
    <r>
      <rPr>
        <b/>
        <i/>
        <sz val="12"/>
        <rFont val="Times New Roman CYR"/>
        <charset val="204"/>
      </rPr>
      <t xml:space="preserve"> пазарни мерки  (-)</t>
    </r>
  </si>
  <si>
    <r>
      <t xml:space="preserve">възстановени суми </t>
    </r>
    <r>
      <rPr>
        <sz val="12"/>
        <rFont val="Times New Roman Cyr"/>
        <charset val="204"/>
      </rPr>
      <t xml:space="preserve">от Европейския съюз - </t>
    </r>
    <r>
      <rPr>
        <b/>
        <i/>
        <sz val="12"/>
        <rFont val="Times New Roman CYR"/>
        <charset val="204"/>
      </rPr>
      <t>пазарни мерки (+)</t>
    </r>
  </si>
  <si>
    <t>плащания за сметка на средства на Европейския съюз от суми за преструктуриране (-)</t>
  </si>
  <si>
    <t xml:space="preserve"> постъпления от Европейския съюз - суми за преструктуриране (+)</t>
  </si>
  <si>
    <t>суми по разчети с централния бюджет за финансиране на плащания при недостиг на средства по сметки (+/-)</t>
  </si>
  <si>
    <r>
      <t>остатък</t>
    </r>
    <r>
      <rPr>
        <sz val="12"/>
        <rFont val="Times New Roman CYR"/>
        <family val="1"/>
        <charset val="204"/>
      </rPr>
      <t xml:space="preserve"> в</t>
    </r>
    <r>
      <rPr>
        <b/>
        <sz val="12"/>
        <rFont val="Times New Roman CYR"/>
        <family val="1"/>
        <charset val="204"/>
      </rPr>
      <t xml:space="preserve"> </t>
    </r>
    <r>
      <rPr>
        <sz val="12"/>
        <rFont val="Times New Roman CYR"/>
        <family val="1"/>
        <charset val="204"/>
      </rPr>
      <t xml:space="preserve">левове </t>
    </r>
    <r>
      <rPr>
        <b/>
        <sz val="12"/>
        <rFont val="Times New Roman CYR"/>
        <family val="1"/>
        <charset val="204"/>
      </rPr>
      <t>по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</si>
  <si>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от</t>
    </r>
    <r>
      <rPr>
        <b/>
        <i/>
        <sz val="12"/>
        <rFont val="Times New Roman CYR"/>
        <family val="1"/>
        <charset val="204"/>
      </rPr>
      <t xml:space="preserve"> предходния период</t>
    </r>
    <r>
      <rPr>
        <sz val="12"/>
        <rFont val="Times New Roman CYR"/>
        <family val="1"/>
        <charset val="204"/>
      </rPr>
      <t xml:space="preserve"> (+)</t>
    </r>
  </si>
  <si>
    <r>
      <t>остатък</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t>
    </r>
    <r>
      <rPr>
        <b/>
        <i/>
        <sz val="12"/>
        <rFont val="Times New Roman CYR"/>
        <family val="1"/>
        <charset val="204"/>
      </rPr>
      <t>от предходния период</t>
    </r>
    <r>
      <rPr>
        <sz val="12"/>
        <rFont val="Times New Roman CYR"/>
        <family val="1"/>
        <charset val="204"/>
      </rPr>
      <t xml:space="preserve"> (+)</t>
    </r>
  </si>
  <si>
    <r>
      <t>остътък</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</si>
  <si>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</si>
  <si>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валутни сметки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</si>
  <si>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t>
    </r>
    <r>
      <rPr>
        <sz val="12"/>
        <rFont val="Times New Roman CYR"/>
        <family val="1"/>
        <charset val="204"/>
      </rPr>
      <t xml:space="preserve"> в левове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</si>
  <si>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t>
    </r>
    <r>
      <rPr>
        <b/>
        <sz val="12"/>
        <rFont val="Times New Roman CYR"/>
        <family val="1"/>
        <charset val="204"/>
      </rPr>
      <t>в касата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</si>
  <si>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 xml:space="preserve">преводи </t>
    </r>
    <r>
      <rPr>
        <b/>
        <i/>
        <sz val="12"/>
        <rFont val="Times New Roman CYR"/>
        <family val="1"/>
        <charset val="204"/>
      </rPr>
      <t>в процес на сетълмент (-/+)</t>
    </r>
  </si>
  <si>
    <r>
      <t xml:space="preserve"> </t>
    </r>
    <r>
      <rPr>
        <b/>
        <i/>
        <sz val="12"/>
        <rFont val="Times New Roman CYR"/>
        <family val="1"/>
        <charset val="204"/>
      </rPr>
      <t>преоценка</t>
    </r>
    <r>
      <rPr>
        <sz val="12"/>
        <rFont val="Times New Roman CYR"/>
        <family val="1"/>
        <charset val="204"/>
      </rPr>
      <t xml:space="preserve"> на валутни наличности </t>
    </r>
    <r>
      <rPr>
        <b/>
        <i/>
        <sz val="12"/>
        <rFont val="Times New Roman CYR"/>
        <family val="1"/>
        <charset val="204"/>
      </rPr>
      <t xml:space="preserve">(нереализирани курсови разлики) по сметки и средства в страната </t>
    </r>
    <r>
      <rPr>
        <sz val="12"/>
        <rFont val="Times New Roman CYR"/>
        <family val="1"/>
        <charset val="204"/>
      </rPr>
      <t xml:space="preserve"> (+/-)</t>
    </r>
  </si>
  <si>
    <t>преоценка на валутни наличности (нереализирани курсови разлики) по сметки и средства в чужбина (+/-)</t>
  </si>
  <si>
    <t>Касови операции, депозити, покупко-продажба на валута и сетълмент операции</t>
  </si>
  <si>
    <t>салдо по сметката на ЦБ за разпределение на преводи от системата за брутен сетълмент в реално време (+/-)</t>
  </si>
  <si>
    <t>ОТЧЕТ</t>
  </si>
  <si>
    <t>ЗАБЕЛЕЖКА:</t>
  </si>
  <si>
    <t>(код 4)</t>
  </si>
  <si>
    <t>до</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</si>
  <si>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</si>
  <si>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</si>
  <si>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</si>
  <si>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</si>
  <si>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</si>
  <si>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</si>
  <si>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24 - 42</t>
  </si>
  <si>
    <t>§24</t>
  </si>
  <si>
    <t>§28</t>
  </si>
  <si>
    <t xml:space="preserve">§ 45 </t>
  </si>
  <si>
    <t>§ 01</t>
  </si>
  <si>
    <t>§ 02</t>
  </si>
  <si>
    <t>§§ 21 - 29</t>
  </si>
  <si>
    <t>§§ 01 - 57</t>
  </si>
  <si>
    <t>§ 69</t>
  </si>
  <si>
    <t>§ 81</t>
  </si>
  <si>
    <t>§ 82</t>
  </si>
  <si>
    <t>§ 70</t>
  </si>
  <si>
    <t>§ 90</t>
  </si>
  <si>
    <t>§ 91</t>
  </si>
  <si>
    <t>§89</t>
  </si>
  <si>
    <t xml:space="preserve">10. Преоценка на валутни наличности </t>
  </si>
  <si>
    <t xml:space="preserve">9 Наличности в края на периода </t>
  </si>
  <si>
    <t xml:space="preserve">8. Наличности в началото на периода </t>
  </si>
  <si>
    <t xml:space="preserve">            операции по вътрешен дълг и финан. активи- нето </t>
  </si>
  <si>
    <t xml:space="preserve">6. Друго вътрешно финансиране </t>
  </si>
  <si>
    <t>1. Данъчни приходи</t>
  </si>
  <si>
    <t xml:space="preserve">2.1 Приходи и доходи от собственост </t>
  </si>
  <si>
    <t xml:space="preserve">             приходи от наеми на имущество и земя </t>
  </si>
  <si>
    <t>866 Общински пазари и тържища</t>
  </si>
  <si>
    <t>867 Реклама и маркетинг</t>
  </si>
  <si>
    <t>868 Информационно-изчислителни центрове</t>
  </si>
  <si>
    <t>869 Издателска дейност и печатни бази</t>
  </si>
  <si>
    <t>871 Помощни стопанства, столове и други спомагателни дейности</t>
  </si>
  <si>
    <t xml:space="preserve">II. РАЗХОДИ </t>
  </si>
  <si>
    <t xml:space="preserve">2. Други трансфери </t>
  </si>
  <si>
    <t>§§ 70 - 98</t>
  </si>
  <si>
    <t>1. Външно финансиране</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</si>
  <si>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</si>
  <si>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</si>
  <si>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</si>
  <si>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xml:space="preserve">            операции с др. ЦК и финансови активи </t>
  </si>
  <si>
    <t xml:space="preserve">2. Придобиване на дялове, акции, съучастия и др, финансови активи </t>
  </si>
  <si>
    <t xml:space="preserve">            наличности  в лв. равн.по валутни сметки и каса в чужб. в кр.на периода </t>
  </si>
  <si>
    <t>3. Възмездни средства</t>
  </si>
  <si>
    <t xml:space="preserve">            предоставени </t>
  </si>
  <si>
    <t xml:space="preserve">            възстановени</t>
  </si>
  <si>
    <t>§§</t>
  </si>
  <si>
    <t xml:space="preserve">            друго финансиране </t>
  </si>
  <si>
    <t>§ 98</t>
  </si>
  <si>
    <t>2.5  Постъпления от продажба на нефинансови активи</t>
  </si>
  <si>
    <t>§§ 05 и 08</t>
  </si>
  <si>
    <t>§;00-98</t>
  </si>
  <si>
    <t>в т. ч. плащания за попълване на държавния резерв</t>
  </si>
  <si>
    <t xml:space="preserve">в т. ч. външни </t>
  </si>
  <si>
    <t>§§ 80 - 82; 92-01; 95-21/95-22; 95-28/95-29 и 95-49</t>
  </si>
  <si>
    <t>§§ 71 - 73 и 79</t>
  </si>
  <si>
    <t>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t>
  </si>
  <si>
    <t>Комисия за защита от дискриминация</t>
  </si>
  <si>
    <t>Комисия за защита на личните данни</t>
  </si>
  <si>
    <t>Национална служба за охрана</t>
  </si>
  <si>
    <t>Омбудсман</t>
  </si>
  <si>
    <t>Национален статистически институт</t>
  </si>
  <si>
    <t>Комисия за защита на конкуренцията</t>
  </si>
  <si>
    <t>Комисия за регулиране на съобщенията</t>
  </si>
  <si>
    <t>Съвет за електронни медии</t>
  </si>
  <si>
    <t>Агенция за ядрено регулиране</t>
  </si>
  <si>
    <t>Комисия за финансов надзор</t>
  </si>
  <si>
    <t>Държавна комисия по сигурността на информацията</t>
  </si>
  <si>
    <t>Държавна агенция "Държавен резерв и военновременни запаси"</t>
  </si>
  <si>
    <t>Българска национална телевизия</t>
  </si>
  <si>
    <t>Българско национално радио</t>
  </si>
  <si>
    <t>Българска телеграфна агенция</t>
  </si>
  <si>
    <t>Централна избирателна комисия</t>
  </si>
  <si>
    <t>Комисия за публичен надзор над регистрираните одитори</t>
  </si>
  <si>
    <t>Държавен фонд "Земеделие"</t>
  </si>
  <si>
    <t>Национално бюро за контрол на специалните разузнавателни средства</t>
  </si>
  <si>
    <t>Държавна агенция „Технически операции”</t>
  </si>
  <si>
    <t>Централен бюджет</t>
  </si>
  <si>
    <r>
      <t xml:space="preserve">    А.2.1)</t>
    </r>
    <r>
      <rPr>
        <b/>
        <sz val="12"/>
        <color indexed="62"/>
        <rFont val="Times New Roman CYR"/>
      </rPr>
      <t xml:space="preserve"> </t>
    </r>
    <r>
      <rPr>
        <b/>
        <sz val="12"/>
        <rFont val="Times New Roman CYR"/>
        <family val="1"/>
      </rPr>
      <t>кодове на държавните висши училища и Българската академия на науките</t>
    </r>
  </si>
  <si>
    <r>
      <t xml:space="preserve">        А.2.1а)</t>
    </r>
    <r>
      <rPr>
        <b/>
        <sz val="12"/>
        <color indexed="62"/>
        <rFont val="Times New Roman CYR"/>
      </rPr>
      <t xml:space="preserve"> </t>
    </r>
    <r>
      <rPr>
        <b/>
        <sz val="12"/>
        <rFont val="Times New Roman CYR"/>
        <family val="1"/>
      </rPr>
      <t>кодове на ДВУ и БАН, финансирани от</t>
    </r>
    <r>
      <rPr>
        <b/>
        <i/>
        <sz val="12"/>
        <rFont val="Times New Roman Bold"/>
      </rPr>
      <t xml:space="preserve"> </t>
    </r>
    <r>
      <rPr>
        <b/>
        <i/>
        <sz val="12"/>
        <color indexed="18"/>
        <rFont val="Times New Roman Bold"/>
      </rPr>
      <t>Министерството на образованието и науката</t>
    </r>
  </si>
  <si>
    <r>
      <t xml:space="preserve">Софийски университет </t>
    </r>
    <r>
      <rPr>
        <b/>
        <i/>
        <sz val="12"/>
        <color indexed="18"/>
        <rFont val="Times New Roman Bold"/>
      </rPr>
      <t>"Климент Охридски" - София</t>
    </r>
  </si>
  <si>
    <r>
      <t xml:space="preserve">Пловдивски университет </t>
    </r>
    <r>
      <rPr>
        <b/>
        <i/>
        <sz val="12"/>
        <color indexed="18"/>
        <rFont val="Times New Roman Bold"/>
      </rPr>
      <t>"Паисий Хилендарски" - Пловдив</t>
    </r>
  </si>
  <si>
    <r>
      <t>Университет</t>
    </r>
    <r>
      <rPr>
        <b/>
        <i/>
        <sz val="12"/>
        <color indexed="18"/>
        <rFont val="Times New Roman Cyr"/>
        <family val="1"/>
      </rPr>
      <t xml:space="preserve"> </t>
    </r>
    <r>
      <rPr>
        <b/>
        <i/>
        <sz val="12"/>
        <color indexed="18"/>
        <rFont val="Times New Roman Bold"/>
      </rPr>
      <t>"Проф. д-р Асен Златаров"</t>
    </r>
    <r>
      <rPr>
        <sz val="12"/>
        <color indexed="18"/>
        <rFont val="Times New Roman Bold"/>
      </rPr>
      <t xml:space="preserve"> - </t>
    </r>
    <r>
      <rPr>
        <b/>
        <i/>
        <sz val="12"/>
        <color indexed="18"/>
        <rFont val="Times New Roman Bold"/>
      </rPr>
      <t>Бургас</t>
    </r>
  </si>
  <si>
    <r>
      <t xml:space="preserve">Великотърновки университет </t>
    </r>
    <r>
      <rPr>
        <b/>
        <i/>
        <sz val="12"/>
        <color indexed="18"/>
        <rFont val="Times New Roman Bold"/>
      </rPr>
      <t>"Св. св . Кирил и Методий" - В. Търново</t>
    </r>
  </si>
  <si>
    <t>(+ § 57 - под.§ 40-71)</t>
  </si>
  <si>
    <t xml:space="preserve">            възстановени суми по заеми от крайни бенифициенти</t>
  </si>
  <si>
    <t xml:space="preserve">            предоставени заеми към крайни бенифициенти</t>
  </si>
  <si>
    <t>§§ 30 - 31; 60</t>
  </si>
  <si>
    <t>§§ 36 - 37 и §§ 41 - 42</t>
  </si>
  <si>
    <t xml:space="preserve">         трансфери за отчислени постъпления</t>
  </si>
  <si>
    <t xml:space="preserve"> </t>
  </si>
  <si>
    <t xml:space="preserve">за периода от </t>
  </si>
  <si>
    <t>код :</t>
  </si>
  <si>
    <t>(по ЕБК)</t>
  </si>
  <si>
    <t>(в лева)</t>
  </si>
  <si>
    <t>I. ПРИХОДИ</t>
  </si>
  <si>
    <t>Уточнен план</t>
  </si>
  <si>
    <t>Отчет</t>
  </si>
  <si>
    <t>под-§§</t>
  </si>
  <si>
    <t xml:space="preserve"> 0 1 ¦</t>
  </si>
  <si>
    <t>Данък върху доходите на физически лица:</t>
  </si>
  <si>
    <r>
      <t xml:space="preserve">от доходи по </t>
    </r>
    <r>
      <rPr>
        <b/>
        <i/>
        <sz val="12"/>
        <rFont val="Times New Roman CYR"/>
        <family val="1"/>
        <charset val="204"/>
      </rPr>
      <t>трудови, служебни и приравнени</t>
    </r>
    <r>
      <rPr>
        <sz val="12"/>
        <rFont val="Times New Roman CYR"/>
        <family val="1"/>
        <charset val="204"/>
      </rPr>
      <t xml:space="preserve"> на тях правоотношения</t>
    </r>
  </si>
  <si>
    <t>Корпоративен данък:</t>
  </si>
  <si>
    <r>
      <t xml:space="preserve">корпоративен данък от </t>
    </r>
    <r>
      <rPr>
        <b/>
        <i/>
        <sz val="12"/>
        <rFont val="Times New Roman CYR"/>
        <family val="1"/>
        <charset val="204"/>
      </rPr>
      <t>нефинансови предприятия</t>
    </r>
  </si>
  <si>
    <r>
      <t xml:space="preserve">корпоративен данък от </t>
    </r>
    <r>
      <rPr>
        <b/>
        <i/>
        <sz val="12"/>
        <rFont val="Times New Roman CYR"/>
        <family val="1"/>
        <charset val="204"/>
      </rPr>
      <t>финансови институции</t>
    </r>
  </si>
  <si>
    <r>
      <t xml:space="preserve">корпоративен данък от </t>
    </r>
    <r>
      <rPr>
        <b/>
        <i/>
        <sz val="12"/>
        <rFont val="Times New Roman CYR"/>
        <family val="1"/>
        <charset val="204"/>
      </rPr>
      <t>юридически лица с нестопанска цел</t>
    </r>
  </si>
  <si>
    <r>
      <t xml:space="preserve">корпоративен данък от </t>
    </r>
    <r>
      <rPr>
        <b/>
        <i/>
        <sz val="12"/>
        <rFont val="Times New Roman CYR"/>
        <family val="1"/>
        <charset val="204"/>
      </rPr>
      <t>застрахователни дружества</t>
    </r>
  </si>
  <si>
    <t>Данъци върху дивидентите, ликвидационните дялове и доходите на местни и чуждестранни лица:</t>
  </si>
  <si>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 xml:space="preserve">ликвидационните дялове </t>
    </r>
    <r>
      <rPr>
        <sz val="12"/>
        <rFont val="Times New Roman CYR"/>
        <family val="1"/>
        <charset val="204"/>
      </rPr>
      <t xml:space="preserve">на </t>
    </r>
    <r>
      <rPr>
        <b/>
        <i/>
        <sz val="12"/>
        <rFont val="Times New Roman CYR"/>
        <family val="1"/>
        <charset val="204"/>
      </rPr>
      <t>местни юридически лица</t>
    </r>
  </si>
  <si>
    <r>
      <t xml:space="preserve">данък върху </t>
    </r>
    <r>
      <rPr>
        <b/>
        <sz val="12"/>
        <rFont val="Times New Roman CYR"/>
        <family val="1"/>
        <charset val="204"/>
      </rPr>
      <t>дивидентите</t>
    </r>
    <r>
      <rPr>
        <sz val="12"/>
        <rFont val="Times New Roman CYR"/>
        <family val="1"/>
        <charset val="204"/>
      </rPr>
      <t xml:space="preserve"> и </t>
    </r>
    <r>
      <rPr>
        <b/>
        <sz val="12"/>
        <rFont val="Times New Roman CYR"/>
        <family val="1"/>
        <charset val="204"/>
      </rPr>
      <t>ликвидационните дялове</t>
    </r>
    <r>
      <rPr>
        <sz val="12"/>
        <rFont val="Times New Roman CYR"/>
        <family val="1"/>
        <charset val="204"/>
      </rPr>
      <t xml:space="preserve"> на </t>
    </r>
    <r>
      <rPr>
        <b/>
        <i/>
        <sz val="12"/>
        <rFont val="Times New Roman CYR"/>
        <family val="1"/>
        <charset val="204"/>
      </rPr>
      <t>бюджетни предприятия</t>
    </r>
  </si>
  <si>
    <r>
      <t xml:space="preserve">данък върху доходите на </t>
    </r>
    <r>
      <rPr>
        <b/>
        <i/>
        <sz val="12"/>
        <rFont val="Times New Roman CYR"/>
        <family val="1"/>
        <charset val="204"/>
      </rPr>
      <t>чуждестранни юридически лица</t>
    </r>
  </si>
  <si>
    <r>
      <t xml:space="preserve">вноски за работници и служители </t>
    </r>
    <r>
      <rPr>
        <b/>
        <i/>
        <sz val="12"/>
        <rFont val="Times New Roman CYR"/>
        <family val="1"/>
        <charset val="204"/>
      </rPr>
      <t>от работодатели</t>
    </r>
  </si>
  <si>
    <r>
      <t xml:space="preserve">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</si>
  <si>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вноски от </t>
    </r>
    <r>
      <rPr>
        <b/>
        <i/>
        <sz val="12"/>
        <rFont val="Times New Roman CYR"/>
        <family val="1"/>
        <charset val="204"/>
      </rPr>
      <t>самонаети лица</t>
    </r>
    <r>
      <rPr>
        <sz val="12"/>
        <rFont val="Times New Roman CYR"/>
        <family val="1"/>
        <charset val="204"/>
      </rPr>
      <t xml:space="preserve"> (самоосигуряващи се лица) </t>
    </r>
  </si>
  <si>
    <r>
      <t>вноски  за</t>
    </r>
    <r>
      <rPr>
        <b/>
        <i/>
        <sz val="12"/>
        <rFont val="Times New Roman CYR"/>
        <charset val="204"/>
      </rPr>
      <t xml:space="preserve"> други категории </t>
    </r>
    <r>
      <rPr>
        <sz val="12"/>
        <rFont val="Times New Roman CYR"/>
        <family val="1"/>
        <charset val="204"/>
      </rPr>
      <t>осигурени лица</t>
    </r>
  </si>
  <si>
    <t>Здравно-осигурителни вноски</t>
  </si>
  <si>
    <r>
      <t xml:space="preserve">здравно-осигурителни вноски за работници и служители </t>
    </r>
    <r>
      <rPr>
        <b/>
        <i/>
        <sz val="12"/>
        <rFont val="Times New Roman CYR"/>
        <family val="1"/>
        <charset val="204"/>
      </rPr>
      <t>от работодатели</t>
    </r>
  </si>
  <si>
    <r>
      <t xml:space="preserve">здравно-осигурителни вноски от работници и служители </t>
    </r>
    <r>
      <rPr>
        <b/>
        <i/>
        <sz val="12"/>
        <rFont val="Times New Roman CYR"/>
        <family val="1"/>
        <charset val="204"/>
      </rPr>
      <t>(лична вноска)</t>
    </r>
    <r>
      <rPr>
        <sz val="12"/>
        <rFont val="Times New Roman CYR"/>
        <family val="1"/>
        <charset val="204"/>
      </rPr>
      <t xml:space="preserve"> </t>
    </r>
  </si>
  <si>
    <r>
      <t xml:space="preserve">здравно-осигурителни вноски от самонаети </t>
    </r>
    <r>
      <rPr>
        <b/>
        <i/>
        <sz val="12"/>
        <rFont val="Times New Roman CYR"/>
        <family val="1"/>
        <charset val="204"/>
      </rPr>
      <t>(самоосигуряващи се лица)</t>
    </r>
    <r>
      <rPr>
        <sz val="12"/>
        <rFont val="Times New Roman CYR"/>
        <family val="1"/>
        <charset val="204"/>
      </rPr>
      <t xml:space="preserve"> </t>
    </r>
  </si>
  <si>
    <r>
      <t xml:space="preserve">здравно-осигур.вноски  за </t>
    </r>
    <r>
      <rPr>
        <b/>
        <i/>
        <sz val="12"/>
        <rFont val="Times New Roman CYR"/>
        <family val="1"/>
        <charset val="204"/>
      </rPr>
      <t>други категории</t>
    </r>
    <r>
      <rPr>
        <sz val="12"/>
        <rFont val="Times New Roman CYR"/>
        <family val="1"/>
        <charset val="204"/>
      </rPr>
      <t xml:space="preserve"> осигурени лица</t>
    </r>
  </si>
  <si>
    <t>Имуществени и други местни данъци :</t>
  </si>
  <si>
    <r>
      <t xml:space="preserve">данък върху </t>
    </r>
    <r>
      <rPr>
        <b/>
        <i/>
        <sz val="12"/>
        <rFont val="Times New Roman CYR"/>
        <family val="1"/>
        <charset val="204"/>
      </rPr>
      <t>недвижими имоти</t>
    </r>
  </si>
  <si>
    <r>
      <t xml:space="preserve">данък върху </t>
    </r>
    <r>
      <rPr>
        <b/>
        <i/>
        <sz val="12"/>
        <rFont val="Times New Roman CYR"/>
        <family val="1"/>
        <charset val="204"/>
      </rPr>
      <t>наследствата</t>
    </r>
  </si>
  <si>
    <r>
      <t xml:space="preserve">данък върху </t>
    </r>
    <r>
      <rPr>
        <b/>
        <i/>
        <sz val="12"/>
        <rFont val="Times New Roman CYR"/>
        <family val="1"/>
        <charset val="204"/>
      </rPr>
      <t>превозните средства</t>
    </r>
  </si>
  <si>
    <r>
      <t xml:space="preserve">данък при придобиване на имущество по </t>
    </r>
    <r>
      <rPr>
        <b/>
        <i/>
        <sz val="12"/>
        <rFont val="Times New Roman CYR"/>
        <family val="1"/>
        <charset val="204"/>
      </rPr>
      <t>дарения и възмезден начин</t>
    </r>
  </si>
  <si>
    <t>туристически данък</t>
  </si>
  <si>
    <t>Данък върху добавената стойност</t>
  </si>
  <si>
    <r>
      <t xml:space="preserve">данък върху добавената стойност при </t>
    </r>
    <r>
      <rPr>
        <b/>
        <i/>
        <sz val="12"/>
        <rFont val="Times New Roman CYR"/>
        <family val="1"/>
        <charset val="204"/>
      </rPr>
      <t>сделки в страната</t>
    </r>
  </si>
  <si>
    <r>
      <t xml:space="preserve">данък върху добавената стойност при </t>
    </r>
    <r>
      <rPr>
        <b/>
        <i/>
        <sz val="12"/>
        <rFont val="Times New Roman CYR"/>
        <family val="1"/>
        <charset val="204"/>
      </rPr>
      <t>внос</t>
    </r>
  </si>
  <si>
    <t xml:space="preserve">Акцизи </t>
  </si>
  <si>
    <r>
      <t>акциз</t>
    </r>
    <r>
      <rPr>
        <sz val="12"/>
        <rFont val="Times New Roman CYR"/>
        <family val="1"/>
        <charset val="204"/>
      </rPr>
      <t xml:space="preserve"> при сделки </t>
    </r>
    <r>
      <rPr>
        <b/>
        <i/>
        <sz val="12"/>
        <rFont val="Times New Roman CYR"/>
        <family val="1"/>
        <charset val="204"/>
      </rPr>
      <t>в страната</t>
    </r>
  </si>
  <si>
    <r>
      <t>акциз</t>
    </r>
    <r>
      <rPr>
        <sz val="12"/>
        <rFont val="Times New Roman CYR"/>
        <family val="1"/>
        <charset val="204"/>
      </rPr>
      <t xml:space="preserve"> при </t>
    </r>
    <r>
      <rPr>
        <b/>
        <i/>
        <sz val="12"/>
        <rFont val="Times New Roman CYR"/>
        <family val="1"/>
        <charset val="204"/>
      </rPr>
      <t>внос</t>
    </r>
  </si>
  <si>
    <t>Данък върху застрахователните премии</t>
  </si>
  <si>
    <t>Други данъци по Закона за корпоративното подоходно облагане:</t>
  </si>
  <si>
    <r>
      <t xml:space="preserve">данък върху </t>
    </r>
    <r>
      <rPr>
        <b/>
        <i/>
        <sz val="12"/>
        <rFont val="Times New Roman CYR"/>
        <family val="1"/>
        <charset val="204"/>
      </rPr>
      <t>представителните</t>
    </r>
    <r>
      <rPr>
        <sz val="12"/>
        <rFont val="Times New Roman CYR"/>
        <family val="1"/>
        <charset val="204"/>
      </rPr>
      <t xml:space="preserve"> разходи</t>
    </r>
  </si>
  <si>
    <r>
      <t xml:space="preserve">данък върху разходите за </t>
    </r>
    <r>
      <rPr>
        <b/>
        <i/>
        <sz val="12"/>
        <rFont val="Times New Roman CYR"/>
        <family val="1"/>
        <charset val="204"/>
      </rPr>
      <t>превозни средства</t>
    </r>
  </si>
  <si>
    <r>
      <t xml:space="preserve">окончателни данъци върху </t>
    </r>
    <r>
      <rPr>
        <b/>
        <i/>
        <sz val="12"/>
        <rFont val="Times New Roman CYR"/>
        <family val="1"/>
        <charset val="204"/>
      </rPr>
      <t>залози за хазартни игри и хазартни съоръжения</t>
    </r>
  </si>
  <si>
    <r>
      <t xml:space="preserve">данък върху </t>
    </r>
    <r>
      <rPr>
        <b/>
        <i/>
        <sz val="12"/>
        <rFont val="Times New Roman CYR"/>
        <charset val="204"/>
      </rPr>
      <t xml:space="preserve">дейността от опериране на </t>
    </r>
    <r>
      <rPr>
        <sz val="12"/>
        <rFont val="Times New Roman CYR"/>
        <family val="1"/>
        <charset val="204"/>
      </rPr>
      <t>кораби</t>
    </r>
  </si>
  <si>
    <r>
      <t xml:space="preserve">данък върху приходите на </t>
    </r>
    <r>
      <rPr>
        <b/>
        <i/>
        <sz val="12"/>
        <rFont val="Times New Roman CYR"/>
        <charset val="204"/>
      </rPr>
      <t>бюджетните предприятия</t>
    </r>
  </si>
  <si>
    <t>Такси върху производството на захар и изоглюкоза</t>
  </si>
  <si>
    <t>Мита и митнически такси:</t>
  </si>
  <si>
    <t>Други данъци</t>
  </si>
  <si>
    <t>Приходи и доходи от собственост</t>
  </si>
  <si>
    <r>
      <t>вноски</t>
    </r>
    <r>
      <rPr>
        <sz val="12"/>
        <rFont val="Times New Roman CYR"/>
        <family val="1"/>
        <charset val="204"/>
      </rPr>
      <t xml:space="preserve"> от приходи на държавни (общински) предприятия и институции</t>
    </r>
  </si>
  <si>
    <r>
      <t xml:space="preserve">превишение на приходите над разходите на </t>
    </r>
    <r>
      <rPr>
        <b/>
        <i/>
        <sz val="12"/>
        <rFont val="Times New Roman CYR"/>
        <family val="1"/>
        <charset val="204"/>
      </rPr>
      <t>БНБ</t>
    </r>
  </si>
  <si>
    <r>
      <t xml:space="preserve">нетни приходи от продажби на </t>
    </r>
    <r>
      <rPr>
        <b/>
        <i/>
        <sz val="12"/>
        <rFont val="Times New Roman CYR"/>
        <family val="1"/>
        <charset val="204"/>
      </rPr>
      <t>услуги, стоки и продукция</t>
    </r>
  </si>
  <si>
    <r>
      <t xml:space="preserve">приходи от </t>
    </r>
    <r>
      <rPr>
        <b/>
        <i/>
        <sz val="12"/>
        <rFont val="Times New Roman CYR"/>
        <family val="1"/>
        <charset val="204"/>
      </rPr>
      <t>наеми на имущество</t>
    </r>
  </si>
  <si>
    <r>
      <t xml:space="preserve">приходи от </t>
    </r>
    <r>
      <rPr>
        <b/>
        <i/>
        <sz val="12"/>
        <rFont val="Times New Roman CYR"/>
        <family val="1"/>
        <charset val="204"/>
      </rPr>
      <t>наеми на земя</t>
    </r>
  </si>
  <si>
    <r>
      <t xml:space="preserve">приходи от </t>
    </r>
    <r>
      <rPr>
        <b/>
        <i/>
        <sz val="12"/>
        <rFont val="Times New Roman CYR"/>
        <family val="1"/>
        <charset val="204"/>
      </rPr>
      <t>дивиденти</t>
    </r>
  </si>
  <si>
    <r>
      <t xml:space="preserve">приходи от </t>
    </r>
    <r>
      <rPr>
        <b/>
        <i/>
        <sz val="12"/>
        <rFont val="Times New Roman CYR"/>
        <family val="1"/>
        <charset val="204"/>
      </rPr>
      <t>лихви</t>
    </r>
    <r>
      <rPr>
        <sz val="12"/>
        <rFont val="Times New Roman CYR"/>
        <family val="1"/>
        <charset val="204"/>
      </rPr>
      <t xml:space="preserve"> по текущи банкови </t>
    </r>
    <r>
      <rPr>
        <b/>
        <i/>
        <sz val="12"/>
        <rFont val="Times New Roman CYR"/>
        <family val="1"/>
        <charset val="204"/>
      </rPr>
      <t>сметки</t>
    </r>
  </si>
  <si>
    <r>
      <t xml:space="preserve">приходи от </t>
    </r>
    <r>
      <rPr>
        <b/>
        <i/>
        <sz val="12"/>
        <rFont val="Times New Roman CYR"/>
        <family val="1"/>
        <charset val="204"/>
      </rPr>
      <t>лихви</t>
    </r>
    <r>
      <rPr>
        <sz val="12"/>
        <rFont val="Times New Roman CYR"/>
        <family val="1"/>
        <charset val="204"/>
      </rPr>
      <t xml:space="preserve"> по срочни </t>
    </r>
    <r>
      <rPr>
        <b/>
        <i/>
        <sz val="12"/>
        <rFont val="Times New Roman CYR"/>
        <family val="1"/>
        <charset val="204"/>
      </rPr>
      <t>депозити</t>
    </r>
  </si>
  <si>
    <r>
      <t xml:space="preserve">приходи от </t>
    </r>
    <r>
      <rPr>
        <b/>
        <i/>
        <sz val="12"/>
        <rFont val="Times New Roman CYR"/>
        <family val="1"/>
        <charset val="204"/>
      </rPr>
      <t>лихви</t>
    </r>
    <r>
      <rPr>
        <sz val="12"/>
        <rFont val="Times New Roman CYR"/>
        <family val="1"/>
        <charset val="204"/>
      </rPr>
      <t xml:space="preserve"> по предоставени </t>
    </r>
    <r>
      <rPr>
        <b/>
        <i/>
        <sz val="12"/>
        <rFont val="Times New Roman CYR"/>
        <family val="1"/>
        <charset val="204"/>
      </rPr>
      <t>заеми</t>
    </r>
    <r>
      <rPr>
        <sz val="12"/>
        <rFont val="Times New Roman CYR"/>
        <family val="1"/>
        <charset val="204"/>
      </rPr>
      <t xml:space="preserve"> в страната и чужбина</t>
    </r>
  </si>
  <si>
    <r>
      <t xml:space="preserve">приходи от </t>
    </r>
    <r>
      <rPr>
        <b/>
        <i/>
        <sz val="12"/>
        <rFont val="Times New Roman CYR"/>
        <family val="1"/>
        <charset val="204"/>
      </rPr>
      <t>лихви</t>
    </r>
    <r>
      <rPr>
        <sz val="12"/>
        <rFont val="Times New Roman CYR"/>
        <family val="1"/>
        <charset val="204"/>
      </rPr>
      <t xml:space="preserve"> от предприятия по </t>
    </r>
    <r>
      <rPr>
        <b/>
        <i/>
        <sz val="12"/>
        <rFont val="Times New Roman CYR"/>
        <family val="1"/>
        <charset val="204"/>
      </rPr>
      <t>преоформен държавен дълг</t>
    </r>
  </si>
  <si>
    <r>
      <t xml:space="preserve">приходи от </t>
    </r>
    <r>
      <rPr>
        <b/>
        <i/>
        <sz val="12"/>
        <rFont val="Times New Roman CYR"/>
        <family val="1"/>
        <charset val="204"/>
      </rPr>
      <t>лихви и отстъпки</t>
    </r>
    <r>
      <rPr>
        <sz val="12"/>
        <rFont val="Times New Roman CYR"/>
        <family val="1"/>
        <charset val="204"/>
      </rPr>
      <t xml:space="preserve"> от държавни и общински ценни книжа</t>
    </r>
  </si>
  <si>
    <r>
      <t xml:space="preserve">приходи от </t>
    </r>
    <r>
      <rPr>
        <b/>
        <i/>
        <sz val="12"/>
        <rFont val="Times New Roman CYR"/>
        <family val="1"/>
        <charset val="204"/>
      </rPr>
      <t>лихви и отстъпки</t>
    </r>
    <r>
      <rPr>
        <sz val="12"/>
        <rFont val="Times New Roman CYR"/>
        <family val="1"/>
        <charset val="204"/>
      </rPr>
      <t xml:space="preserve"> от </t>
    </r>
    <r>
      <rPr>
        <b/>
        <i/>
        <sz val="12"/>
        <rFont val="Times New Roman CYR"/>
        <family val="1"/>
        <charset val="204"/>
      </rPr>
      <t>дългови ценни книжа</t>
    </r>
    <r>
      <rPr>
        <sz val="12"/>
        <rFont val="Times New Roman CYR"/>
        <family val="1"/>
        <charset val="204"/>
      </rPr>
      <t xml:space="preserve"> на </t>
    </r>
    <r>
      <rPr>
        <b/>
        <i/>
        <sz val="12"/>
        <rFont val="Times New Roman CYR"/>
        <family val="1"/>
        <charset val="204"/>
      </rPr>
      <t>местни и чуждестранни лица</t>
    </r>
  </si>
  <si>
    <r>
      <t>лихви</t>
    </r>
    <r>
      <rPr>
        <sz val="12"/>
        <rFont val="Times New Roman CYR"/>
        <family val="1"/>
        <charset val="204"/>
      </rPr>
      <t xml:space="preserve"> по срочни </t>
    </r>
    <r>
      <rPr>
        <b/>
        <i/>
        <sz val="12"/>
        <rFont val="Times New Roman CYR"/>
        <family val="1"/>
        <charset val="204"/>
      </rPr>
      <t>депозити за сметка на централния бюджет (+/-)</t>
    </r>
  </si>
  <si>
    <r>
      <t xml:space="preserve">приходи от </t>
    </r>
    <r>
      <rPr>
        <b/>
        <i/>
        <sz val="12"/>
        <rFont val="Times New Roman CYR"/>
        <family val="1"/>
        <charset val="204"/>
      </rPr>
      <t>други лихви</t>
    </r>
  </si>
  <si>
    <t>Държавни такси</t>
  </si>
  <si>
    <t>такси за административни и други услуги и дейности</t>
  </si>
  <si>
    <t>334 Повишаване на квалификацията</t>
  </si>
  <si>
    <t>336 Столове</t>
  </si>
  <si>
    <t>341 Академии, университети и висши училища</t>
  </si>
  <si>
    <r>
      <t xml:space="preserve">за ползване на </t>
    </r>
    <r>
      <rPr>
        <b/>
        <i/>
        <sz val="12"/>
        <rFont val="Times New Roman CYR"/>
        <family val="1"/>
        <charset val="204"/>
      </rPr>
      <t xml:space="preserve">общежития </t>
    </r>
    <r>
      <rPr>
        <sz val="12"/>
        <rFont val="Times New Roman CYR"/>
        <family val="1"/>
        <charset val="204"/>
      </rPr>
      <t>и други по образованието</t>
    </r>
  </si>
  <si>
    <t>27-10</t>
  </si>
  <si>
    <r>
      <t xml:space="preserve">за </t>
    </r>
    <r>
      <rPr>
        <b/>
        <i/>
        <sz val="12"/>
        <rFont val="Times New Roman CYR"/>
        <family val="1"/>
        <charset val="204"/>
      </rPr>
      <t>технически услуги</t>
    </r>
  </si>
  <si>
    <t>27-11</t>
  </si>
  <si>
    <r>
      <t xml:space="preserve">за </t>
    </r>
    <r>
      <rPr>
        <b/>
        <i/>
        <sz val="12"/>
        <rFont val="Times New Roman CYR"/>
        <family val="1"/>
        <charset val="204"/>
      </rPr>
      <t>административни услуги</t>
    </r>
  </si>
  <si>
    <t>27-15</t>
  </si>
  <si>
    <r>
      <t xml:space="preserve">за </t>
    </r>
    <r>
      <rPr>
        <b/>
        <i/>
        <sz val="12"/>
        <rFont val="Times New Roman CYR"/>
        <family val="1"/>
        <charset val="204"/>
      </rPr>
      <t>откупуване на гробни места</t>
    </r>
  </si>
  <si>
    <t>27-17</t>
  </si>
  <si>
    <r>
      <t>за</t>
    </r>
    <r>
      <rPr>
        <b/>
        <i/>
        <sz val="12"/>
        <rFont val="Times New Roman CYR"/>
        <family val="1"/>
        <charset val="204"/>
      </rPr>
      <t xml:space="preserve"> притежаване на куче</t>
    </r>
  </si>
  <si>
    <t>27-29</t>
  </si>
  <si>
    <r>
      <t>други</t>
    </r>
    <r>
      <rPr>
        <sz val="12"/>
        <rFont val="Times New Roman CYR"/>
        <family val="1"/>
        <charset val="204"/>
      </rPr>
      <t xml:space="preserve"> общински такси</t>
    </r>
  </si>
  <si>
    <t>Глоби, санкции и наказателни лихви</t>
  </si>
  <si>
    <r>
      <t>конфискувани средства</t>
    </r>
    <r>
      <rPr>
        <sz val="12"/>
        <rFont val="Times New Roman CYR"/>
        <family val="1"/>
        <charset val="204"/>
      </rPr>
      <t xml:space="preserve"> и приходи от продажби на конфискувани и придобити от залог вещи</t>
    </r>
  </si>
  <si>
    <r>
      <t>глоби</t>
    </r>
    <r>
      <rPr>
        <sz val="12"/>
        <rFont val="Times New Roman CYR"/>
        <family val="1"/>
        <charset val="204"/>
      </rPr>
      <t>,</t>
    </r>
    <r>
      <rPr>
        <i/>
        <sz val="12"/>
        <rFont val="Times New Roman CYR"/>
        <family val="1"/>
        <charset val="204"/>
      </rPr>
      <t xml:space="preserve"> </t>
    </r>
    <r>
      <rPr>
        <sz val="12"/>
        <rFont val="Times New Roman CYR"/>
        <family val="1"/>
        <charset val="204"/>
      </rPr>
      <t>санкции, неустойки, наказателни лихви, обезщетения и начети</t>
    </r>
  </si>
  <si>
    <t>Други неданъчни приходи</t>
  </si>
  <si>
    <r>
      <t>реализирани курсови разлики</t>
    </r>
    <r>
      <rPr>
        <sz val="12"/>
        <rFont val="Times New Roman CYR"/>
        <family val="1"/>
        <charset val="204"/>
      </rPr>
      <t xml:space="preserve"> от валутни операции (нето) (+/-)</t>
    </r>
  </si>
  <si>
    <r>
      <t>получени</t>
    </r>
    <r>
      <rPr>
        <b/>
        <i/>
        <sz val="12"/>
        <rFont val="Times New Roman CYR"/>
        <family val="1"/>
        <charset val="204"/>
      </rPr>
      <t xml:space="preserve"> застрахователни обезщетения за ДМА</t>
    </r>
  </si>
  <si>
    <r>
      <t>получени</t>
    </r>
    <r>
      <rPr>
        <b/>
        <i/>
        <sz val="12"/>
        <rFont val="Times New Roman CYR"/>
        <family val="1"/>
        <charset val="204"/>
      </rPr>
      <t xml:space="preserve"> други застрахователни обезщетения</t>
    </r>
  </si>
  <si>
    <r>
      <t>други</t>
    </r>
    <r>
      <rPr>
        <sz val="12"/>
        <rFont val="Times New Roman CYR"/>
        <family val="1"/>
        <charset val="204"/>
      </rPr>
      <t xml:space="preserve"> неданъчни приходи</t>
    </r>
  </si>
  <si>
    <t xml:space="preserve">Внесени ДДС и други данъци върху продажбите </t>
  </si>
  <si>
    <r>
      <t xml:space="preserve">внесен </t>
    </r>
    <r>
      <rPr>
        <b/>
        <i/>
        <sz val="12"/>
        <rFont val="Times New Roman CYR"/>
        <family val="1"/>
        <charset val="204"/>
      </rPr>
      <t>ДДС</t>
    </r>
    <r>
      <rPr>
        <sz val="12"/>
        <rFont val="Times New Roman CYR"/>
        <family val="1"/>
        <charset val="204"/>
      </rPr>
      <t xml:space="preserve"> (-)</t>
    </r>
  </si>
  <si>
    <r>
      <t xml:space="preserve">внесен </t>
    </r>
    <r>
      <rPr>
        <i/>
        <sz val="12"/>
        <rFont val="Times New Roman CYR"/>
        <charset val="204"/>
      </rPr>
      <t>данък върху приходите от стопанска дейност</t>
    </r>
    <r>
      <rPr>
        <sz val="12"/>
        <rFont val="Times New Roman CYR"/>
        <family val="1"/>
        <charset val="204"/>
      </rPr>
      <t xml:space="preserve"> на бюджетните предприятия (-)</t>
    </r>
  </si>
  <si>
    <r>
      <t xml:space="preserve">внесени </t>
    </r>
    <r>
      <rPr>
        <b/>
        <i/>
        <sz val="12"/>
        <rFont val="Times New Roman CYR"/>
        <family val="1"/>
        <charset val="204"/>
      </rPr>
      <t>други данъци</t>
    </r>
    <r>
      <rPr>
        <sz val="12"/>
        <rFont val="Times New Roman CYR"/>
        <family val="1"/>
        <charset val="204"/>
      </rPr>
      <t xml:space="preserve">,такси и вноски </t>
    </r>
    <r>
      <rPr>
        <b/>
        <i/>
        <sz val="12"/>
        <rFont val="Times New Roman CYR"/>
        <family val="1"/>
        <charset val="204"/>
      </rPr>
      <t>върху продажбите</t>
    </r>
    <r>
      <rPr>
        <sz val="12"/>
        <rFont val="Times New Roman CYR"/>
        <family val="1"/>
        <charset val="204"/>
      </rPr>
      <t xml:space="preserve"> (-)</t>
    </r>
  </si>
  <si>
    <t>Постъпления от продажба на нефинансови активи (без 40-71)</t>
  </si>
  <si>
    <r>
      <t xml:space="preserve">постъпления от продажба на </t>
    </r>
    <r>
      <rPr>
        <b/>
        <i/>
        <sz val="12"/>
        <rFont val="Times New Roman CYR"/>
        <family val="1"/>
        <charset val="204"/>
      </rPr>
      <t>компютри и хардуер</t>
    </r>
  </si>
  <si>
    <t>в т. ч. стипендии</t>
  </si>
  <si>
    <t>§ 40</t>
  </si>
  <si>
    <t>под. § 98-30</t>
  </si>
  <si>
    <t xml:space="preserve">            в т. ч. покупко-продажба на валута (+/-) </t>
  </si>
  <si>
    <t>514 Помощи за диагностика и лечение на социално слаби лица</t>
  </si>
  <si>
    <t>515 Помощи по Закона за закрила на детето</t>
  </si>
  <si>
    <t>517 Помощи по Закона за военноинвалидите и военнопострадалите</t>
  </si>
  <si>
    <t>518 Социални помощи и обезщетения по международни програми, помощи и дарения</t>
  </si>
  <si>
    <t>519 Други помощи и обезщетения</t>
  </si>
  <si>
    <t>521 Служби по социалното осигуряване (ДОО и др.)</t>
  </si>
  <si>
    <t>522 Дирекции за социално подпомагане</t>
  </si>
  <si>
    <t>524 Домашен социален патронаж</t>
  </si>
  <si>
    <t>525 Клубове на пенсионера, инвалида и др.</t>
  </si>
  <si>
    <t>526 Центрове за обществена подкрепа</t>
  </si>
  <si>
    <t>527 Звена "Майка и бебе"</t>
  </si>
  <si>
    <t>528 Център за работа с деца на улицата</t>
  </si>
  <si>
    <t>529 Кризисен център</t>
  </si>
  <si>
    <t>530 Център за настаняване от семеен тип</t>
  </si>
  <si>
    <t>531 Дейности за предотвратяване на трудови злополуки и професионални болести</t>
  </si>
  <si>
    <t>532 Програми за временна заетост</t>
  </si>
  <si>
    <t>533 Други програми и дейности за осигуряване на заетост</t>
  </si>
  <si>
    <t>534 Наблюдавани жилища</t>
  </si>
  <si>
    <t>535 Преходни жилища</t>
  </si>
  <si>
    <t>538 Програми за закрила на детето</t>
  </si>
  <si>
    <t>540 Домове за стари хора</t>
  </si>
  <si>
    <t>541 Домове за възрастни хора с увреждания</t>
  </si>
  <si>
    <t>545 Социален учебно-професионален център</t>
  </si>
  <si>
    <t>546 Домове за деца</t>
  </si>
  <si>
    <t>547 Център за временно настаняване</t>
  </si>
  <si>
    <t>548 Дневни центрове за стари хора</t>
  </si>
  <si>
    <t>550 Центрове за социална рехабилитация и интеграция</t>
  </si>
  <si>
    <t>551 Дневни центрове за лица с увреждания</t>
  </si>
  <si>
    <t>553 Приюти</t>
  </si>
  <si>
    <t>554 Защитени жилища</t>
  </si>
  <si>
    <t>556 Приложни научни изследвания в областта на социалното осигуряване и подпомагане</t>
  </si>
  <si>
    <t>561 Социален асистент</t>
  </si>
  <si>
    <t>562 Личен асистент</t>
  </si>
  <si>
    <t>588 Международни програми и споразумения, дарения и помощи от чужбина</t>
  </si>
  <si>
    <t>589 Други служби и дейности по социалното осигуряване, подпомагане и заетостта</t>
  </si>
  <si>
    <t>601 Управление, контрол и регулиране на дейностите по жил. строителство и териториално развитие</t>
  </si>
  <si>
    <t>602 Служби по кадастър, геодезия и регистрация на недвижимата собственост</t>
  </si>
  <si>
    <t>603 Водоснабдяване и канализация</t>
  </si>
  <si>
    <t>604 Осветление на улици и площади</t>
  </si>
  <si>
    <t>605 Бани и перални</t>
  </si>
  <si>
    <t>606 Изграждане, ремонт и поддържане на уличната мрежа</t>
  </si>
  <si>
    <t>618 Международни програми и споразумения, дарения и помощи от чужбина</t>
  </si>
  <si>
    <t>619 Други дейности по жилищното строителство, благоустройството и регионалното развитие</t>
  </si>
  <si>
    <t>621 Управление, контрол и регулиране на дейностите по опазване на околната среда</t>
  </si>
  <si>
    <t>622 Озеленяване</t>
  </si>
  <si>
    <t>623 Чистота</t>
  </si>
  <si>
    <t>624 Геозащита</t>
  </si>
  <si>
    <t>625 Приложни и научни изследвания  в областта на опазване на околната среда</t>
  </si>
  <si>
    <r>
      <t xml:space="preserve">изплатени суми от </t>
    </r>
    <r>
      <rPr>
        <b/>
        <i/>
        <sz val="12"/>
        <rFont val="Times New Roman CYR"/>
        <family val="1"/>
        <charset val="204"/>
      </rPr>
      <t>СБКО за облекло и други</t>
    </r>
    <r>
      <rPr>
        <sz val="12"/>
        <rFont val="Times New Roman CYR"/>
        <family val="1"/>
        <charset val="204"/>
      </rPr>
      <t xml:space="preserve"> на персонала, с характер на възнаграждение</t>
    </r>
  </si>
  <si>
    <r>
      <t>обезщетения</t>
    </r>
    <r>
      <rPr>
        <sz val="12"/>
        <rFont val="Times New Roman CYR"/>
        <family val="1"/>
        <charset val="204"/>
      </rPr>
      <t xml:space="preserve"> за персонала, с характер на възнаграждение</t>
    </r>
  </si>
  <si>
    <r>
      <t>други</t>
    </r>
    <r>
      <rPr>
        <sz val="12"/>
        <rFont val="Times New Roman CYR"/>
        <family val="1"/>
        <charset val="204"/>
      </rPr>
      <t>плащания и възнаграждения</t>
    </r>
  </si>
  <si>
    <t>Задължителни осигурителни вноски от работодатели</t>
  </si>
  <si>
    <r>
      <t xml:space="preserve">осигурителни вноски от работодатели за </t>
    </r>
    <r>
      <rPr>
        <b/>
        <i/>
        <sz val="12"/>
        <rFont val="Times New Roman Cyr"/>
        <family val="1"/>
      </rPr>
      <t>Държавното обществено осигуряване (ДОО)</t>
    </r>
  </si>
  <si>
    <r>
      <t xml:space="preserve">осигурителни вноски от работодатели за </t>
    </r>
    <r>
      <rPr>
        <b/>
        <i/>
        <sz val="12"/>
        <rFont val="Times New Roman Cyr"/>
        <family val="1"/>
      </rPr>
      <t>Учителския пенсионен фонд (УПФ)</t>
    </r>
  </si>
  <si>
    <r>
      <t>здравно-осигурителни вноски</t>
    </r>
    <r>
      <rPr>
        <sz val="12"/>
        <rFont val="Times New Roman CYR"/>
        <family val="1"/>
      </rPr>
      <t xml:space="preserve"> от работодатели</t>
    </r>
  </si>
  <si>
    <r>
      <t xml:space="preserve">вноски за </t>
    </r>
    <r>
      <rPr>
        <b/>
        <i/>
        <sz val="12"/>
        <rFont val="Times New Roman Cyr"/>
        <family val="1"/>
      </rPr>
      <t>допълнително задължително осигуряване от работодатели</t>
    </r>
  </si>
  <si>
    <r>
      <t xml:space="preserve">задължителни вноски </t>
    </r>
    <r>
      <rPr>
        <b/>
        <i/>
        <sz val="12"/>
        <rFont val="Times New Roman Cyr"/>
        <family val="1"/>
      </rPr>
      <t xml:space="preserve">за чуждестранни пенсионни фондове и  схеми </t>
    </r>
    <r>
      <rPr>
        <sz val="12"/>
        <rFont val="Times New Roman CYR"/>
        <family val="1"/>
      </rPr>
      <t>за сметка на осигурителя</t>
    </r>
  </si>
  <si>
    <t xml:space="preserve">Вноски за доброволно осигуряване  </t>
  </si>
  <si>
    <t>Издръжка</t>
  </si>
  <si>
    <t>Храна</t>
  </si>
  <si>
    <t>Медикаменти</t>
  </si>
  <si>
    <t>Постелен инвентар и облекло</t>
  </si>
  <si>
    <t>Учебни и научно-изследователски разходи и книги за библиотеките</t>
  </si>
  <si>
    <t>материали</t>
  </si>
  <si>
    <t>вода, горива и енергия</t>
  </si>
  <si>
    <r>
      <t xml:space="preserve">разходи за </t>
    </r>
    <r>
      <rPr>
        <b/>
        <i/>
        <sz val="12"/>
        <rFont val="Times New Roman CYR"/>
        <family val="1"/>
        <charset val="204"/>
      </rPr>
      <t>външни услуги</t>
    </r>
  </si>
  <si>
    <t>Текущ ремонт</t>
  </si>
  <si>
    <r>
      <t xml:space="preserve">командировки </t>
    </r>
    <r>
      <rPr>
        <b/>
        <i/>
        <sz val="12"/>
        <rFont val="Times New Roman CYR"/>
        <family val="1"/>
        <charset val="204"/>
      </rPr>
      <t>в страната</t>
    </r>
  </si>
  <si>
    <r>
      <t xml:space="preserve">краткосрочни командировки </t>
    </r>
    <r>
      <rPr>
        <b/>
        <i/>
        <sz val="12"/>
        <rFont val="Times New Roman CYR"/>
        <family val="1"/>
        <charset val="204"/>
      </rPr>
      <t>в чужбина</t>
    </r>
  </si>
  <si>
    <r>
      <t xml:space="preserve">разходи за </t>
    </r>
    <r>
      <rPr>
        <b/>
        <i/>
        <sz val="12"/>
        <rFont val="Times New Roman CYR"/>
        <family val="1"/>
        <charset val="204"/>
      </rPr>
      <t>застраховки</t>
    </r>
  </si>
  <si>
    <r>
      <t>други</t>
    </r>
    <r>
      <rPr>
        <sz val="12"/>
        <rFont val="Times New Roman CYR"/>
        <family val="1"/>
        <charset val="204"/>
      </rPr>
      <t xml:space="preserve"> финансови услуги</t>
    </r>
  </si>
  <si>
    <t>други разходи, некласифицирани в другите параграфи и подпараграфи</t>
  </si>
  <si>
    <r>
      <t xml:space="preserve">лихви </t>
    </r>
    <r>
      <rPr>
        <sz val="12"/>
        <rFont val="Times New Roman CYR"/>
        <family val="1"/>
        <charset val="204"/>
      </rPr>
      <t>по държавни (общински) ценни книжа</t>
    </r>
  </si>
  <si>
    <r>
      <t>отстъпки</t>
    </r>
    <r>
      <rPr>
        <sz val="12"/>
        <rFont val="Times New Roman CYR"/>
        <family val="1"/>
        <charset val="204"/>
      </rPr>
      <t xml:space="preserve"> по държавни (общински) ценни книжа</t>
    </r>
  </si>
  <si>
    <t>лихви и отстъпки по целеви емисии на държавни ценни книжа</t>
  </si>
  <si>
    <r>
      <t>лихви</t>
    </r>
    <r>
      <rPr>
        <sz val="12"/>
        <rFont val="Times New Roman CYR"/>
        <family val="1"/>
        <charset val="204"/>
      </rPr>
      <t xml:space="preserve"> по държавни ценни книжа, емитирани </t>
    </r>
    <r>
      <rPr>
        <b/>
        <i/>
        <sz val="12"/>
        <rFont val="Times New Roman CYR"/>
        <family val="1"/>
        <charset val="204"/>
      </rPr>
      <t>за структурната реформа</t>
    </r>
    <r>
      <rPr>
        <sz val="12"/>
        <rFont val="Times New Roman CYR"/>
        <family val="1"/>
        <charset val="204"/>
      </rPr>
      <t xml:space="preserve"> </t>
    </r>
  </si>
  <si>
    <r>
      <t>премии над номинала</t>
    </r>
    <r>
      <rPr>
        <sz val="12"/>
        <rFont val="Times New Roman Cyr"/>
        <charset val="204"/>
      </rPr>
      <t xml:space="preserve"> от емисии на държавни (общински) ценни книжа (-)</t>
    </r>
  </si>
  <si>
    <t>Разходи за лихви по заеми от страната</t>
  </si>
  <si>
    <r>
      <t xml:space="preserve">Разходи за лихви по </t>
    </r>
    <r>
      <rPr>
        <b/>
        <i/>
        <sz val="12"/>
        <rFont val="Times New Roman CYR"/>
        <family val="1"/>
        <charset val="204"/>
      </rPr>
      <t>други заеми от страната</t>
    </r>
  </si>
  <si>
    <t>Разходи за лихви по заеми от други държави</t>
  </si>
  <si>
    <t>Разходи за лихви по заеми от международни организации и институции</t>
  </si>
  <si>
    <t>Разходи за лихви по заеми от банки и други финансови институции от чужбина</t>
  </si>
  <si>
    <t>Други разходи за лихви</t>
  </si>
  <si>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</si>
  <si>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Платени лихви</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</si>
  <si>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суми по платени лихви</t>
    </r>
    <r>
      <rPr>
        <sz val="12"/>
        <rFont val="Times New Roman CYR"/>
        <family val="1"/>
        <charset val="204"/>
      </rPr>
      <t xml:space="preserve"> по </t>
    </r>
    <r>
      <rPr>
        <b/>
        <i/>
        <sz val="12"/>
        <rFont val="Times New Roman CYR"/>
        <family val="1"/>
        <charset val="204"/>
      </rPr>
      <t xml:space="preserve">активирани гаранции </t>
    </r>
    <r>
      <rPr>
        <i/>
        <sz val="12"/>
        <rFont val="Times New Roman CYR"/>
        <family val="1"/>
        <charset val="204"/>
      </rPr>
      <t>(-)</t>
    </r>
  </si>
  <si>
    <r>
      <t>Други</t>
    </r>
    <r>
      <rPr>
        <sz val="12"/>
        <rFont val="Times New Roman CYR"/>
        <family val="1"/>
        <charset val="204"/>
      </rPr>
      <t xml:space="preserve"> разходи за лихви към  </t>
    </r>
    <r>
      <rPr>
        <b/>
        <i/>
        <sz val="12"/>
        <rFont val="Times New Roman CYR"/>
        <family val="1"/>
        <charset val="204"/>
      </rPr>
      <t>местни лица</t>
    </r>
  </si>
  <si>
    <r>
      <t>Други</t>
    </r>
    <r>
      <rPr>
        <sz val="12"/>
        <rFont val="Times New Roman CYR"/>
        <family val="1"/>
        <charset val="204"/>
      </rPr>
      <t xml:space="preserve"> разходи за лихви към </t>
    </r>
    <r>
      <rPr>
        <b/>
        <i/>
        <sz val="12"/>
        <rFont val="Times New Roman CYR"/>
        <family val="1"/>
        <charset val="204"/>
      </rPr>
      <t>чуждестранни лица</t>
    </r>
  </si>
  <si>
    <t>Вноска в бюджета на Европейския съюз</t>
  </si>
  <si>
    <t>ресурс на база брутен национален доход</t>
  </si>
  <si>
    <t>корекция за Обединеното кралство</t>
  </si>
  <si>
    <t>традиционни собствени ресурси - мита</t>
  </si>
  <si>
    <t>Здравно-осигурителни плащания</t>
  </si>
  <si>
    <t>Стипендии</t>
  </si>
  <si>
    <t>Пенсии</t>
  </si>
  <si>
    <t>Текущи трансфери, обезщетения и помощи за домакинствата</t>
  </si>
  <si>
    <r>
      <t xml:space="preserve">обезщетения и помощи по </t>
    </r>
    <r>
      <rPr>
        <b/>
        <i/>
        <sz val="12"/>
        <rFont val="Times New Roman CYR"/>
        <charset val="204"/>
      </rPr>
      <t>социалното осигуряване</t>
    </r>
  </si>
  <si>
    <r>
      <t xml:space="preserve">обезщетения и помощи по </t>
    </r>
    <r>
      <rPr>
        <b/>
        <i/>
        <sz val="12"/>
        <rFont val="Times New Roman CYR"/>
        <charset val="204"/>
      </rPr>
      <t>социалното подпомагане</t>
    </r>
  </si>
  <si>
    <r>
      <t xml:space="preserve">обезщетения и помощи по </t>
    </r>
    <r>
      <rPr>
        <b/>
        <i/>
        <sz val="12"/>
        <rFont val="Times New Roman CYR"/>
        <charset val="204"/>
      </rPr>
      <t>решение на общинския съвет</t>
    </r>
  </si>
  <si>
    <r>
      <t>текущи трансфери за домакинства от средства на</t>
    </r>
    <r>
      <rPr>
        <b/>
        <i/>
        <sz val="12"/>
        <rFont val="Times New Roman CYR"/>
        <charset val="204"/>
      </rPr>
      <t xml:space="preserve"> Европейския съюз</t>
    </r>
  </si>
  <si>
    <r>
      <t xml:space="preserve">текущи трансфери за домакинства по други </t>
    </r>
    <r>
      <rPr>
        <b/>
        <i/>
        <sz val="12"/>
        <rFont val="Times New Roman CYR"/>
        <charset val="204"/>
      </rPr>
      <t>международни програми и споразумения</t>
    </r>
  </si>
  <si>
    <r>
      <t>други</t>
    </r>
    <r>
      <rPr>
        <sz val="12"/>
        <rFont val="Times New Roman CYR"/>
        <family val="1"/>
        <charset val="204"/>
      </rPr>
      <t xml:space="preserve"> текущи трансфери за домакинствата</t>
    </r>
  </si>
  <si>
    <t>за текуща дейност</t>
  </si>
  <si>
    <r>
      <t xml:space="preserve">за осъществяване на </t>
    </r>
    <r>
      <rPr>
        <b/>
        <i/>
        <sz val="12"/>
        <rFont val="Times New Roman CYR"/>
        <family val="1"/>
        <charset val="204"/>
      </rPr>
      <t>болнична помощ</t>
    </r>
    <r>
      <rPr>
        <sz val="12"/>
        <rFont val="Times New Roman CYR"/>
        <family val="1"/>
        <charset val="204"/>
      </rPr>
      <t xml:space="preserve"> </t>
    </r>
  </si>
  <si>
    <r>
      <t>други</t>
    </r>
    <r>
      <rPr>
        <sz val="12"/>
        <rFont val="Times New Roman CYR"/>
        <family val="1"/>
        <charset val="204"/>
      </rPr>
      <t xml:space="preserve"> субсидии и плащания</t>
    </r>
  </si>
  <si>
    <t>Разходи за членски внос и участие в нетърговски организации и дейности</t>
  </si>
  <si>
    <t>Основен ремонт на дълготрайни материални активи</t>
  </si>
  <si>
    <t>Придобиване на дълготрайни материални активи</t>
  </si>
  <si>
    <r>
      <t xml:space="preserve">придобиване на </t>
    </r>
    <r>
      <rPr>
        <b/>
        <i/>
        <sz val="12"/>
        <rFont val="Times New Roman CYR"/>
        <family val="1"/>
        <charset val="204"/>
      </rPr>
      <t>компютри и хардуер</t>
    </r>
  </si>
  <si>
    <r>
      <t xml:space="preserve">придобиване на </t>
    </r>
    <r>
      <rPr>
        <b/>
        <i/>
        <sz val="12"/>
        <rFont val="Times New Roman CYR"/>
        <family val="1"/>
        <charset val="204"/>
      </rPr>
      <t>сгради</t>
    </r>
  </si>
  <si>
    <t>предоставени трансфери от ДБ за БАН</t>
  </si>
  <si>
    <t>Трансфери между ЦБ и сметки за средствата от ЕС (нето)</t>
  </si>
  <si>
    <t>Трансфери между бюджети (нето)</t>
  </si>
  <si>
    <t>вътрешни трансфери в системата на първостепенния разпоредител (+/-)</t>
  </si>
  <si>
    <t>Трансфери между бюджети и сметки за средствата от ЕС (нето)</t>
  </si>
  <si>
    <t>Трансфери между сметки за средствата от ЕС (нето)</t>
  </si>
  <si>
    <t>Трансфери от/за държавни предприятия и други лица, включени в консолидираната фискална програма</t>
  </si>
  <si>
    <r>
      <t xml:space="preserve">Разчети с подведомствени разпоредители за плащания в </t>
    </r>
    <r>
      <rPr>
        <b/>
        <i/>
        <sz val="12"/>
        <rFont val="Times New Roman CYR"/>
        <charset val="204"/>
      </rPr>
      <t>СЕБРА</t>
    </r>
    <r>
      <rPr>
        <sz val="12"/>
        <rFont val="Times New Roman CYR"/>
        <family val="1"/>
        <charset val="204"/>
      </rPr>
      <t xml:space="preserve">  (-)</t>
    </r>
  </si>
  <si>
    <r>
      <t xml:space="preserve">Разчети с първостепенен разпоредител за плащания в </t>
    </r>
    <r>
      <rPr>
        <b/>
        <i/>
        <sz val="12"/>
        <rFont val="Times New Roman CYR"/>
        <charset val="204"/>
      </rPr>
      <t>СЕБРА</t>
    </r>
    <r>
      <rPr>
        <sz val="12"/>
        <rFont val="Times New Roman CYR"/>
        <family val="1"/>
        <charset val="204"/>
      </rPr>
      <t xml:space="preserve">  (+)</t>
    </r>
  </si>
  <si>
    <t>Трансфери за поети осигурителни вноски и данъци</t>
  </si>
  <si>
    <t>Временни безлихвени заеми между бюджети и сметки за средствата от ЕС (нето)</t>
  </si>
  <si>
    <t>Временни безлихвени заеми между сметки за средствата от ЕС (нето)</t>
  </si>
  <si>
    <r>
      <t xml:space="preserve">придобиване на </t>
    </r>
    <r>
      <rPr>
        <b/>
        <i/>
        <sz val="12"/>
        <rFont val="Times New Roman CYR"/>
        <family val="1"/>
        <charset val="204"/>
      </rPr>
      <t>дялове и акции</t>
    </r>
    <r>
      <rPr>
        <sz val="12"/>
        <rFont val="Times New Roman CYR"/>
        <family val="1"/>
        <charset val="204"/>
      </rPr>
      <t xml:space="preserve"> и увеличение на капитала и капиталовите резерви (-)</t>
    </r>
  </si>
  <si>
    <t>Придобиване на земя</t>
  </si>
  <si>
    <t>Капиталови трансфери</t>
  </si>
  <si>
    <r>
      <t xml:space="preserve">капиталови трансфери за </t>
    </r>
    <r>
      <rPr>
        <b/>
        <i/>
        <sz val="12"/>
        <rFont val="Times New Roman CYR"/>
        <family val="1"/>
        <charset val="204"/>
      </rPr>
      <t>нефинансови предприятия</t>
    </r>
  </si>
  <si>
    <r>
      <t xml:space="preserve">капиталови трансфери за </t>
    </r>
    <r>
      <rPr>
        <b/>
        <i/>
        <sz val="12"/>
        <rFont val="Times New Roman CYR"/>
        <family val="1"/>
        <charset val="204"/>
      </rPr>
      <t>финансови институции</t>
    </r>
  </si>
  <si>
    <r>
      <t xml:space="preserve">капиталови трансфери за </t>
    </r>
    <r>
      <rPr>
        <b/>
        <i/>
        <sz val="12"/>
        <rFont val="Times New Roman CYR"/>
        <family val="1"/>
        <charset val="204"/>
      </rPr>
      <t>организации с нестопанска цел</t>
    </r>
  </si>
  <si>
    <r>
      <t xml:space="preserve">капиталови трансфери за </t>
    </r>
    <r>
      <rPr>
        <b/>
        <i/>
        <sz val="12"/>
        <rFont val="Times New Roman CYR"/>
        <family val="1"/>
        <charset val="204"/>
      </rPr>
      <t>домакинствата</t>
    </r>
  </si>
  <si>
    <t>Прираст на държавния резерв и изкупуване на земеделска продукция (включва и 40-71)</t>
  </si>
  <si>
    <r>
      <t xml:space="preserve">плащания за попълване на </t>
    </r>
    <r>
      <rPr>
        <b/>
        <i/>
        <sz val="12"/>
        <rFont val="Times New Roman CYR"/>
        <family val="1"/>
        <charset val="204"/>
      </rPr>
      <t>държавния резерв</t>
    </r>
  </si>
  <si>
    <r>
      <t xml:space="preserve">плащания за изкупуване на </t>
    </r>
    <r>
      <rPr>
        <b/>
        <i/>
        <sz val="12"/>
        <rFont val="Times New Roman CYR"/>
        <family val="1"/>
        <charset val="204"/>
      </rPr>
      <t>земеделска продукция</t>
    </r>
  </si>
  <si>
    <r>
      <t xml:space="preserve">постъпления от продажба на държавния резерв </t>
    </r>
    <r>
      <rPr>
        <i/>
        <sz val="12"/>
        <color indexed="10"/>
        <rFont val="Times New Roman CYR"/>
        <charset val="204"/>
      </rPr>
      <t>(-)</t>
    </r>
  </si>
  <si>
    <t>Резерв за непредвидени и неотложни разходи</t>
  </si>
  <si>
    <t>II. ОБЩО РАЗХОДИ РЕКАПИТУЛАЦИЯ</t>
  </si>
  <si>
    <t>МЯРКА</t>
  </si>
  <si>
    <t>Код 9 8</t>
  </si>
  <si>
    <t xml:space="preserve">  О б щ и   н а т у р а л н и   п о к а з а т е л и</t>
  </si>
  <si>
    <t xml:space="preserve">    П л а н</t>
  </si>
  <si>
    <t xml:space="preserve">    О т ч е т </t>
  </si>
  <si>
    <t xml:space="preserve"> 9 8 0 1</t>
  </si>
  <si>
    <t>Щ а т н и   б р о й к и</t>
  </si>
  <si>
    <t xml:space="preserve"> 9 8 1 1</t>
  </si>
  <si>
    <t>в т.ч.: по трудови правоотношения</t>
  </si>
  <si>
    <t xml:space="preserve"> 9 8 1 2</t>
  </si>
  <si>
    <t xml:space="preserve">           по служебни правоотношения</t>
  </si>
  <si>
    <t xml:space="preserve"> 9 8 0 2</t>
  </si>
  <si>
    <t>Средногодишни щатни бройки</t>
  </si>
  <si>
    <t xml:space="preserve"> 9 8 2 1</t>
  </si>
  <si>
    <t xml:space="preserve"> 9 8 2 2</t>
  </si>
  <si>
    <t xml:space="preserve">         по служебни правоотношения</t>
  </si>
  <si>
    <t xml:space="preserve"> 9 8 0 3</t>
  </si>
  <si>
    <t>Средна годишна брутна заплата</t>
  </si>
  <si>
    <t xml:space="preserve"> 9 8 3 1</t>
  </si>
  <si>
    <t xml:space="preserve"> в т.ч.:   по трудови правоотношения</t>
  </si>
  <si>
    <t xml:space="preserve"> 9 8 3 2</t>
  </si>
  <si>
    <t xml:space="preserve">            по служебни правоотношения</t>
  </si>
  <si>
    <t xml:space="preserve"> 9 8 0 4</t>
  </si>
  <si>
    <t>Брой на моторни превозни средства</t>
  </si>
  <si>
    <t>9 8 0 5</t>
  </si>
  <si>
    <t>- в т.ч. - леки автомобили</t>
  </si>
  <si>
    <t>9 8 0 6</t>
  </si>
  <si>
    <t xml:space="preserve">             - санитарни линейки</t>
  </si>
  <si>
    <t xml:space="preserve"> 9 8 0 7</t>
  </si>
  <si>
    <t>VI. ОПЕРАЦИИ С ФИНАНСОВИ АКТИВИ И ПАСИВИ - ПОЗИЦИИ</t>
  </si>
  <si>
    <t xml:space="preserve"> 0 6 ¦</t>
  </si>
  <si>
    <t>(5)</t>
  </si>
  <si>
    <t>30-82</t>
  </si>
  <si>
    <t>трансфери между бюджети - получени трансфери (+)</t>
  </si>
  <si>
    <t>трансфери между бюджети - предоставени трансфери (-)</t>
  </si>
  <si>
    <t>Трансфери от/за сметки за чужди средства</t>
  </si>
  <si>
    <t>трансфери от/за сметки за чужди средства - получени трансфери (+)</t>
  </si>
  <si>
    <t>Трансфери за поети данъци върху доходите на физически лица</t>
  </si>
  <si>
    <t>Корективен трансфер за поети осигурителни вноски и данъци</t>
  </si>
  <si>
    <t>Разпределени суми на трансфери за поети осигурителни вноски и данъци (-)</t>
  </si>
  <si>
    <t>Временни безлихвени заеми между бюджети (нето)</t>
  </si>
  <si>
    <t xml:space="preserve">Временни безлихвени заеми от/за сметки за чужди средства (нето) </t>
  </si>
  <si>
    <t>суми по разчети м/у бюджети, сметки и фондове за поети осигурителни вноски и данъци</t>
  </si>
  <si>
    <t>Общо</t>
  </si>
  <si>
    <t xml:space="preserve">валутни 
сметки </t>
  </si>
  <si>
    <t>step</t>
  </si>
  <si>
    <t>gotocell</t>
  </si>
  <si>
    <t>nextcell</t>
  </si>
  <si>
    <t>INF copyrf</t>
  </si>
  <si>
    <t>dejKN</t>
  </si>
  <si>
    <t>II.1. РАЗХОДИ ПО ДЕЙНОСТИ</t>
  </si>
  <si>
    <t>НАИМЕНОВАНИЯ НА ПАРАГРАФИТЕ И ПОДПАРАГРАФИТЕ</t>
  </si>
  <si>
    <t>(наименование на дейността)</t>
  </si>
  <si>
    <t xml:space="preserve">Вноски за доброволно осигуряване </t>
  </si>
  <si>
    <r>
      <t>лихви</t>
    </r>
    <r>
      <rPr>
        <sz val="12"/>
        <rFont val="Times New Roman Cyr"/>
        <charset val="204"/>
      </rPr>
      <t xml:space="preserve"> и </t>
    </r>
    <r>
      <rPr>
        <b/>
        <i/>
        <sz val="12"/>
        <rFont val="Times New Roman CYR"/>
        <charset val="204"/>
      </rPr>
      <t>отстъпки</t>
    </r>
    <r>
      <rPr>
        <sz val="12"/>
        <rFont val="Times New Roman Cyr"/>
        <charset val="204"/>
      </rPr>
      <t xml:space="preserve"> по </t>
    </r>
    <r>
      <rPr>
        <b/>
        <i/>
        <sz val="12"/>
        <rFont val="Times New Roman CYR"/>
        <charset val="204"/>
      </rPr>
      <t>целеви емисии</t>
    </r>
    <r>
      <rPr>
        <sz val="12"/>
        <rFont val="Times New Roman Cyr"/>
        <charset val="204"/>
      </rPr>
      <t xml:space="preserve"> на държавни ценни книжа</t>
    </r>
  </si>
  <si>
    <t>ресурс на база данък върху добавената стойност</t>
  </si>
  <si>
    <r>
      <t xml:space="preserve">за осъществяване на </t>
    </r>
    <r>
      <rPr>
        <b/>
        <i/>
        <sz val="12"/>
        <rFont val="Times New Roman CYR"/>
        <charset val="204"/>
      </rPr>
      <t xml:space="preserve">болнична помощ </t>
    </r>
  </si>
  <si>
    <t>(3)</t>
  </si>
  <si>
    <t>(4)</t>
  </si>
  <si>
    <t>pub</t>
  </si>
  <si>
    <t>(параграфи от ЕБК)</t>
  </si>
  <si>
    <t>Имуществени данъци :</t>
  </si>
  <si>
    <t>(параграфи по ЕБК)</t>
  </si>
  <si>
    <t>00-98</t>
  </si>
  <si>
    <t>Трансфери на отчислени пoстъпления</t>
  </si>
  <si>
    <t>Временни безлихвени заеми между бюджетни сметки (нето)</t>
  </si>
  <si>
    <r>
      <t xml:space="preserve">Заеми от чужбина - </t>
    </r>
    <r>
      <rPr>
        <b/>
        <i/>
        <sz val="12"/>
        <color indexed="12"/>
        <rFont val="Times New Roman"/>
        <family val="1"/>
        <charset val="204"/>
      </rPr>
      <t>нето</t>
    </r>
    <r>
      <rPr>
        <b/>
        <sz val="12"/>
        <color indexed="12"/>
        <rFont val="Times New Roman"/>
        <family val="1"/>
        <charset val="204"/>
      </rPr>
      <t xml:space="preserve"> (+/-)</t>
    </r>
  </si>
  <si>
    <r>
      <t xml:space="preserve">Държавни (общински) ценни книжа емитирани на международните капиталови пазари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</si>
  <si>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Заеми от банки и други лица в страната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b/>
        <sz val="12"/>
        <color indexed="12"/>
        <rFont val="Times New Roman"/>
        <family val="1"/>
        <charset val="204"/>
      </rPr>
      <t>/</t>
    </r>
    <r>
      <rPr>
        <i/>
        <sz val="12"/>
        <color indexed="12"/>
        <rFont val="Times New Roman"/>
        <family val="1"/>
        <charset val="204"/>
      </rPr>
      <t>-</t>
    </r>
    <r>
      <rPr>
        <sz val="12"/>
        <color indexed="12"/>
        <rFont val="Times New Roman"/>
        <family val="1"/>
        <charset val="204"/>
      </rPr>
      <t>)</t>
    </r>
  </si>
  <si>
    <r>
      <t xml:space="preserve">Операции с други ценни книжа и финансови активи за управление на ликвидността - </t>
    </r>
    <r>
      <rPr>
        <b/>
        <i/>
        <sz val="12"/>
        <color indexed="12"/>
        <rFont val="Times New Roman"/>
        <family val="1"/>
        <charset val="204"/>
      </rPr>
      <t xml:space="preserve">нето </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r>
      <rPr>
        <b/>
        <i/>
        <sz val="12"/>
        <color indexed="12"/>
        <rFont val="Times New Roman"/>
        <family val="1"/>
        <charset val="204"/>
      </rPr>
      <t>-</t>
    </r>
    <r>
      <rPr>
        <sz val="12"/>
        <color indexed="12"/>
        <rFont val="Times New Roman"/>
        <family val="1"/>
        <charset val="204"/>
      </rPr>
      <t>)</t>
    </r>
  </si>
  <si>
    <r>
      <t xml:space="preserve">Друго финансиране - </t>
    </r>
    <r>
      <rPr>
        <b/>
        <i/>
        <sz val="12"/>
        <color indexed="12"/>
        <rFont val="Times New Roman"/>
        <family val="1"/>
        <charset val="204"/>
      </rPr>
      <t>нето</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</si>
  <si>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r>
      <t xml:space="preserve">Депозити и средства по сметки - </t>
    </r>
    <r>
      <rPr>
        <b/>
        <i/>
        <sz val="12"/>
        <color indexed="12"/>
        <rFont val="Times New Roman"/>
        <family val="1"/>
        <charset val="204"/>
      </rPr>
      <t>нето</t>
    </r>
    <r>
      <rPr>
        <b/>
        <sz val="12"/>
        <color indexed="12"/>
        <rFont val="Times New Roman"/>
        <family val="1"/>
        <charset val="204"/>
      </rPr>
      <t xml:space="preserve"> (+/-)    (този параграф се използва и за наличностите на ЦБ в БНБ)</t>
    </r>
  </si>
  <si>
    <r>
      <t xml:space="preserve">Депозити и сметки консолидирани в </t>
    </r>
    <r>
      <rPr>
        <b/>
        <i/>
        <sz val="12"/>
        <color indexed="12"/>
        <rFont val="Times New Roman"/>
        <family val="1"/>
        <charset val="204"/>
      </rPr>
      <t>системата на "Единната сметка"-нето</t>
    </r>
    <r>
      <rPr>
        <b/>
        <sz val="12"/>
        <color indexed="12"/>
        <rFont val="Times New Roman"/>
        <family val="1"/>
        <charset val="204"/>
      </rPr>
      <t xml:space="preserve"> (+/-)</t>
    </r>
  </si>
  <si>
    <t>РАЗПРЕДЕЛЕНИЕ НА РАЗХОДИТЕ ПО ФУНКЦИИ</t>
  </si>
  <si>
    <t>I.</t>
  </si>
  <si>
    <t>ОБЩИ ДЪРЖАВНИ СЛУЖБИ</t>
  </si>
  <si>
    <t>II.</t>
  </si>
  <si>
    <t>ОТБРАНА И СИГУРНОСТ</t>
  </si>
  <si>
    <t>III.</t>
  </si>
  <si>
    <t>ОБРАЗОВАНИЕ</t>
  </si>
  <si>
    <t>IV.</t>
  </si>
  <si>
    <t>ЗДРАВЕОПАЗВАНЕ</t>
  </si>
  <si>
    <t>V.</t>
  </si>
  <si>
    <t>СОЦИАЛНО ОСИГУРЯВАНЕ, ПОДПОМАГАНЕ И ГРИЖИ</t>
  </si>
  <si>
    <t>VI.</t>
  </si>
  <si>
    <t>ЖИЛИЩНО СТРОИТЕЛСТВО, БЛАГОУСТРОЙСТВО, КОМУНАЛНО СТОПАНСТВО И ОПАЗВАНЕ НА ОКОЛНАТА СРЕДА</t>
  </si>
  <si>
    <t>VII.</t>
  </si>
  <si>
    <t>ПОЧИВНО ДЕЛО, КУЛТУРА, РЕЛИГИОЗНИ ДЕЙНОСТИ</t>
  </si>
  <si>
    <t>VIII.</t>
  </si>
  <si>
    <t>ИКОНОМИЧЕСКИ ДЕЙНОСТИ И УСЛУГИ</t>
  </si>
  <si>
    <t>IX.</t>
  </si>
  <si>
    <t>РАЗХОДИ НЕКЛАСИФИЦИРАНИ В ДРУГИТЕ ДЕЙНОСТИ</t>
  </si>
  <si>
    <t>ОБЩО РАЗХОДИ ПО ФУНКЦИИ</t>
  </si>
  <si>
    <t xml:space="preserve">левови
сметки </t>
  </si>
  <si>
    <t xml:space="preserve">валутни
сметки </t>
  </si>
  <si>
    <t>g</t>
  </si>
  <si>
    <t>3. Трансфери за поети осигурителни вноски и данъци</t>
  </si>
  <si>
    <t>7.Суми по разчети за поети осигур, вноски и данъци</t>
  </si>
  <si>
    <t>окончателен данък  на местни и чуждестранни физически лица по чл. 37 и 38 от ЗДДФЛ</t>
  </si>
  <si>
    <r>
      <t xml:space="preserve">данък върху </t>
    </r>
    <r>
      <rPr>
        <b/>
        <sz val="12"/>
        <rFont val="Times New Roman Cyr"/>
        <charset val="204"/>
      </rPr>
      <t xml:space="preserve">дивидентите </t>
    </r>
    <r>
      <rPr>
        <sz val="12"/>
        <rFont val="Times New Roman Cyr"/>
        <charset val="204"/>
      </rPr>
      <t>и</t>
    </r>
    <r>
      <rPr>
        <b/>
        <sz val="12"/>
        <rFont val="Times New Roman Cyr"/>
        <charset val="204"/>
      </rPr>
      <t xml:space="preserve"> ликвидационните дялове</t>
    </r>
    <r>
      <rPr>
        <sz val="12"/>
        <rFont val="Times New Roman CYR"/>
        <family val="1"/>
        <charset val="204"/>
      </rPr>
      <t xml:space="preserve"> на</t>
    </r>
    <r>
      <rPr>
        <b/>
        <i/>
        <sz val="12"/>
        <rFont val="Times New Roman CYR"/>
        <charset val="204"/>
      </rPr>
      <t xml:space="preserve"> физически лица</t>
    </r>
  </si>
  <si>
    <t>Разходи за лихви по емисии на държавни (общински) ценни книжа</t>
  </si>
  <si>
    <t>Национален фонд към Министерството на финансите</t>
  </si>
  <si>
    <t>Държавен фонд "Земеделие" - Разплащателна агенция</t>
  </si>
  <si>
    <t>Национален осигурителен институт - Държавно обществено осигуряване</t>
  </si>
  <si>
    <t>Национален осигурителен институт - Учителски пенсионен фонд</t>
  </si>
  <si>
    <t>Национален осигрителен инститт - фонд "Гарантирани вземания на работници и служители"</t>
  </si>
  <si>
    <t>Национална здравноосигурителна каса</t>
  </si>
  <si>
    <t>Банско</t>
  </si>
  <si>
    <t>Белица</t>
  </si>
  <si>
    <t>Благоевград</t>
  </si>
  <si>
    <t>Гоце Делчев</t>
  </si>
  <si>
    <t>Гърмен</t>
  </si>
  <si>
    <t>Кресна</t>
  </si>
  <si>
    <t>Петрич</t>
  </si>
  <si>
    <t>Разлог</t>
  </si>
  <si>
    <t>Сандански</t>
  </si>
  <si>
    <t>разходи за договорни санкции и неустойки, съдебни обезщетения и разноски</t>
  </si>
  <si>
    <r>
      <t>Разходи за лихви по заеми от</t>
    </r>
    <r>
      <rPr>
        <b/>
        <i/>
        <sz val="12"/>
        <rFont val="Times New Roman CYR"/>
        <family val="1"/>
        <charset val="204"/>
      </rPr>
      <t xml:space="preserve"> банки в страната</t>
    </r>
  </si>
  <si>
    <t>придобиване на програмни продукти и лицензи за програмни продукти</t>
  </si>
  <si>
    <t>други възстановени в ЦБ трансфери от бюджети</t>
  </si>
  <si>
    <t>Предоставени субсидии от държавния бюджет за БАН и държавните висши училища (нето)</t>
  </si>
  <si>
    <t>получени от държавните висши училища  трансфери от ДБ (+)</t>
  </si>
  <si>
    <t>получени от БАН трансфери от ДБ (+)</t>
  </si>
  <si>
    <t>трансфери от/за сметки за чужди средства - предоставени трансфери (-)</t>
  </si>
  <si>
    <t>Суми по разчети за поети осигурителни вноски и данъци</t>
  </si>
  <si>
    <t>4. Помощи и дарения от чужбина</t>
  </si>
  <si>
    <t>§§ 83; 85 - 88; 92-02; 93</t>
  </si>
  <si>
    <t>§§ 83; 85 - 86 и 92-02</t>
  </si>
  <si>
    <t>Черноочене</t>
  </si>
  <si>
    <t>Бобовдол</t>
  </si>
  <si>
    <t>Бобошево</t>
  </si>
  <si>
    <t>Дупница</t>
  </si>
  <si>
    <t>Кочериново</t>
  </si>
  <si>
    <t>Кюстендил</t>
  </si>
  <si>
    <t>Невестино</t>
  </si>
  <si>
    <t>Рила</t>
  </si>
  <si>
    <t>Сапарева баня</t>
  </si>
  <si>
    <t>Трекляно</t>
  </si>
  <si>
    <t>Априлци</t>
  </si>
  <si>
    <t>Летница</t>
  </si>
  <si>
    <t>Ловеч</t>
  </si>
  <si>
    <t>Луковит</t>
  </si>
  <si>
    <t>Тетевен</t>
  </si>
  <si>
    <t>Троян</t>
  </si>
  <si>
    <t>Угърчин</t>
  </si>
  <si>
    <t>Ябланица</t>
  </si>
  <si>
    <t>Берковица</t>
  </si>
  <si>
    <t>Бойчиновци</t>
  </si>
  <si>
    <t>Брусарци</t>
  </si>
  <si>
    <t>Вълчедръм</t>
  </si>
  <si>
    <t>Вършец</t>
  </si>
  <si>
    <t>Георги Дамяново</t>
  </si>
  <si>
    <t>Лом</t>
  </si>
  <si>
    <t>Медковец</t>
  </si>
  <si>
    <t>Монтана</t>
  </si>
  <si>
    <t>Чипровци</t>
  </si>
  <si>
    <t>Якимово</t>
  </si>
  <si>
    <t>Батак</t>
  </si>
  <si>
    <t>Белово</t>
  </si>
  <si>
    <t>Брацигово</t>
  </si>
  <si>
    <t>Велинград</t>
  </si>
  <si>
    <t>Лесичово</t>
  </si>
  <si>
    <t>Пазарджик</t>
  </si>
  <si>
    <t>Панагюрище</t>
  </si>
  <si>
    <t>Пещера</t>
  </si>
  <si>
    <t>Ракитово</t>
  </si>
  <si>
    <t>Септември</t>
  </si>
  <si>
    <t>Стрелча</t>
  </si>
  <si>
    <t>Брезник</t>
  </si>
  <si>
    <t>Земен</t>
  </si>
  <si>
    <t>Ковачевци</t>
  </si>
  <si>
    <t>Перник</t>
  </si>
  <si>
    <t>Радомир</t>
  </si>
  <si>
    <t>Трън</t>
  </si>
  <si>
    <t>Белене</t>
  </si>
  <si>
    <t>Гулянци</t>
  </si>
  <si>
    <t>Долна Митрополия</t>
  </si>
  <si>
    <t>Долни Дъбник</t>
  </si>
  <si>
    <t>Искър</t>
  </si>
  <si>
    <t>Левски</t>
  </si>
  <si>
    <t>Никопол</t>
  </si>
  <si>
    <t>Плевен</t>
  </si>
  <si>
    <t>Пордим</t>
  </si>
  <si>
    <t>Червен бряг</t>
  </si>
  <si>
    <t>Кнежа</t>
  </si>
  <si>
    <t>Асеновград</t>
  </si>
  <si>
    <t>Брезово</t>
  </si>
  <si>
    <t>Калояново</t>
  </si>
  <si>
    <t>Карлово</t>
  </si>
  <si>
    <t>Кричим</t>
  </si>
  <si>
    <t>Лъки</t>
  </si>
  <si>
    <t>Марица</t>
  </si>
  <si>
    <t>Перущица</t>
  </si>
  <si>
    <t>Пловдив</t>
  </si>
  <si>
    <t>Първомай</t>
  </si>
  <si>
    <t>Раковски</t>
  </si>
  <si>
    <t>Родопи</t>
  </si>
  <si>
    <t>Садово</t>
  </si>
  <si>
    <t>Стамболийски</t>
  </si>
  <si>
    <t>Съединение</t>
  </si>
  <si>
    <t>Хисаря</t>
  </si>
  <si>
    <t>Куклен</t>
  </si>
  <si>
    <t>Сопот</t>
  </si>
  <si>
    <t>Завет</t>
  </si>
  <si>
    <t>Исперих</t>
  </si>
  <si>
    <t>Кубрат</t>
  </si>
  <si>
    <t>Лозница</t>
  </si>
  <si>
    <t>Разград</t>
  </si>
  <si>
    <t>Самуил</t>
  </si>
  <si>
    <t>Цар Калоян</t>
  </si>
  <si>
    <t>Борово</t>
  </si>
  <si>
    <t>Ветово</t>
  </si>
  <si>
    <t>Две могили</t>
  </si>
  <si>
    <t>Иваново</t>
  </si>
  <si>
    <t>Русе</t>
  </si>
  <si>
    <t>Сливо поле</t>
  </si>
  <si>
    <t>Ценово</t>
  </si>
  <si>
    <t>Алфатар</t>
  </si>
  <si>
    <t>Главиница</t>
  </si>
  <si>
    <t>Дулово</t>
  </si>
  <si>
    <t>Кайнарджа</t>
  </si>
  <si>
    <t>Силистра</t>
  </si>
  <si>
    <t>Ситово</t>
  </si>
  <si>
    <t>Тутракан</t>
  </si>
  <si>
    <t>Котел</t>
  </si>
  <si>
    <t>Нова Загора</t>
  </si>
  <si>
    <t>Сливен</t>
  </si>
  <si>
    <t>Твърдица</t>
  </si>
  <si>
    <t>Баните</t>
  </si>
  <si>
    <t>Борино</t>
  </si>
  <si>
    <t>Девин</t>
  </si>
  <si>
    <t>Доспат</t>
  </si>
  <si>
    <t>Златоград</t>
  </si>
  <si>
    <t>Мадан</t>
  </si>
  <si>
    <t>Неделино</t>
  </si>
  <si>
    <t>Рудозем</t>
  </si>
  <si>
    <t>Смолян</t>
  </si>
  <si>
    <t>Чепеларе</t>
  </si>
  <si>
    <t>Район Банкя</t>
  </si>
  <si>
    <t>Район Витоша</t>
  </si>
  <si>
    <t xml:space="preserve">Район Възраждане </t>
  </si>
  <si>
    <t>Район Връбница</t>
  </si>
  <si>
    <t>Район Илинден</t>
  </si>
  <si>
    <t>Район Искър</t>
  </si>
  <si>
    <t>Район Изгрев</t>
  </si>
  <si>
    <t>Район Красна Поляна</t>
  </si>
  <si>
    <t>Район Красно село</t>
  </si>
  <si>
    <t>Район Кремиковци</t>
  </si>
  <si>
    <t>Район Лозенец</t>
  </si>
  <si>
    <t>Район Люлин</t>
  </si>
  <si>
    <t>Район Младост</t>
  </si>
  <si>
    <t>Район Надежда</t>
  </si>
  <si>
    <t>Район Нови Искър</t>
  </si>
  <si>
    <t>Район Оборище</t>
  </si>
  <si>
    <t>Район Овча Купел</t>
  </si>
  <si>
    <t>Район Панчарево</t>
  </si>
  <si>
    <t>Район Подуяне</t>
  </si>
  <si>
    <t>Район Сердика</t>
  </si>
  <si>
    <t>Район Слатина</t>
  </si>
  <si>
    <t>Район Средец</t>
  </si>
  <si>
    <t>Район Студентска</t>
  </si>
  <si>
    <t>Район Триадица</t>
  </si>
  <si>
    <t>Столична община</t>
  </si>
  <si>
    <t>Антон</t>
  </si>
  <si>
    <t>Божурище</t>
  </si>
  <si>
    <t>Ботевград</t>
  </si>
  <si>
    <t>IV. ОБЩО</t>
  </si>
  <si>
    <t>В) ВРЕМЕННИ БЕЗЛИХВЕНИ ЗАЕМИ МЕЖДУ ЦЕНТРАЛНИЯ БЮДЖЕТ,  БЮДЖЕТНИ СМЕТКИ  И  ИЗВЪНБЮДЖЕТНИ ФОНДОВЕ И СМЕТКИ</t>
  </si>
  <si>
    <t>Получени/предоставени временни безлихвени заеми от/за ЦБ (нето)</t>
  </si>
  <si>
    <t>= I.(раздел)-II.(раздел=рекапитулацията от всички дейности)+III.(раздел=рекапитулация от всички трансфери)</t>
  </si>
  <si>
    <t>Придобиване на дялове, акции и съучастия (нето)</t>
  </si>
  <si>
    <r>
      <t xml:space="preserve">участия в </t>
    </r>
    <r>
      <rPr>
        <b/>
        <i/>
        <sz val="12"/>
        <rFont val="Times New Roman CYR"/>
        <family val="1"/>
        <charset val="204"/>
      </rPr>
      <t>съвместни</t>
    </r>
    <r>
      <rPr>
        <sz val="12"/>
        <rFont val="Times New Roman CYR"/>
        <family val="1"/>
        <charset val="204"/>
      </rPr>
      <t xml:space="preserve"> предприятия, активи и стопански дейности (-)</t>
    </r>
  </si>
  <si>
    <r>
      <t>постъпления</t>
    </r>
    <r>
      <rPr>
        <sz val="12"/>
        <rFont val="Times New Roman CYR"/>
        <family val="1"/>
        <charset val="204"/>
      </rPr>
      <t xml:space="preserve"> от продажби на дялове, акции, съучастия, и от ликвидационни дялове (+)</t>
    </r>
  </si>
  <si>
    <t>Предоставени кредити (нето)</t>
  </si>
  <si>
    <r>
      <t>предоставени</t>
    </r>
    <r>
      <rPr>
        <sz val="12"/>
        <rFont val="Times New Roman CYR"/>
        <family val="1"/>
        <charset val="204"/>
      </rPr>
      <t xml:space="preserve"> средства по лихвени заеми (-)</t>
    </r>
  </si>
  <si>
    <r>
      <t>възстановени</t>
    </r>
    <r>
      <rPr>
        <sz val="12"/>
        <rFont val="Times New Roman CYR"/>
        <family val="1"/>
        <charset val="204"/>
      </rPr>
      <t xml:space="preserve"> главници по предоставени лихвени заеми (+)</t>
    </r>
  </si>
  <si>
    <t>Плащания по активирани гаранции, поръчителства и преоформен държавен дълг (нето)</t>
  </si>
  <si>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в страната</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</si>
  <si>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международни организации и институции</t>
    </r>
  </si>
  <si>
    <r>
      <t>Погашения</t>
    </r>
    <r>
      <rPr>
        <sz val="12"/>
        <rFont val="Times New Roman CYR"/>
        <family val="1"/>
        <charset val="204"/>
      </rPr>
      <t xml:space="preserve"> по </t>
    </r>
    <r>
      <rPr>
        <b/>
        <i/>
        <sz val="12"/>
        <rFont val="Times New Roman CYR"/>
        <family val="1"/>
        <charset val="204"/>
      </rPr>
      <t>активирани гаранции</t>
    </r>
    <r>
      <rPr>
        <sz val="12"/>
        <rFont val="Times New Roman CYR"/>
        <family val="1"/>
        <charset val="204"/>
      </rPr>
      <t xml:space="preserve"> по заеми от </t>
    </r>
    <r>
      <rPr>
        <b/>
        <i/>
        <sz val="12"/>
        <rFont val="Times New Roman CYR"/>
        <family val="1"/>
        <charset val="204"/>
      </rPr>
      <t>банки и финансови институции от чужбина</t>
    </r>
  </si>
  <si>
    <r>
      <t>възстановени средства</t>
    </r>
    <r>
      <rPr>
        <sz val="12"/>
        <rFont val="Times New Roman CYR"/>
        <family val="1"/>
        <charset val="204"/>
      </rPr>
      <t xml:space="preserve"> по активирани гаранции и поръчителства (+)</t>
    </r>
  </si>
  <si>
    <r>
      <t>вноски</t>
    </r>
    <r>
      <rPr>
        <sz val="12"/>
        <rFont val="Times New Roman CYR"/>
        <family val="1"/>
        <charset val="204"/>
      </rPr>
      <t xml:space="preserve"> от предприятия по </t>
    </r>
    <r>
      <rPr>
        <b/>
        <i/>
        <sz val="12"/>
        <rFont val="Times New Roman CYR"/>
        <family val="1"/>
        <charset val="204"/>
      </rPr>
      <t>преоформен държавен дълг</t>
    </r>
    <r>
      <rPr>
        <sz val="12"/>
        <rFont val="Times New Roman CYR"/>
        <family val="1"/>
        <charset val="204"/>
      </rPr>
      <t xml:space="preserve"> (+)</t>
    </r>
  </si>
  <si>
    <r>
      <t xml:space="preserve">получени суми от </t>
    </r>
    <r>
      <rPr>
        <b/>
        <i/>
        <sz val="12"/>
        <rFont val="Times New Roman CYR"/>
        <family val="1"/>
        <charset val="204"/>
      </rPr>
      <t>банки в несъстоятелност</t>
    </r>
    <r>
      <rPr>
        <sz val="12"/>
        <rFont val="Times New Roman CYR"/>
        <family val="1"/>
        <charset val="204"/>
      </rPr>
      <t xml:space="preserve"> (+)</t>
    </r>
  </si>
  <si>
    <t>Предоставени заеми към крайни бенефициенти по държавни инвестиционни заеми (нето)</t>
  </si>
  <si>
    <r>
      <t>предоставени</t>
    </r>
    <r>
      <rPr>
        <sz val="12"/>
        <rFont val="Times New Roman CYR"/>
      </rPr>
      <t xml:space="preserve"> заеми на крайни бенефициенти (-)</t>
    </r>
  </si>
  <si>
    <r>
      <t>възстановени</t>
    </r>
    <r>
      <rPr>
        <sz val="12"/>
        <rFont val="Times New Roman CYR"/>
      </rPr>
      <t xml:space="preserve"> суми по предоставени заеми на крайни бенефиценти (+)</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</si>
  <si>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</si>
  <si>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</si>
  <si>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други държави </t>
    </r>
    <r>
      <rPr>
        <i/>
        <sz val="12"/>
        <rFont val="Times New Roman CYR"/>
        <family val="1"/>
        <charset val="204"/>
      </rPr>
      <t>(-)</t>
    </r>
  </si>
  <si>
    <r>
      <t xml:space="preserve">погашения по </t>
    </r>
    <r>
      <rPr>
        <b/>
        <i/>
        <sz val="12"/>
        <rFont val="Times New Roman CYR"/>
        <family val="1"/>
        <charset val="204"/>
      </rPr>
      <t xml:space="preserve">дългосрочни </t>
    </r>
    <r>
      <rPr>
        <sz val="12"/>
        <rFont val="Times New Roman CYR"/>
        <family val="1"/>
        <charset val="204"/>
      </rPr>
      <t xml:space="preserve">заеми от </t>
    </r>
    <r>
      <rPr>
        <b/>
        <i/>
        <sz val="12"/>
        <rFont val="Times New Roman CYR"/>
        <family val="1"/>
        <charset val="204"/>
      </rPr>
      <t xml:space="preserve">други държави </t>
    </r>
    <r>
      <rPr>
        <i/>
        <sz val="12"/>
        <rFont val="Times New Roman CYR"/>
        <family val="1"/>
        <charset val="204"/>
      </rPr>
      <t>(-)</t>
    </r>
  </si>
  <si>
    <r>
      <t xml:space="preserve">получени </t>
    </r>
    <r>
      <rPr>
        <b/>
        <i/>
        <sz val="12"/>
        <rFont val="Times New Roman CYR"/>
        <family val="1"/>
        <charset val="204"/>
      </rPr>
      <t>краткосрочни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</si>
  <si>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получени </t>
    </r>
    <r>
      <rPr>
        <b/>
        <i/>
        <sz val="12"/>
        <rFont val="Times New Roman CYR"/>
        <family val="1"/>
        <charset val="204"/>
      </rPr>
      <t>дългосрочни</t>
    </r>
    <r>
      <rPr>
        <sz val="12"/>
        <rFont val="Times New Roman CYR"/>
        <family val="1"/>
        <charset val="204"/>
      </rPr>
      <t xml:space="preserve"> заеми от</t>
    </r>
    <r>
      <rPr>
        <i/>
        <sz val="12"/>
        <rFont val="Times New Roman CYR"/>
        <family val="1"/>
        <charset val="204"/>
      </rPr>
      <t xml:space="preserve"> </t>
    </r>
    <r>
      <rPr>
        <b/>
        <i/>
        <sz val="12"/>
        <rFont val="Times New Roman CYR"/>
        <family val="1"/>
        <charset val="204"/>
      </rPr>
      <t xml:space="preserve">международни организации </t>
    </r>
    <r>
      <rPr>
        <i/>
        <sz val="12"/>
        <rFont val="Times New Roman CYR"/>
        <family val="1"/>
        <charset val="204"/>
      </rPr>
      <t>(+)</t>
    </r>
  </si>
  <si>
    <r>
      <t xml:space="preserve">погашения по </t>
    </r>
    <r>
      <rPr>
        <b/>
        <i/>
        <sz val="12"/>
        <rFont val="Times New Roman CYR"/>
        <family val="1"/>
        <charset val="204"/>
      </rPr>
      <t>краткосрочни</t>
    </r>
    <r>
      <rPr>
        <sz val="12"/>
        <rFont val="Times New Roman CYR"/>
        <family val="1"/>
        <charset val="204"/>
      </rPr>
      <t xml:space="preserve"> заеми от </t>
    </r>
    <r>
      <rPr>
        <b/>
        <i/>
        <sz val="12"/>
        <rFont val="Times New Roman CYR"/>
        <family val="1"/>
        <charset val="204"/>
      </rPr>
      <t xml:space="preserve">международни организации </t>
    </r>
    <r>
      <rPr>
        <i/>
        <sz val="12"/>
        <rFont val="Times New Roman CYR"/>
        <family val="1"/>
        <charset val="204"/>
      </rPr>
      <t>(-)</t>
    </r>
  </si>
  <si>
    <r>
      <t xml:space="preserve">Разходи за лихви по заеми от </t>
    </r>
    <r>
      <rPr>
        <b/>
        <i/>
        <sz val="12"/>
        <rFont val="Times New Roman CYR"/>
        <family val="1"/>
        <charset val="204"/>
      </rPr>
      <t>банки в страната</t>
    </r>
  </si>
  <si>
    <r>
      <t xml:space="preserve">придобиване на </t>
    </r>
    <r>
      <rPr>
        <b/>
        <i/>
        <sz val="12"/>
        <rFont val="Times New Roman CYR"/>
        <family val="1"/>
        <charset val="204"/>
      </rPr>
      <t>програмни продукти и лицензи за програмни продукти</t>
    </r>
  </si>
  <si>
    <t>IV ТРАНСФЕРИ - РЕКАПИТУЛАЦИЯ</t>
  </si>
  <si>
    <t xml:space="preserve">Трансфери от ЦБ за други бюджети (нето) </t>
  </si>
  <si>
    <t>Събрани средства и извършени плащания за сметка на други бюджети, сметки и фондове - нето (+/-)</t>
  </si>
  <si>
    <r>
      <t xml:space="preserve">Покупко-продажба на държавни (общински) ценни книжа от бюджетни организации - </t>
    </r>
    <r>
      <rPr>
        <b/>
        <i/>
        <sz val="12"/>
        <color indexed="12"/>
        <rFont val="Times New Roman"/>
        <family val="1"/>
        <charset val="204"/>
      </rPr>
      <t>нето</t>
    </r>
    <r>
      <rPr>
        <b/>
        <sz val="12"/>
        <color indexed="12"/>
        <rFont val="Times New Roman"/>
        <family val="1"/>
        <charset val="204"/>
      </rPr>
      <t xml:space="preserve">  </t>
    </r>
    <r>
      <rPr>
        <sz val="12"/>
        <color indexed="12"/>
        <rFont val="Times New Roman"/>
        <family val="1"/>
        <charset val="204"/>
      </rPr>
      <t>(</t>
    </r>
    <r>
      <rPr>
        <b/>
        <sz val="12"/>
        <color indexed="12"/>
        <rFont val="Times New Roman"/>
        <family val="1"/>
        <charset val="204"/>
      </rPr>
      <t>+/-</t>
    </r>
    <r>
      <rPr>
        <sz val="12"/>
        <color indexed="12"/>
        <rFont val="Times New Roman"/>
        <family val="1"/>
        <charset val="204"/>
      </rPr>
      <t>)</t>
    </r>
  </si>
  <si>
    <t>Step:</t>
  </si>
  <si>
    <t>&lt;------          ДЕЙНОСТ    -  код  по  ЕБК</t>
  </si>
  <si>
    <t>Date</t>
  </si>
  <si>
    <t>Name:</t>
  </si>
  <si>
    <r>
      <t>А )</t>
    </r>
    <r>
      <rPr>
        <b/>
        <sz val="12"/>
        <color indexed="20"/>
        <rFont val="Times New Roman CYR"/>
      </rPr>
      <t xml:space="preserve"> </t>
    </r>
    <r>
      <rPr>
        <b/>
        <sz val="12"/>
        <color indexed="18"/>
        <rFont val="Times New Roman CYR"/>
      </rPr>
      <t>Кодове на бюджетни организации от подсектор "централно управление" (подсектор "ЦУ")</t>
    </r>
  </si>
  <si>
    <r>
      <t xml:space="preserve">    </t>
    </r>
    <r>
      <rPr>
        <b/>
        <i/>
        <sz val="14"/>
        <color indexed="20"/>
        <rFont val="Times New Roman CYR"/>
      </rPr>
      <t>А.1)</t>
    </r>
    <r>
      <rPr>
        <b/>
        <sz val="12"/>
        <color indexed="20"/>
        <rFont val="Times New Roman CYR"/>
      </rPr>
      <t xml:space="preserve"> </t>
    </r>
    <r>
      <rPr>
        <b/>
        <sz val="12"/>
        <color indexed="18"/>
        <rFont val="Times New Roman CYR"/>
      </rPr>
      <t>Кодове на централния бюджет и разпоредителите с бюджет по държавния бюджет</t>
    </r>
  </si>
  <si>
    <r>
      <t xml:space="preserve">    </t>
    </r>
    <r>
      <rPr>
        <b/>
        <i/>
        <sz val="14"/>
        <color indexed="20"/>
        <rFont val="Times New Roman CYR"/>
      </rPr>
      <t xml:space="preserve"> А.2)</t>
    </r>
    <r>
      <rPr>
        <b/>
        <sz val="12"/>
        <color indexed="12"/>
        <rFont val="Times New Roman CYR"/>
        <family val="1"/>
        <charset val="204"/>
      </rPr>
      <t xml:space="preserve"> </t>
    </r>
    <r>
      <rPr>
        <b/>
        <sz val="12"/>
        <color indexed="18"/>
        <rFont val="Times New Roman CYR"/>
      </rPr>
      <t>Кодове на други бюджетни организации от подсектор "централно управление"</t>
    </r>
  </si>
  <si>
    <t>"PRBK"</t>
  </si>
  <si>
    <t>"OP_LIST"  и "OP_LIST2"</t>
  </si>
  <si>
    <t>"EBK_DEIN" и "EBK_DEIN2"</t>
  </si>
  <si>
    <t>SMETKA</t>
  </si>
  <si>
    <t>такса ангажимент по заеми</t>
  </si>
  <si>
    <t>трансфери от МТСП по програми за осигуряване на заетост (+/-)</t>
  </si>
  <si>
    <t>Осигурителни вноски</t>
  </si>
  <si>
    <r>
      <t>клирингови разчети - п</t>
    </r>
    <r>
      <rPr>
        <b/>
        <i/>
        <sz val="12"/>
        <rFont val="Times New Roman CYR"/>
        <family val="1"/>
        <charset val="204"/>
      </rPr>
      <t>асивни и активни салда</t>
    </r>
    <r>
      <rPr>
        <sz val="12"/>
        <rFont val="Times New Roman CYR"/>
        <family val="1"/>
        <charset val="204"/>
      </rPr>
      <t xml:space="preserve"> (-/+)</t>
    </r>
  </si>
  <si>
    <t>Касови операции в лева и валута</t>
  </si>
  <si>
    <t>Приравнени некасови операции</t>
  </si>
  <si>
    <t>(6)</t>
  </si>
  <si>
    <t>приходи от други вноски</t>
  </si>
  <si>
    <t>V. БЮДЖЕТНО САЛДО (ДЕФИЦИТ / ИЗЛИШЪК) =</t>
  </si>
  <si>
    <t xml:space="preserve"> 0 5  ¦</t>
  </si>
  <si>
    <t>VI. ОБЩО ОПЕРАЦИИ С ФИНАНСОВИ АКТИВИ И ПАСИВИ</t>
  </si>
  <si>
    <t>Министерство на икономиката</t>
  </si>
  <si>
    <t>Министерство на туризма</t>
  </si>
  <si>
    <t>Министерство на регионалното развитие и благоустройство</t>
  </si>
  <si>
    <t>Министерство на енергетиката</t>
  </si>
  <si>
    <t>§§ 10; 19; 46</t>
  </si>
  <si>
    <t>§§ 39 - 42</t>
  </si>
  <si>
    <t>2. Други приходи</t>
  </si>
  <si>
    <t>Други приходи</t>
  </si>
  <si>
    <r>
      <t>остатък</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</si>
  <si>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остатък</t>
    </r>
    <r>
      <rPr>
        <sz val="12"/>
        <rFont val="Times New Roman CYR"/>
        <family val="1"/>
        <charset val="204"/>
      </rPr>
      <t xml:space="preserve"> в левова равностойност</t>
    </r>
    <r>
      <rPr>
        <b/>
        <sz val="12"/>
        <rFont val="Times New Roman CYR"/>
        <family val="1"/>
        <charset val="204"/>
      </rPr>
      <t xml:space="preserve"> по депозити във валута</t>
    </r>
    <r>
      <rPr>
        <sz val="12"/>
        <rFont val="Times New Roman CYR"/>
        <family val="1"/>
        <charset val="204"/>
      </rPr>
      <t xml:space="preserve"> от </t>
    </r>
    <r>
      <rPr>
        <b/>
        <i/>
        <sz val="12"/>
        <rFont val="Times New Roman CYR"/>
        <family val="1"/>
        <charset val="204"/>
      </rPr>
      <t>предходния период</t>
    </r>
    <r>
      <rPr>
        <sz val="12"/>
        <rFont val="Times New Roman CYR"/>
        <family val="1"/>
        <charset val="204"/>
      </rPr>
      <t xml:space="preserve"> (+)</t>
    </r>
  </si>
  <si>
    <r>
      <t>наличност</t>
    </r>
    <r>
      <rPr>
        <sz val="12"/>
        <rFont val="Times New Roman CYR"/>
        <family val="1"/>
        <charset val="204"/>
      </rPr>
      <t xml:space="preserve"> в левове </t>
    </r>
    <r>
      <rPr>
        <b/>
        <sz val="12"/>
        <rFont val="Times New Roman CYR"/>
        <family val="1"/>
        <charset val="204"/>
      </rPr>
      <t>по депозити</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</si>
  <si>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r>
      <t>наличност</t>
    </r>
    <r>
      <rPr>
        <sz val="12"/>
        <rFont val="Times New Roman CYR"/>
        <family val="1"/>
        <charset val="204"/>
      </rPr>
      <t xml:space="preserve"> в левова равностойност </t>
    </r>
    <r>
      <rPr>
        <b/>
        <sz val="12"/>
        <rFont val="Times New Roman CYR"/>
        <family val="1"/>
        <charset val="204"/>
      </rPr>
      <t>по депозити във валута</t>
    </r>
    <r>
      <rPr>
        <sz val="12"/>
        <rFont val="Times New Roman CYR"/>
        <family val="1"/>
        <charset val="204"/>
      </rPr>
      <t xml:space="preserve"> в </t>
    </r>
    <r>
      <rPr>
        <b/>
        <i/>
        <sz val="12"/>
        <rFont val="Times New Roman CYR"/>
        <family val="1"/>
        <charset val="204"/>
      </rPr>
      <t>края на периода</t>
    </r>
    <r>
      <rPr>
        <sz val="12"/>
        <rFont val="Times New Roman CYR"/>
        <family val="1"/>
        <charset val="204"/>
      </rPr>
      <t xml:space="preserve"> (-)</t>
    </r>
  </si>
  <si>
    <t xml:space="preserve">       код по ЕБК:</t>
  </si>
  <si>
    <t>операции в брой (в левове и валута)</t>
  </si>
  <si>
    <t>операции приравнени на касов поток</t>
  </si>
  <si>
    <r>
      <t xml:space="preserve">данък върху дивидентите и ликвидационните дялове на </t>
    </r>
    <r>
      <rPr>
        <i/>
        <sz val="12"/>
        <rFont val="Times New Roman CYR"/>
        <charset val="204"/>
      </rPr>
      <t>чуждестрани юридически лица</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</si>
  <si>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</si>
  <si>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Европейския съюз</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</si>
  <si>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</si>
  <si>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държави</t>
    </r>
  </si>
  <si>
    <r>
      <rPr>
        <b/>
        <i/>
        <sz val="12"/>
        <rFont val="Times New Roman CYR"/>
        <charset val="204"/>
      </rPr>
      <t>текущи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</si>
  <si>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капиталови</t>
    </r>
    <r>
      <rPr>
        <sz val="12"/>
        <rFont val="Times New Roman Cyr"/>
        <charset val="204"/>
      </rPr>
      <t xml:space="preserve"> помощи и дарения от </t>
    </r>
    <r>
      <rPr>
        <b/>
        <i/>
        <sz val="12"/>
        <rFont val="Times New Roman CYR"/>
        <charset val="204"/>
      </rPr>
      <t>други международни организации</t>
    </r>
  </si>
  <si>
    <r>
      <rPr>
        <b/>
        <i/>
        <sz val="12"/>
        <rFont val="Times New Roman CYR"/>
        <charset val="204"/>
      </rPr>
      <t>други</t>
    </r>
    <r>
      <rPr>
        <sz val="12"/>
        <rFont val="Times New Roman Cyr"/>
        <charset val="204"/>
      </rPr>
      <t xml:space="preserve"> </t>
    </r>
    <r>
      <rPr>
        <b/>
        <i/>
        <sz val="12"/>
        <rFont val="Times New Roman CYR"/>
        <charset val="204"/>
      </rPr>
      <t>капиталови</t>
    </r>
    <r>
      <rPr>
        <sz val="12"/>
        <rFont val="Times New Roman Cyr"/>
        <charset val="204"/>
      </rPr>
      <t xml:space="preserve"> помощи и дарения </t>
    </r>
    <r>
      <rPr>
        <b/>
        <i/>
        <sz val="12"/>
        <rFont val="Times New Roman CYR"/>
        <charset val="204"/>
      </rPr>
      <t xml:space="preserve"> от чужбина</t>
    </r>
  </si>
  <si>
    <r>
      <rPr>
        <b/>
        <i/>
        <sz val="12"/>
        <rFont val="Times New Roman CYR"/>
        <charset val="204"/>
      </rPr>
      <t>други</t>
    </r>
    <r>
      <rPr>
        <b/>
        <sz val="12"/>
        <rFont val="Times New Roman Cyr"/>
        <charset val="204"/>
      </rPr>
      <t xml:space="preserve"> </t>
    </r>
    <r>
      <rPr>
        <b/>
        <i/>
        <sz val="12"/>
        <rFont val="Times New Roman CYR"/>
        <charset val="204"/>
      </rPr>
      <t>текущи</t>
    </r>
    <r>
      <rPr>
        <sz val="12"/>
        <rFont val="Times New Roman Cyr"/>
        <charset val="204"/>
      </rPr>
      <t xml:space="preserve"> помощи и дарения </t>
    </r>
    <r>
      <rPr>
        <b/>
        <i/>
        <sz val="12"/>
        <rFont val="Times New Roman CYR"/>
        <charset val="204"/>
      </rPr>
      <t>от чужбина</t>
    </r>
  </si>
  <si>
    <t xml:space="preserve">левови
 сметки и СЕБРА </t>
  </si>
  <si>
    <t>ОБЩО</t>
  </si>
  <si>
    <t>Н А И М Е Н О В А Н И Е</t>
  </si>
  <si>
    <t xml:space="preserve">                                                                                                                              О Т Ч Е Т Н И   Д А Н Н И</t>
  </si>
  <si>
    <t>I. П Р И Х О Д И,  П О М О Щ И   И   Д А Р Е Н И Я</t>
  </si>
  <si>
    <t>I. В С И Ч К О   П Р И Х О Д И,  П О М О Щ И   И   Д А Р Е Н И Я</t>
  </si>
  <si>
    <t>ВСИЧКО</t>
  </si>
  <si>
    <r>
      <t xml:space="preserve">дългосрочни командировки </t>
    </r>
    <r>
      <rPr>
        <b/>
        <i/>
        <sz val="12"/>
        <rFont val="Times New Roman CYR"/>
        <family val="1"/>
        <charset val="204"/>
      </rPr>
      <t>в чужбина</t>
    </r>
  </si>
  <si>
    <t>други разходи за СБКО</t>
  </si>
  <si>
    <r>
      <t xml:space="preserve">Прираст на държавния резерв и изкупуване на земеделска продукция (включва и </t>
    </r>
    <r>
      <rPr>
        <b/>
        <i/>
        <sz val="12"/>
        <color indexed="18"/>
        <rFont val="Times New Roman CYR"/>
        <charset val="204"/>
      </rPr>
      <t>§ 40-71</t>
    </r>
    <r>
      <rPr>
        <b/>
        <sz val="12"/>
        <color indexed="16"/>
        <rFont val="Times New Roman CYR"/>
        <family val="1"/>
        <charset val="204"/>
      </rPr>
      <t>)</t>
    </r>
  </si>
  <si>
    <r>
      <rPr>
        <sz val="12"/>
        <rFont val="Times New Roman Cyr"/>
        <charset val="204"/>
      </rPr>
      <t>платени</t>
    </r>
    <r>
      <rPr>
        <b/>
        <i/>
        <sz val="12"/>
        <rFont val="Times New Roman CYR"/>
        <family val="1"/>
        <charset val="204"/>
      </rPr>
      <t xml:space="preserve"> държавни </t>
    </r>
    <r>
      <rPr>
        <sz val="12"/>
        <rFont val="Times New Roman Cyr"/>
        <charset val="204"/>
      </rPr>
      <t>данъци, такси, наказателни лихви и административни санкции</t>
    </r>
  </si>
  <si>
    <r>
      <rPr>
        <sz val="12"/>
        <rFont val="Times New Roman Cyr"/>
        <charset val="204"/>
      </rPr>
      <t xml:space="preserve">платени </t>
    </r>
    <r>
      <rPr>
        <b/>
        <i/>
        <sz val="12"/>
        <rFont val="Times New Roman CYR"/>
        <family val="1"/>
        <charset val="204"/>
      </rPr>
      <t xml:space="preserve">общински </t>
    </r>
    <r>
      <rPr>
        <sz val="12"/>
        <rFont val="Times New Roman Cyr"/>
        <charset val="204"/>
      </rPr>
      <t>данъци, такси, наказателни лихви и административни санкции</t>
    </r>
  </si>
  <si>
    <r>
      <rPr>
        <sz val="12"/>
        <rFont val="Times New Roman Cyr"/>
        <charset val="204"/>
      </rPr>
      <t>платени данъци, такси, наказателни лихви и административни санкции</t>
    </r>
    <r>
      <rPr>
        <b/>
        <i/>
        <sz val="12"/>
        <rFont val="Times New Roman CYR"/>
        <family val="1"/>
        <charset val="204"/>
      </rPr>
      <t xml:space="preserve"> в чужбина</t>
    </r>
  </si>
  <si>
    <r>
      <t xml:space="preserve">постъпления от продажба на държавния резерв </t>
    </r>
    <r>
      <rPr>
        <i/>
        <sz val="12"/>
        <color indexed="10"/>
        <rFont val="Times New Roman CYR"/>
        <charset val="204"/>
      </rPr>
      <t>(-)</t>
    </r>
  </si>
  <si>
    <t>II. ВСИЧКО РАЗХОДИ - РЕКАПИТУЛАЦИЯ ПО ПАРАГРАФИ И ПОДПАРАГРАФИ</t>
  </si>
  <si>
    <t>Код  9 8</t>
  </si>
  <si>
    <t xml:space="preserve">за периода        от </t>
  </si>
  <si>
    <t xml:space="preserve">                                             (наименование на първостепенния разпоредител с бюджет)</t>
  </si>
  <si>
    <t xml:space="preserve">                                                            (наименование на разпоредителя с бюджет)</t>
  </si>
  <si>
    <t>III-ІV. ТРАНСФЕРИ И ВРЕМЕННИ БЕЗЛИХВЕНИ ЗАЕМИ - РЕКАПИТУЛАЦИЯ</t>
  </si>
  <si>
    <t xml:space="preserve">  ІІІ. ТРАНСФЕРИ</t>
  </si>
  <si>
    <t>III. ВСИЧКО ТРАНСФЕРИ</t>
  </si>
  <si>
    <t>IV. ВСИЧКО ВРЕМЕННИ БЕЗЛИХВЕНИ ЗАЕМИ</t>
  </si>
  <si>
    <r>
      <t xml:space="preserve">осигурителни вноски от работодатели за </t>
    </r>
    <r>
      <rPr>
        <b/>
        <i/>
        <sz val="12"/>
        <rFont val="Times New Roman Cyr"/>
        <family val="1"/>
      </rPr>
      <t>Учителския пенсионен фонд (УчПФ)</t>
    </r>
  </si>
  <si>
    <r>
      <t>трансфери от/за ЦБ (+/</t>
    </r>
    <r>
      <rPr>
        <sz val="12"/>
        <color indexed="10"/>
        <rFont val="Times New Roman CYR"/>
        <charset val="204"/>
      </rPr>
      <t>-</t>
    </r>
    <r>
      <rPr>
        <sz val="12"/>
        <rFont val="Times New Roman Cyr"/>
        <charset val="204"/>
      </rPr>
      <t>)</t>
    </r>
  </si>
  <si>
    <t>обща субсидия и други трансфери за държавни дейности от ЦБ за общини (+)</t>
  </si>
  <si>
    <t>обща изравнителна субсидия и други трансфери за местни дейности от ЦБ за общини (+)</t>
  </si>
  <si>
    <t xml:space="preserve">Временни безлихвени заеми от/за държавни предприятия, включени в КФП (нето) </t>
  </si>
  <si>
    <t>Трансфери от/за държавни предприятия и други лица, включени в КФП</t>
  </si>
  <si>
    <t>Трансфери за поети осигурителни вноски за ДЗПО</t>
  </si>
  <si>
    <r>
      <t>Постъпления от продажба на нефинансови активи (</t>
    </r>
    <r>
      <rPr>
        <b/>
        <i/>
        <sz val="12"/>
        <color indexed="10"/>
        <rFont val="Times New Roman CYR"/>
        <charset val="204"/>
      </rPr>
      <t>без § 40-71</t>
    </r>
    <r>
      <rPr>
        <b/>
        <sz val="12"/>
        <color indexed="18"/>
        <rFont val="Times New Roman Cyr"/>
        <family val="1"/>
        <charset val="204"/>
      </rPr>
      <t>)</t>
    </r>
  </si>
  <si>
    <t>ІV. ВР.БЕЗЛ.ЗАЕМИ</t>
  </si>
  <si>
    <t>VІ. ФИНАНСИРАНЕ НА БЮДЖЕТНОТО САЛДО (VІ.=-V.)</t>
  </si>
  <si>
    <t>V. БЮДЖЕТНО САЛДО - ДЕФИЦИТ (-) / ИЗЛИШЪК (+)      (V.=I.-II.+III.+ІV.)</t>
  </si>
  <si>
    <t>V.-VІ. БЮДЖЕТНО САЛДО и ФИНАНСИРАНЕ НА БЮДЖЕТНОТО САЛДО</t>
  </si>
  <si>
    <r>
      <t xml:space="preserve">Заеми от чужбина - </t>
    </r>
    <r>
      <rPr>
        <b/>
        <i/>
        <sz val="12"/>
        <color indexed="60"/>
        <rFont val="Times New Roman CYR"/>
        <family val="1"/>
        <charset val="204"/>
      </rPr>
      <t>нето</t>
    </r>
    <r>
      <rPr>
        <b/>
        <sz val="12"/>
        <color indexed="60"/>
        <rFont val="Times New Roman CYR"/>
        <family val="1"/>
        <charset val="204"/>
      </rPr>
      <t xml:space="preserve"> (+/-)</t>
    </r>
  </si>
  <si>
    <r>
      <t xml:space="preserve">Покупко-продажба на държавни (общински) ценни книжа от бюджетни организации - </t>
    </r>
    <r>
      <rPr>
        <b/>
        <i/>
        <sz val="12"/>
        <color indexed="60"/>
        <rFont val="Times New Roman CYR"/>
        <family val="1"/>
        <charset val="204"/>
      </rPr>
      <t>нето</t>
    </r>
    <r>
      <rPr>
        <b/>
        <sz val="12"/>
        <color indexed="60"/>
        <rFont val="Times New Roman CYR"/>
        <family val="1"/>
        <charset val="204"/>
      </rPr>
      <t xml:space="preserve">  </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</si>
  <si>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Операции с други ценни книжа и финансови активи за управление на ликвидността - </t>
    </r>
    <r>
      <rPr>
        <b/>
        <i/>
        <sz val="12"/>
        <color indexed="60"/>
        <rFont val="Times New Roman CYR"/>
        <family val="1"/>
        <charset val="204"/>
      </rPr>
      <t xml:space="preserve">нето </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r>
      <rPr>
        <b/>
        <i/>
        <sz val="12"/>
        <color indexed="60"/>
        <rFont val="Times New Roman CYR"/>
        <family val="1"/>
        <charset val="204"/>
      </rPr>
      <t>-</t>
    </r>
    <r>
      <rPr>
        <sz val="12"/>
        <color indexed="60"/>
        <rFont val="Times New Roman CYR"/>
        <family val="1"/>
        <charset val="204"/>
      </rPr>
      <t>)</t>
    </r>
  </si>
  <si>
    <r>
      <t xml:space="preserve">Друго финансиране - </t>
    </r>
    <r>
      <rPr>
        <b/>
        <i/>
        <sz val="12"/>
        <color indexed="60"/>
        <rFont val="Times New Roman CYR"/>
        <family val="1"/>
        <charset val="204"/>
      </rPr>
      <t>нето</t>
    </r>
    <r>
      <rPr>
        <sz val="12"/>
        <color indexed="60"/>
        <rFont val="Times New Roman CYR"/>
        <family val="1"/>
        <charset val="204"/>
      </rPr>
      <t>(</t>
    </r>
    <r>
      <rPr>
        <b/>
        <sz val="12"/>
        <color indexed="60"/>
        <rFont val="Times New Roman CYR"/>
        <family val="1"/>
        <charset val="204"/>
      </rPr>
      <t>+/-</t>
    </r>
    <r>
      <rPr>
        <sz val="12"/>
        <color indexed="60"/>
        <rFont val="Times New Roman CYR"/>
        <family val="1"/>
        <charset val="204"/>
      </rPr>
      <t>)</t>
    </r>
  </si>
  <si>
    <r>
      <t xml:space="preserve">Депозити и сметки консолидирани в </t>
    </r>
    <r>
      <rPr>
        <b/>
        <i/>
        <sz val="12"/>
        <color indexed="60"/>
        <rFont val="Times New Roman CYR"/>
        <family val="1"/>
        <charset val="204"/>
      </rPr>
      <t>системата на "Единната сметка"-нето</t>
    </r>
    <r>
      <rPr>
        <b/>
        <sz val="12"/>
        <color indexed="60"/>
        <rFont val="Times New Roman CYR"/>
        <family val="1"/>
        <charset val="204"/>
      </rPr>
      <t xml:space="preserve"> (+/-)</t>
    </r>
  </si>
  <si>
    <t xml:space="preserve">Събрани средства и извършени плащания за сметка на други бюджети, сметки и фондове </t>
  </si>
  <si>
    <t>Разчети между първостепенни разпоредители  за централизация на средства и плащания в СЕБРА</t>
  </si>
  <si>
    <t>Държавни (общински) ценни книжа емитирани на международните капиталови пазари</t>
  </si>
  <si>
    <r>
      <t xml:space="preserve">получени </t>
    </r>
    <r>
      <rPr>
        <i/>
        <sz val="12"/>
        <rFont val="Times New Roman CYR"/>
        <charset val="204"/>
      </rPr>
      <t>краткосрочни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</si>
  <si>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получени </t>
    </r>
    <r>
      <rPr>
        <i/>
        <sz val="12"/>
        <rFont val="Times New Roman CYR"/>
        <charset val="204"/>
      </rPr>
      <t>дългосрочни</t>
    </r>
    <r>
      <rPr>
        <sz val="12"/>
        <rFont val="Times New Roman Cyr"/>
        <charset val="204"/>
      </rPr>
      <t xml:space="preserve"> заеми от</t>
    </r>
    <r>
      <rPr>
        <i/>
        <sz val="12"/>
        <rFont val="Times New Roman CYR"/>
        <charset val="204"/>
      </rPr>
      <t xml:space="preserve"> банки и финансови институции от чужбина (+)</t>
    </r>
  </si>
  <si>
    <r>
      <t xml:space="preserve">погашения по </t>
    </r>
    <r>
      <rPr>
        <i/>
        <sz val="12"/>
        <rFont val="Times New Roman CYR"/>
        <charset val="204"/>
      </rPr>
      <t>краткосрочни</t>
    </r>
    <r>
      <rPr>
        <sz val="12"/>
        <rFont val="Times New Roman Cyr"/>
        <charset val="204"/>
      </rPr>
      <t xml:space="preserve"> заеми от </t>
    </r>
    <r>
      <rPr>
        <i/>
        <sz val="12"/>
        <rFont val="Times New Roman CYR"/>
        <charset val="204"/>
      </rPr>
      <t>банки и финансови институции от чужбина (-)</t>
    </r>
  </si>
  <si>
    <r>
      <t xml:space="preserve">погашения по </t>
    </r>
    <r>
      <rPr>
        <i/>
        <sz val="12"/>
        <rFont val="Times New Roman CYR"/>
        <charset val="204"/>
      </rPr>
      <t>дългосрочни</t>
    </r>
    <r>
      <rPr>
        <sz val="12"/>
        <rFont val="Times New Roman Cyr"/>
        <charset val="204"/>
      </rPr>
      <t xml:space="preserve"> заеми от </t>
    </r>
    <r>
      <rPr>
        <i/>
        <sz val="12"/>
        <rFont val="Times New Roman CYR"/>
        <charset val="204"/>
      </rPr>
      <t>банки и финансови институции от чужбина (-)</t>
    </r>
  </si>
  <si>
    <t xml:space="preserve">събрани средства и извършени плащания от/за сметки за средствата от Европейския съюз </t>
  </si>
  <si>
    <r>
      <t xml:space="preserve">Депозити и средства по сметки - </t>
    </r>
    <r>
      <rPr>
        <b/>
        <i/>
        <sz val="12"/>
        <color indexed="60"/>
        <rFont val="Times New Roman CYR"/>
        <family val="1"/>
        <charset val="204"/>
      </rPr>
      <t>нето</t>
    </r>
    <r>
      <rPr>
        <b/>
        <sz val="12"/>
        <color indexed="60"/>
        <rFont val="Times New Roman CYR"/>
        <family val="1"/>
        <charset val="204"/>
      </rPr>
      <t xml:space="preserve"> (+/-)   </t>
    </r>
  </si>
  <si>
    <r>
      <t>остатък</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от</t>
    </r>
    <r>
      <rPr>
        <i/>
        <sz val="12"/>
        <rFont val="Times New Roman CYR"/>
        <charset val="204"/>
      </rPr>
      <t xml:space="preserve"> предходния период</t>
    </r>
    <r>
      <rPr>
        <sz val="12"/>
        <rFont val="Times New Roman Cyr"/>
        <charset val="204"/>
      </rPr>
      <t xml:space="preserve"> (+) </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</si>
  <si>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текущи сметки на бюджетните организации в БНБ в </t>
    </r>
    <r>
      <rPr>
        <i/>
        <sz val="12"/>
        <rFont val="Times New Roman CYR"/>
        <charset val="204"/>
      </rPr>
      <t>края на периода</t>
    </r>
    <r>
      <rPr>
        <sz val="12"/>
        <rFont val="Times New Roman Cyr"/>
        <charset val="204"/>
      </rPr>
      <t xml:space="preserve"> (-) </t>
    </r>
  </si>
  <si>
    <r>
      <t xml:space="preserve">Заеми от банки и други лица в страната - </t>
    </r>
    <r>
      <rPr>
        <b/>
        <i/>
        <sz val="12"/>
        <color indexed="60"/>
        <rFont val="Times New Roman CYR"/>
        <family val="1"/>
        <charset val="204"/>
      </rPr>
      <t xml:space="preserve">нето </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r>
      <rPr>
        <b/>
        <i/>
        <sz val="12"/>
        <color indexed="60"/>
        <rFont val="Times New Roman CYR"/>
        <family val="1"/>
        <charset val="204"/>
      </rPr>
      <t>-</t>
    </r>
    <r>
      <rPr>
        <b/>
        <sz val="12"/>
        <color indexed="60"/>
        <rFont val="Times New Roman CYR"/>
        <family val="1"/>
        <charset val="204"/>
      </rPr>
      <t>)</t>
    </r>
  </si>
  <si>
    <t>VI. ВСИЧКО ОПЕРАЦИИ С ФИНАНСОВИ АКТИВИ И ПАСИВИ</t>
  </si>
  <si>
    <t>ГЛ. СЧЕТОВОДИТЕЛ:</t>
  </si>
  <si>
    <t>ОТЧЕТНИ ДАННИ ОБЩО</t>
  </si>
  <si>
    <r>
      <rPr>
        <b/>
        <sz val="14"/>
        <rFont val="Times New Roman CYR"/>
        <charset val="204"/>
      </rPr>
      <t>(2)</t>
    </r>
    <r>
      <rPr>
        <b/>
        <sz val="12"/>
        <rFont val="Times New Roman CYR"/>
      </rPr>
      <t>=(3+4+5+6)</t>
    </r>
  </si>
  <si>
    <r>
      <t xml:space="preserve">друго финансиране - операции с активи - </t>
    </r>
    <r>
      <rPr>
        <sz val="12"/>
        <rFont val="Times New Roman Cyr"/>
        <charset val="204"/>
      </rPr>
      <t>предоставени временни депозити и гаранции на други бюджетни организации (-/+)</t>
    </r>
  </si>
  <si>
    <r>
      <t xml:space="preserve">друго финансиране - </t>
    </r>
    <r>
      <rPr>
        <b/>
        <i/>
        <sz val="12"/>
        <rFont val="Times New Roman CYR"/>
        <charset val="204"/>
      </rPr>
      <t>операции с пасиви</t>
    </r>
    <r>
      <rPr>
        <sz val="12"/>
        <rFont val="Times New Roman CYR"/>
        <family val="1"/>
        <charset val="204"/>
      </rPr>
      <t xml:space="preserve"> - получени временни депозити и гаранции от други бюджетни организации (-/+)</t>
    </r>
  </si>
  <si>
    <r>
      <t xml:space="preserve">друго финансиране - </t>
    </r>
    <r>
      <rPr>
        <sz val="12"/>
        <rFont val="Times New Roman Cyr"/>
        <charset val="204"/>
      </rPr>
      <t xml:space="preserve">операции с </t>
    </r>
    <r>
      <rPr>
        <i/>
        <sz val="12"/>
        <rFont val="Times New Roman CYR"/>
        <charset val="204"/>
      </rPr>
      <t>активи</t>
    </r>
    <r>
      <rPr>
        <b/>
        <i/>
        <sz val="12"/>
        <rFont val="Times New Roman CYR"/>
        <charset val="204"/>
      </rPr>
      <t xml:space="preserve"> (+/-)</t>
    </r>
  </si>
  <si>
    <r>
      <t>друго финансиране - операции с</t>
    </r>
    <r>
      <rPr>
        <i/>
        <sz val="12"/>
        <rFont val="Times New Roman CYR"/>
        <charset val="204"/>
      </rPr>
      <t xml:space="preserve"> пасиви</t>
    </r>
    <r>
      <rPr>
        <sz val="12"/>
        <rFont val="Times New Roman CYR"/>
        <family val="1"/>
        <charset val="204"/>
      </rPr>
      <t xml:space="preserve"> (+/-)</t>
    </r>
  </si>
  <si>
    <r>
      <t xml:space="preserve">събрани </t>
    </r>
    <r>
      <rPr>
        <sz val="12"/>
        <rFont val="Times New Roman Cyr"/>
        <charset val="204"/>
      </rPr>
      <t xml:space="preserve">суми за </t>
    </r>
    <r>
      <rPr>
        <i/>
        <sz val="12"/>
        <rFont val="Times New Roman CYR"/>
        <charset val="204"/>
      </rPr>
      <t>допълнително задължително пенсионно осигуряване (+)</t>
    </r>
  </si>
  <si>
    <r>
      <t xml:space="preserve">разпределени </t>
    </r>
    <r>
      <rPr>
        <sz val="12"/>
        <rFont val="Times New Roman Cyr"/>
        <charset val="204"/>
      </rPr>
      <t>суми за</t>
    </r>
    <r>
      <rPr>
        <i/>
        <sz val="12"/>
        <rFont val="Times New Roman CYR"/>
        <charset val="204"/>
      </rPr>
      <t xml:space="preserve"> допълнително задължително пенсионно осигуряване (-)</t>
    </r>
  </si>
  <si>
    <r>
      <rPr>
        <i/>
        <sz val="12"/>
        <rFont val="Times New Roman CYR"/>
        <charset val="204"/>
      </rPr>
      <t xml:space="preserve">прехвърлени </t>
    </r>
    <r>
      <rPr>
        <sz val="12"/>
        <rFont val="Times New Roman Cyr"/>
        <charset val="204"/>
      </rPr>
      <t>парични наличности при</t>
    </r>
    <r>
      <rPr>
        <i/>
        <sz val="12"/>
        <rFont val="Times New Roman CYR"/>
        <charset val="204"/>
      </rPr>
      <t xml:space="preserve"> преобразуване на бюджетни организации</t>
    </r>
    <r>
      <rPr>
        <b/>
        <i/>
        <sz val="12"/>
        <rFont val="Times New Roman CYR"/>
        <family val="1"/>
        <charset val="204"/>
      </rPr>
      <t xml:space="preserve"> (-)</t>
    </r>
  </si>
  <si>
    <r>
      <rPr>
        <i/>
        <sz val="12"/>
        <rFont val="Times New Roman CYR"/>
        <charset val="204"/>
      </rPr>
      <t>получени</t>
    </r>
    <r>
      <rPr>
        <sz val="12"/>
        <rFont val="Times New Roman CYR"/>
        <family val="1"/>
        <charset val="204"/>
      </rPr>
      <t xml:space="preserve"> парични наличности при </t>
    </r>
    <r>
      <rPr>
        <i/>
        <sz val="12"/>
        <rFont val="Times New Roman CYR"/>
        <charset val="204"/>
      </rPr>
      <t xml:space="preserve">преобразуване на бюджетни организации </t>
    </r>
    <r>
      <rPr>
        <sz val="12"/>
        <rFont val="Times New Roman CYR"/>
        <family val="1"/>
        <charset val="204"/>
      </rPr>
      <t>(+)</t>
    </r>
  </si>
  <si>
    <t>Р</t>
  </si>
  <si>
    <t>Е</t>
  </si>
  <si>
    <t>К</t>
  </si>
  <si>
    <t>А</t>
  </si>
  <si>
    <t>П</t>
  </si>
  <si>
    <t>И</t>
  </si>
  <si>
    <t>Т</t>
  </si>
  <si>
    <t>У</t>
  </si>
  <si>
    <t>Л</t>
  </si>
  <si>
    <t>Ц</t>
  </si>
  <si>
    <t>Я</t>
  </si>
  <si>
    <t>Н</t>
  </si>
  <si>
    <t>О</t>
  </si>
  <si>
    <t>З</t>
  </si>
  <si>
    <t>-</t>
  </si>
  <si>
    <t>Х</t>
  </si>
  <si>
    <t>Д</t>
  </si>
  <si>
    <t xml:space="preserve">                                                                      ( име и фамилия)</t>
  </si>
  <si>
    <t xml:space="preserve">V. Дефицит / излишък = I - II +III - IV </t>
  </si>
  <si>
    <t>в т. ч.   вноски от приходи на държавни и общински предприятия и институции</t>
  </si>
  <si>
    <t xml:space="preserve">            нето плащания по активирани гаранции, поръчителства и преоформен дълг </t>
  </si>
  <si>
    <t xml:space="preserve">5. Покупко-продажба на държавни/общински/ ценни книжа от бюдж. предприятия </t>
  </si>
  <si>
    <t xml:space="preserve">13. Касови операции, депозити, покупко-продажба на валута и сетълмент </t>
  </si>
  <si>
    <t xml:space="preserve">                                      ОТЧЕТНИ ДАННИ ЗА:</t>
  </si>
  <si>
    <t>(в левове)</t>
  </si>
  <si>
    <t>П О К А З А Т Е Л И</t>
  </si>
  <si>
    <t>ИЗГОТВИЛ:</t>
  </si>
  <si>
    <t>§§ от ЕБК, които се включват в съответния показател</t>
  </si>
  <si>
    <r>
      <t xml:space="preserve">остатък в левова равностойност по валутни сметки  в чужбина от </t>
    </r>
    <r>
      <rPr>
        <i/>
        <sz val="12"/>
        <rFont val="Times New Roman CYR"/>
        <charset val="204"/>
      </rPr>
      <t xml:space="preserve">предходния период </t>
    </r>
    <r>
      <rPr>
        <sz val="12"/>
        <rFont val="Times New Roman Cyr"/>
        <charset val="204"/>
      </rPr>
      <t>(+)</t>
    </r>
  </si>
  <si>
    <r>
      <rPr>
        <sz val="12"/>
        <rFont val="Times New Roman Cyr"/>
        <charset val="204"/>
      </rPr>
      <t xml:space="preserve">остатък в касата във валута  </t>
    </r>
    <r>
      <rPr>
        <i/>
        <sz val="12"/>
        <rFont val="Times New Roman CYR"/>
        <charset val="204"/>
      </rPr>
      <t xml:space="preserve">в чужбина </t>
    </r>
    <r>
      <rPr>
        <sz val="12"/>
        <rFont val="Times New Roman Cyr"/>
        <charset val="204"/>
      </rPr>
      <t xml:space="preserve">от </t>
    </r>
    <r>
      <rPr>
        <i/>
        <sz val="12"/>
        <rFont val="Times New Roman CYR"/>
        <charset val="204"/>
      </rPr>
      <t>предходния период</t>
    </r>
    <r>
      <rPr>
        <sz val="12"/>
        <rFont val="Times New Roman Cyr"/>
        <charset val="204"/>
      </rPr>
      <t xml:space="preserve"> (+)</t>
    </r>
  </si>
  <si>
    <r>
      <t>наличност</t>
    </r>
    <r>
      <rPr>
        <sz val="12"/>
        <rFont val="Times New Roman Cyr"/>
        <charset val="204"/>
      </rPr>
      <t xml:space="preserve"> в касата във валута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 xml:space="preserve"> (-)</t>
    </r>
  </si>
  <si>
    <r>
      <t>наличност</t>
    </r>
    <r>
      <rPr>
        <sz val="12"/>
        <rFont val="Times New Roman Cyr"/>
        <charset val="204"/>
      </rPr>
      <t xml:space="preserve"> в левова равностойност по валутни сметки </t>
    </r>
    <r>
      <rPr>
        <i/>
        <sz val="12"/>
        <rFont val="Times New Roman CYR"/>
        <charset val="204"/>
      </rPr>
      <t>в чужбина</t>
    </r>
    <r>
      <rPr>
        <sz val="12"/>
        <rFont val="Times New Roman Cyr"/>
        <charset val="204"/>
      </rPr>
      <t xml:space="preserve"> в </t>
    </r>
    <r>
      <rPr>
        <i/>
        <sz val="12"/>
        <rFont val="Times New Roman CYR"/>
        <charset val="204"/>
      </rPr>
      <t>края на периода</t>
    </r>
    <r>
      <rPr>
        <sz val="12"/>
        <rFont val="Times New Roman Cyr"/>
        <charset val="204"/>
      </rPr>
      <t>(-)</t>
    </r>
  </si>
  <si>
    <r>
      <t>наличност</t>
    </r>
    <r>
      <rPr>
        <sz val="12"/>
        <rFont val="Times New Roman Cyr"/>
        <charset val="204"/>
      </rPr>
      <t xml:space="preserve"> по </t>
    </r>
    <r>
      <rPr>
        <i/>
        <sz val="12"/>
        <rFont val="Times New Roman CYR"/>
        <charset val="204"/>
      </rPr>
      <t>левови</t>
    </r>
    <r>
      <rPr>
        <sz val="12"/>
        <rFont val="Times New Roman Cyr"/>
        <charset val="204"/>
      </rPr>
      <t xml:space="preserve"> депозити на бюджетните организации </t>
    </r>
    <r>
      <rPr>
        <sz val="11"/>
        <rFont val="Times New Roman Cyr"/>
        <charset val="204"/>
      </rPr>
      <t>в</t>
    </r>
    <r>
      <rPr>
        <sz val="12"/>
        <rFont val="Times New Roman Cyr"/>
        <charset val="204"/>
      </rPr>
      <t xml:space="preserve"> </t>
    </r>
    <r>
      <rPr>
        <sz val="10"/>
        <rFont val="Times New Roman CYR"/>
        <charset val="204"/>
      </rPr>
      <t>БНБ</t>
    </r>
    <r>
      <rPr>
        <sz val="12"/>
        <rFont val="Times New Roman Cyr"/>
        <charset val="204"/>
      </rPr>
      <t xml:space="preserve"> </t>
    </r>
    <r>
      <rPr>
        <sz val="11"/>
        <rFont val="Times New Roman Cyr"/>
        <charset val="204"/>
      </rPr>
      <t>в</t>
    </r>
    <r>
      <rPr>
        <sz val="12"/>
        <rFont val="Times New Roman Cyr"/>
        <charset val="204"/>
      </rPr>
      <t xml:space="preserve"> </t>
    </r>
    <r>
      <rPr>
        <i/>
        <sz val="12"/>
        <rFont val="Times New Roman CYR"/>
        <charset val="204"/>
      </rPr>
      <t>края на периода</t>
    </r>
    <r>
      <rPr>
        <sz val="10"/>
        <rFont val="Times New Roman CYR"/>
        <charset val="204"/>
      </rPr>
      <t xml:space="preserve"> (-)</t>
    </r>
  </si>
  <si>
    <t xml:space="preserve">               (наименование на първостепенния разпоредител с бюджет)</t>
  </si>
  <si>
    <t xml:space="preserve">                                  (наименование на разпоредителя с бюджет)</t>
  </si>
  <si>
    <t xml:space="preserve">               ФИНАНСОВО-ПРАВНА ФОРМА</t>
  </si>
  <si>
    <t xml:space="preserve">разпределени към чужбина капиталови трансфери по програми на Европейския съюз </t>
  </si>
  <si>
    <t xml:space="preserve">Временни безлихвени заеми от/за държавни предприятия и други сметки, включени в КФП </t>
  </si>
  <si>
    <t xml:space="preserve">                 II.1. РАЗХОДИ ПО ДЕЙНОСТИ</t>
  </si>
  <si>
    <t xml:space="preserve">            получени погашения по предоставени кредити от други държави </t>
  </si>
  <si>
    <t>дата</t>
  </si>
  <si>
    <t>РЪКОВОДИТЕЛ:</t>
  </si>
  <si>
    <t xml:space="preserve">служебни телефони </t>
  </si>
  <si>
    <t>e-mail:</t>
  </si>
  <si>
    <t>(дата)</t>
  </si>
  <si>
    <t xml:space="preserve">(служебни телефони) </t>
  </si>
  <si>
    <t>(e-mail)</t>
  </si>
  <si>
    <t>( име и фамилия)</t>
  </si>
  <si>
    <t>Сърница</t>
  </si>
  <si>
    <t>ФИНАНСОВО-ПРАВНА ФОРМА</t>
  </si>
  <si>
    <t>ОТЧЕТНИ ДАННИ ПО ЕБК ЗА ИЗПЪЛНЕНИЕТО НА БЮДЖЕТА</t>
  </si>
  <si>
    <t>ОТЧЕТНИ ДАННИ ПО ЕБК ЗА СМЕТКИТЕ ЗА ЧУЖДИ СРЕДСТВА</t>
  </si>
  <si>
    <t>ОТЧЕТНИ ДАННИ ПО ЕБК ЗА СМЕТКИТЕ ЗА СРЕДСТВАТА ОТ ЕВРОПЕЙСКИЯ СЪЮЗ - РА</t>
  </si>
  <si>
    <t>ОТЧЕТНИ ДАННИ ПО ЕБК ЗА СМЕТКИТЕ ЗА СРЕДСТВАТА ОТ ЕВРОПЕЙСКИЯ СЪЮЗ - ДЕС</t>
  </si>
  <si>
    <t>ОТЧЕТНИ ДАННИ ПО ЕБК ЗА СМЕТКИТЕ ЗА СРЕДСТВАТА ОТ ЕВРОПЕЙСКИЯ СЪЮЗ - ДМП</t>
  </si>
  <si>
    <t>ОТЧЕТНИ ДАННИ ПО ЕБК ЗА СМЕТКИТЕ ЗА СРЕДСТВАТА ОТ ЕВРОПЕЙСКИЯ СЪЮЗ - КСФ</t>
  </si>
  <si>
    <t xml:space="preserve">       VI. ОПЕРАЦИИ С ФИНАНСОВИ АКТИВИ И ПАСИВИ (финансиране на бюдж. салдо)</t>
  </si>
  <si>
    <t>(а)</t>
  </si>
  <si>
    <t>финансово-правна форма</t>
  </si>
  <si>
    <t>код по ЕБК:</t>
  </si>
  <si>
    <t>Комисия за енергийно и водно регулиране</t>
  </si>
  <si>
    <t>Фонд "Сигурност на електроенергийната система"</t>
  </si>
  <si>
    <t>Висше училище по телекомуникации и пощи - София</t>
  </si>
  <si>
    <t>вноски по чл. 4б и 4в от КСО за сметка на осигурителя</t>
  </si>
  <si>
    <t>вноски по чл. 4б от КСО за сметка на осигурените лица</t>
  </si>
  <si>
    <t xml:space="preserve">вноски по чл. 4б от КСО от самонаети лица (самоосигуряващи се лица) </t>
  </si>
  <si>
    <t xml:space="preserve">коректив за касови постъпления (-/+) </t>
  </si>
  <si>
    <t>коректив на вноски за ДЗПО за сумите по чл. 4б и 4в от КСО за сметка на осигурителя</t>
  </si>
  <si>
    <t>Приватизация на дялове, акции и участия</t>
  </si>
  <si>
    <t>остатък по левови депозити на бюджетните организации в БНБ от предходния период (+)</t>
  </si>
  <si>
    <t>Държавна агенция “Електронно управление”</t>
  </si>
  <si>
    <t>Държавна агенция "Разузнаване"</t>
  </si>
  <si>
    <t>Държавно предприятие „Център за предоставяне на услуги”</t>
  </si>
  <si>
    <t xml:space="preserve">Държавно предприятие „Единен системен оператор“ </t>
  </si>
  <si>
    <t>4. Приватизация на дялове, акции и участия</t>
  </si>
  <si>
    <t>КФ - ОП "Транспорт и транспортна инфраструктура"</t>
  </si>
  <si>
    <t>КФ - ОП "Околна среда"</t>
  </si>
  <si>
    <t>ЕФРР - ОП "Транспорт и транспортна инфраструктура"</t>
  </si>
  <si>
    <t>ЕФРР - ОП "Региони в растеж"</t>
  </si>
  <si>
    <t>ЕФРР - ОП "Наука и образование за интелигентен растеж"</t>
  </si>
  <si>
    <t>ЕФРР - ОП "Иновации и конкурентоспособност "</t>
  </si>
  <si>
    <t>ЕФРР - ОП "Околна среда"</t>
  </si>
  <si>
    <t>ЕФРР - ОП "Инициатива за малки и средни предприятия"</t>
  </si>
  <si>
    <t>ЕСФ - ОП "Развитие на човешките ресурси"</t>
  </si>
  <si>
    <t>ЕСФ - ОП "Добро управление"</t>
  </si>
  <si>
    <t>ЕСФ - ОП "Наука и образование за интелигентен растеж"</t>
  </si>
  <si>
    <t>ПЕРИОД 2014-2020</t>
  </si>
  <si>
    <t>98111</t>
  </si>
  <si>
    <t>98112</t>
  </si>
  <si>
    <t>98211</t>
  </si>
  <si>
    <t>98212</t>
  </si>
  <si>
    <t>98213</t>
  </si>
  <si>
    <t>98214</t>
  </si>
  <si>
    <t>98215</t>
  </si>
  <si>
    <t>98224</t>
  </si>
  <si>
    <t>98311</t>
  </si>
  <si>
    <t>98312</t>
  </si>
  <si>
    <t>98313</t>
  </si>
  <si>
    <t xml:space="preserve">ОП "Фонд за европейско подпомагане на най-нуждаещите се лица" </t>
  </si>
  <si>
    <t>ПЕРИОД 2007-2013</t>
  </si>
  <si>
    <t>КФ - ОП "ТРАНСПОРТ"</t>
  </si>
  <si>
    <t>ЕФРР - ОП "ТРАНСПОРТ"</t>
  </si>
  <si>
    <t>ЕФРР - ОП "РЕГИОНАЛНО РАЗВИТИЕ"</t>
  </si>
  <si>
    <t>ЕФРР - ОП "КОНКУРЕНТНОСПОСОБНОСТ"</t>
  </si>
  <si>
    <t>ЕФРР - ОП "ТЕХНИЧЕСКА ПОМОЩ"</t>
  </si>
  <si>
    <t>98210</t>
  </si>
  <si>
    <t>ЕСФ - ОП "ЧОВЕШКИ РЕСУРСИ"</t>
  </si>
  <si>
    <t>ЕСФ - ОП "АДМИНИСТРАТИВЕН КАПАЦИТЕТ"</t>
  </si>
  <si>
    <r>
      <t xml:space="preserve">                                  </t>
    </r>
    <r>
      <rPr>
        <b/>
        <i/>
        <sz val="14"/>
        <color indexed="20"/>
        <rFont val="Times New Roman"/>
        <family val="1"/>
        <charset val="204"/>
      </rPr>
      <t>ОТЧЕТ</t>
    </r>
    <r>
      <rPr>
        <b/>
        <sz val="14"/>
        <rFont val="Times New Roman"/>
        <family val="1"/>
        <charset val="204"/>
      </rPr>
      <t xml:space="preserve"> ЗА КАСОВОТО ИЗПЪЛНЕНИЕ НА БЮДЖЕТА</t>
    </r>
  </si>
  <si>
    <r>
      <t xml:space="preserve">                   </t>
    </r>
    <r>
      <rPr>
        <b/>
        <i/>
        <sz val="14"/>
        <color indexed="16"/>
        <rFont val="Times New Roman"/>
        <family val="1"/>
        <charset val="204"/>
      </rPr>
      <t>ОТЧЕТ</t>
    </r>
    <r>
      <rPr>
        <b/>
        <sz val="14"/>
        <rFont val="Times New Roman"/>
        <family val="1"/>
        <charset val="204"/>
      </rPr>
      <t xml:space="preserve"> ЗА КАСОВОТО ИЗПЪЛНЕНИЕ НА СМЕТКИТЕ ЗА ЧУЖДИ СРЕДСТВА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</si>
  <si>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РА</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</si>
  <si>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ДЕС</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</si>
  <si>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ДМП</t>
    </r>
  </si>
  <si>
    <r>
      <rPr>
        <b/>
        <i/>
        <sz val="14"/>
        <color indexed="18"/>
        <rFont val="Times New Roman"/>
        <family val="1"/>
        <charset val="204"/>
      </rPr>
      <t>ОТЧЕТ</t>
    </r>
    <r>
      <rPr>
        <b/>
        <sz val="14"/>
        <rFont val="Times New Roman"/>
        <family val="1"/>
        <charset val="204"/>
      </rPr>
      <t xml:space="preserve"> ЗА КАСОВОТО ИЗПЪЛНЕНИЕ НА СМЕТКИТЕ ЗА СРЕДСТВАТА ОТ ЕВРОПЕЙСКИЯ СЪЮЗ - КСФ</t>
    </r>
  </si>
  <si>
    <t xml:space="preserve"> (бюджетна организация, предприятие по чл. 165, ал. 1 от ЗПФ, поделение)</t>
  </si>
  <si>
    <t>ЕИК/БУЛСТАТ</t>
  </si>
  <si>
    <t>код по ЕБК</t>
  </si>
  <si>
    <t xml:space="preserve">                    Web-адрес</t>
  </si>
  <si>
    <t>e-mail</t>
  </si>
  <si>
    <t>ГОДИНА</t>
  </si>
  <si>
    <t>(В ЛЕВОВЕ)</t>
  </si>
  <si>
    <r>
      <rPr>
        <sz val="14"/>
        <color indexed="28"/>
        <rFont val="Times New Roman"/>
        <family val="1"/>
        <charset val="204"/>
      </rPr>
      <t xml:space="preserve">БЮДЖЕТ </t>
    </r>
    <r>
      <rPr>
        <sz val="12"/>
        <color indexed="28"/>
        <rFont val="Times New Roman"/>
        <family val="1"/>
        <charset val="204"/>
      </rPr>
      <t xml:space="preserve">Годишен         уточнен план                           </t>
    </r>
  </si>
  <si>
    <t xml:space="preserve">БЮДЖЕТ -ОТЧЕТ  </t>
  </si>
  <si>
    <t xml:space="preserve">Сметки за сред-ства от Европей-ския съюз-инди-кативни разчети                      </t>
  </si>
  <si>
    <t>Сметки за сред-ства от Евро-пейския съюз - ОТЧЕТ</t>
  </si>
  <si>
    <t xml:space="preserve">Сметки за чуж-ди средства - ОТЧЕТ                </t>
  </si>
  <si>
    <t xml:space="preserve">ОБЩО КАСОВ ОТЧЕТ  </t>
  </si>
  <si>
    <t xml:space="preserve">                                  П О К А З А Т Е Л И</t>
  </si>
  <si>
    <t xml:space="preserve">                                                                (а)</t>
  </si>
  <si>
    <t>(6)=(2)+(4)+(5)</t>
  </si>
  <si>
    <t xml:space="preserve"> А. ПРИХОДИ, ПОМОЩИ И ДАРЕНИЯ</t>
  </si>
  <si>
    <t xml:space="preserve"> I. Постъпления от текущи приходи</t>
  </si>
  <si>
    <t xml:space="preserve"> 1. Приходи от данъци и осигурителни вноски</t>
  </si>
  <si>
    <t xml:space="preserve"> 3. Приходи от административни глоби, санкции и наказателни лихви</t>
  </si>
  <si>
    <t xml:space="preserve"> 4. Нетни приходи от продажби на услуги, стоки и продукция</t>
  </si>
  <si>
    <t xml:space="preserve"> 5. Приходи от наеми</t>
  </si>
  <si>
    <t xml:space="preserve"> 7. Приходи от лихви</t>
  </si>
  <si>
    <t xml:space="preserve"> 8. Приходи от дивиденти и дялово участие </t>
  </si>
  <si>
    <t xml:space="preserve"> 9. Други текущи приходи и реализирани курсови разлики</t>
  </si>
  <si>
    <t xml:space="preserve"> Общо за група І. Постъпления от текущи приходи</t>
  </si>
  <si>
    <t xml:space="preserve"> 1. Продажба на земя</t>
  </si>
  <si>
    <t xml:space="preserve"> 2. Продажба на други нефинансови дълготрайни активи</t>
  </si>
  <si>
    <t xml:space="preserve"> Общо за група ІІ. Постъпления от продажби на нефинансови активи</t>
  </si>
  <si>
    <t xml:space="preserve"> IІI. Внесен ДДС, др. данъци в/у продажбите и коректив за постъпления </t>
  </si>
  <si>
    <t xml:space="preserve"> 1. Внесен ДДС</t>
  </si>
  <si>
    <t xml:space="preserve"> 2. Внесен данък върху приходите от стопанска дейност</t>
  </si>
  <si>
    <t xml:space="preserve"> 3. Внесени други данъци върху продажбите</t>
  </si>
  <si>
    <t xml:space="preserve"> 4. Коректив за касови постъпления</t>
  </si>
  <si>
    <t xml:space="preserve"> ІІІ. Внесен ДДС и др. данъци в/у продажбите и коректив за постъпления</t>
  </si>
  <si>
    <t xml:space="preserve">     в т. ч. внесен ДДС</t>
  </si>
  <si>
    <t xml:space="preserve">                внесен данък в/у приходите от стопанска дейност</t>
  </si>
  <si>
    <t xml:space="preserve">                внесени други данъци, такси и вноски в/у продажбите</t>
  </si>
  <si>
    <t xml:space="preserve"> IV. Постъпления от застрахователни обезщетения</t>
  </si>
  <si>
    <t xml:space="preserve"> V. Приходи от помощи и дарения</t>
  </si>
  <si>
    <t xml:space="preserve"> 1. Помощи и дарения от Европейския съюз</t>
  </si>
  <si>
    <t xml:space="preserve"> 2. Други помощи и дарения от чужбина</t>
  </si>
  <si>
    <t xml:space="preserve"> 4. Помощи и дарения от страната</t>
  </si>
  <si>
    <t xml:space="preserve"> Общо за група V. Приходи от помощи и дарения</t>
  </si>
  <si>
    <t xml:space="preserve"> А. ОБЩО ПРИХОДИ, ПОМОЩИ И ДАРЕНИЯ</t>
  </si>
  <si>
    <t xml:space="preserve"> Б. РАЗХОДИ И ПРИДОБИВАНЕ НА НЕФИНАНСОВИ АКТИВИ</t>
  </si>
  <si>
    <t xml:space="preserve"> I. Плащания за текущи нелихвени разходи</t>
  </si>
  <si>
    <t xml:space="preserve"> 1. Разходи за издръжка - нефинансови позиции</t>
  </si>
  <si>
    <t xml:space="preserve"> 2. Разходи за застраховане и други финансови услуги</t>
  </si>
  <si>
    <t xml:space="preserve"> 3. Платени данъци, такси и административни санкции</t>
  </si>
  <si>
    <t xml:space="preserve"> 4. Разходи за възнаграждения на персонал</t>
  </si>
  <si>
    <t xml:space="preserve"> 5. Разходи за осигурителни вноски</t>
  </si>
  <si>
    <t xml:space="preserve"> Общо за група І. Плащания за текущи нелихвени разходи</t>
  </si>
  <si>
    <t xml:space="preserve"> IІ. Плащания за придобиване на нефинансови дълготрайни активи</t>
  </si>
  <si>
    <t xml:space="preserve"> 1. Придобиване на земя</t>
  </si>
  <si>
    <t xml:space="preserve"> 2. Придобиване на други дълготрайни материални активи</t>
  </si>
  <si>
    <t xml:space="preserve"> 3. Придобиване на нематериални дълготрайни активи</t>
  </si>
  <si>
    <t xml:space="preserve"> 4. Нето-прираст на държавния резерв и изкупуване на земеделска продукция </t>
  </si>
  <si>
    <t xml:space="preserve">     в т. ч. постъпления от реализация на държавния резерв (-)</t>
  </si>
  <si>
    <t xml:space="preserve"> Общо за група ІІ. Плащания за на нефинансови дълготрайни активи</t>
  </si>
  <si>
    <t xml:space="preserve"> III. Плащания за разходи за лихви</t>
  </si>
  <si>
    <t xml:space="preserve"> Общо за група ІІІ. Плащания за разходи за лихви</t>
  </si>
  <si>
    <t xml:space="preserve"> IV. Трансфери към домакинства</t>
  </si>
  <si>
    <t xml:space="preserve"> 1. Осигурителни плащания и други текущи трансфери</t>
  </si>
  <si>
    <t xml:space="preserve"> 2. Капиталови трансфери към домакинства</t>
  </si>
  <si>
    <t xml:space="preserve"> Общо за група ІV. Трансфери към домакинства</t>
  </si>
  <si>
    <t xml:space="preserve"> V. Субсидии и капиталови трансфери</t>
  </si>
  <si>
    <t xml:space="preserve"> 1. Текущи субсидии и трансфери към други лица</t>
  </si>
  <si>
    <t xml:space="preserve"> 2. Капиталови трансфери към други лица</t>
  </si>
  <si>
    <t xml:space="preserve"> Общо за група V. Субсидии и капиталови трансфери</t>
  </si>
  <si>
    <t xml:space="preserve"> Б. ОБЩО РАЗХОДИ И ПРИДОБИВАНЕ НА НЕФИНАНСОВИ АКТИВИ</t>
  </si>
  <si>
    <t xml:space="preserve"> В. ТРАНСФЕРИ И БЕЗЛИХВЕНИ ЗАЕМИ М/У БЮДЖ. ОРГАНИЗАЦИИ</t>
  </si>
  <si>
    <t xml:space="preserve"> 1. Трансфери между бюджетни организации (нето)</t>
  </si>
  <si>
    <t xml:space="preserve"> 2. Временни безлихвени заеми между бюджетни организации (нето)</t>
  </si>
  <si>
    <t xml:space="preserve"> В. ОБЩО ТРАНСФЕРИ И  ЗАЕМИ М/У БЮДЖЕТНИ ОРГАНИЗАЦИИ</t>
  </si>
  <si>
    <t>Г. Бюджетно салдо: Дефицит (-) / излишък (+) = (А. - Б. + В. )</t>
  </si>
  <si>
    <t>Д. Финансиране на бюджетното салдо (Е. + Ж. + З. - И.)</t>
  </si>
  <si>
    <t xml:space="preserve"> Е. ОПЕРАЦИИ С ФИНАНСОВИ АКТИВИ</t>
  </si>
  <si>
    <t xml:space="preserve"> I. Придобиване и реализиране на дялове, акции и участия</t>
  </si>
  <si>
    <t xml:space="preserve"> 1. Придобиване на дялове, акции и участия в предприятия (-)</t>
  </si>
  <si>
    <t xml:space="preserve"> 2. Постъпления от реализация и приватизация на дялове, акциии и участия</t>
  </si>
  <si>
    <t xml:space="preserve"> Общо за група І. Придобиване и реализиране на дялове, акции и участия</t>
  </si>
  <si>
    <t xml:space="preserve"> IІ. Предоставени заеми, възмездна фин. помощ и активирани гаранции</t>
  </si>
  <si>
    <t xml:space="preserve"> 1. Предоставени заеми и възмездна финансова помощ (-)</t>
  </si>
  <si>
    <t xml:space="preserve"> 2. Получени погашения по предоставени заеми и възмездна фин. помощ (+)</t>
  </si>
  <si>
    <t xml:space="preserve"> 3. Плащания по активирани гаранции  - главници по гарантирани заеми</t>
  </si>
  <si>
    <t xml:space="preserve"> 4. Възстановени суми по активирани гаранции - главници</t>
  </si>
  <si>
    <t xml:space="preserve"> Общо за група ІІ. Предоставени заеми, възмездна фин. помощ и гаранции</t>
  </si>
  <si>
    <t xml:space="preserve"> IІI. Други операции с финансови активи</t>
  </si>
  <si>
    <t xml:space="preserve"> 1. Нето-операции с други ценни книжа  и фин. активи (кеш-мениджмънт)</t>
  </si>
  <si>
    <t xml:space="preserve"> 2. Други операции с финансови активи (нето)</t>
  </si>
  <si>
    <t xml:space="preserve"> Общо за група ІІІ. Други операции с финансови активи</t>
  </si>
  <si>
    <t xml:space="preserve"> Е. ОБЩО ОПЕРАЦИИ С ФИНАНСОВИ АКТИВИ</t>
  </si>
  <si>
    <t xml:space="preserve"> Ж. ОПЕРАЦИИ С ФИНАНСОВИ ПАСИВИ</t>
  </si>
  <si>
    <t xml:space="preserve"> I. Емитирани държавни (общински) ценни книжа</t>
  </si>
  <si>
    <t xml:space="preserve"> 1. Постъпления от емисии на държавни (общински) ценни книжа (+)</t>
  </si>
  <si>
    <t xml:space="preserve"> 2. Погашения по емисии на държавни (общински) ценни книжа) (-)</t>
  </si>
  <si>
    <t xml:space="preserve"> Общо за група І. Емитирани държавни (общински) ценни книжа</t>
  </si>
  <si>
    <t xml:space="preserve"> IІ. Заеми от банки и други лица</t>
  </si>
  <si>
    <t xml:space="preserve"> 1. Получени банкови и други заеми (+)</t>
  </si>
  <si>
    <t xml:space="preserve"> Общо за група ІІ. Заеми от банки и други лица</t>
  </si>
  <si>
    <t xml:space="preserve"> IІI. Финансиране чрез финансов лизинг и търговски кредит</t>
  </si>
  <si>
    <t xml:space="preserve"> 1. Получено финансиране по финансов лизинг и търговски кредит (+)</t>
  </si>
  <si>
    <t xml:space="preserve"> 2. Погашения по финансов лизинг и търговски кредит (-)</t>
  </si>
  <si>
    <t xml:space="preserve"> Общо за група ІІІ. Финансиране чрез фин. лизинг и търговски кредит</t>
  </si>
  <si>
    <t>ІV. Други операции с финансови пасиви</t>
  </si>
  <si>
    <t xml:space="preserve"> 1. Операции с чужди средства (нето)</t>
  </si>
  <si>
    <t xml:space="preserve"> 2. Друго финансиране - операции с пасиви (нето)</t>
  </si>
  <si>
    <t xml:space="preserve"> Общо за група ІV. Други операции с финансови пасиви</t>
  </si>
  <si>
    <t xml:space="preserve"> Ж. ОБЩО ОПЕРАЦИИ С ФИНАНСОВИ ПАСИВИ</t>
  </si>
  <si>
    <t xml:space="preserve"> З. НЕТО-РАЗЧЕТИ И ОПЕРАЦИИ</t>
  </si>
  <si>
    <t xml:space="preserve"> 1. Нето-операции за сметка на средства от Европейския съюз</t>
  </si>
  <si>
    <t xml:space="preserve"> 2. Операции за сметка на други бюджети, сметки и фондове</t>
  </si>
  <si>
    <t xml:space="preserve"> 4. Разлики от закръгления в хил. лв. (+/-)</t>
  </si>
  <si>
    <t xml:space="preserve"> И. ИЗМЕНЕНИЕ НА ПАРИЧНИТЕ СРЕДСТВА</t>
  </si>
  <si>
    <t xml:space="preserve"> 1. Наличности на парични средства в началото на отчетния период</t>
  </si>
  <si>
    <t xml:space="preserve"> 2. Преоценка на наличности в чудестранна валута в края на отчетния период</t>
  </si>
  <si>
    <t xml:space="preserve"> 3. Наличности на парични средства в края на отчетния период</t>
  </si>
  <si>
    <t xml:space="preserve"> И. ИЗМЕНЕНИЕ НА ПАРИЧНИТЕ СРЕДСТВА (3. - 1. - 2.)</t>
  </si>
  <si>
    <t xml:space="preserve">                                                              Дата:</t>
  </si>
  <si>
    <t xml:space="preserve">              ГЛ. СЧЕТОВОДИТЕЛ:</t>
  </si>
  <si>
    <t xml:space="preserve">                          РЪКОВОДИТЕЛ:</t>
  </si>
  <si>
    <r>
      <rPr>
        <b/>
        <i/>
        <sz val="10"/>
        <color indexed="18"/>
        <rFont val="Times New Roman CYR"/>
        <charset val="204"/>
      </rPr>
      <t xml:space="preserve">КОНТРОЛА </t>
    </r>
    <r>
      <rPr>
        <b/>
        <sz val="10"/>
        <rFont val="Times New Roman CYR"/>
        <family val="1"/>
        <charset val="204"/>
      </rPr>
      <t>- РАВНЕНИЕ МЕЖДУ БЮДЖЕТНО САЛДО И ФИНАНСИРАНЕ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</si>
  <si>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РАВНЕНИЕ НА КАСОВИ ПОТОЦИ С НАЛИЧНОСТ</t>
    </r>
  </si>
  <si>
    <r>
      <rPr>
        <b/>
        <i/>
        <sz val="10"/>
        <color indexed="18"/>
        <rFont val="Times New Roman CYR"/>
        <charset val="204"/>
      </rPr>
      <t xml:space="preserve">КОНТРОЛА </t>
    </r>
    <r>
      <rPr>
        <b/>
        <sz val="10"/>
        <rFont val="Times New Roman CYR"/>
        <family val="1"/>
        <charset val="204"/>
      </rPr>
      <t xml:space="preserve">- РАВНЕНИЕ НА БЮДЖ. САЛДО И ФИНАНСИРАНЕ - </t>
    </r>
    <r>
      <rPr>
        <b/>
        <sz val="11"/>
        <rFont val="Times New Roman CYR"/>
        <charset val="204"/>
      </rPr>
      <t>неравнение</t>
    </r>
    <r>
      <rPr>
        <b/>
        <sz val="10"/>
        <rFont val="Times New Roman CYR"/>
        <family val="1"/>
        <charset val="204"/>
      </rPr>
      <t xml:space="preserve"> </t>
    </r>
    <r>
      <rPr>
        <b/>
        <i/>
        <sz val="10"/>
        <color indexed="18"/>
        <rFont val="Times New Roman CYR"/>
        <charset val="204"/>
      </rPr>
      <t>в левове</t>
    </r>
  </si>
  <si>
    <r>
      <rPr>
        <b/>
        <i/>
        <sz val="10"/>
        <color indexed="16"/>
        <rFont val="Times New Roman CYR"/>
        <charset val="204"/>
      </rPr>
      <t>КОНТРОЛА</t>
    </r>
    <r>
      <rPr>
        <b/>
        <i/>
        <sz val="10"/>
        <color indexed="18"/>
        <rFont val="Times New Roman CYR"/>
        <charset val="204"/>
      </rPr>
      <t xml:space="preserve"> </t>
    </r>
    <r>
      <rPr>
        <b/>
        <sz val="10"/>
        <rFont val="Times New Roman CYR"/>
        <family val="1"/>
        <charset val="204"/>
      </rPr>
      <t xml:space="preserve">- РАВНЕНИЕ НА КАСОВИ ПОТОЦИ С НАЛИЧНОСТ - </t>
    </r>
    <r>
      <rPr>
        <b/>
        <sz val="11"/>
        <rFont val="Times New Roman CYR"/>
        <charset val="204"/>
      </rPr>
      <t>неравнение</t>
    </r>
    <r>
      <rPr>
        <b/>
        <sz val="10"/>
        <rFont val="Times New Roman CYR"/>
        <family val="1"/>
        <charset val="204"/>
      </rPr>
      <t xml:space="preserve"> </t>
    </r>
    <r>
      <rPr>
        <b/>
        <i/>
        <sz val="10"/>
        <color indexed="16"/>
        <rFont val="Times New Roman CYR"/>
        <charset val="204"/>
      </rPr>
      <t>в левове</t>
    </r>
  </si>
  <si>
    <t xml:space="preserve">                       НА БЮДЖЕТА, СМЕТКИТЕ ЗА СРЕДСТВАТА ОТ ЕВРОПЕЙСКИЯ СЪЮЗ И СМЕТКИТЕ ЗА ЧУЖДИ СРЕДСТВА КЪМ</t>
  </si>
  <si>
    <t xml:space="preserve">                                                               ИНФОРМАЦИЯ ЗА ИЗГОТВЯНЕ НА  ОТЧЕТ ЗА КАСОВОТО ИЗПЪЛНЕНИЕ </t>
  </si>
  <si>
    <t xml:space="preserve">      финансово-правна форма</t>
  </si>
  <si>
    <r>
      <rPr>
        <i/>
        <sz val="14"/>
        <rFont val="Times New Roman"/>
        <family val="1"/>
        <charset val="204"/>
      </rPr>
      <t xml:space="preserve">таблица 'OTCHET'  </t>
    </r>
    <r>
      <rPr>
        <b/>
        <sz val="14"/>
        <rFont val="Times New Roman"/>
        <family val="1"/>
        <charset val="204"/>
      </rPr>
      <t>ОТЧЕТ</t>
    </r>
  </si>
  <si>
    <t xml:space="preserve"> IІ. Реализация на нефинансови активи и конфискувани средства</t>
  </si>
  <si>
    <t xml:space="preserve"> 3. Конфиск. средства и продажби на конфискувани и от залог нефин. активи </t>
  </si>
  <si>
    <t xml:space="preserve"> 1. Разходи за лихви по банкови заеми и държавни (общински) ценни книжа</t>
  </si>
  <si>
    <t xml:space="preserve"> 2. Разходи за лихви по други заеми и дългове</t>
  </si>
  <si>
    <t xml:space="preserve"> 3. Други нето-разчети и операции на бюджетни организации</t>
  </si>
  <si>
    <t>код от регистъра на бюджетните организации в СЕБРА</t>
  </si>
  <si>
    <t>ОТЧЕТ ЗА КАСОВОТО ИЗПЪЛНЕНИЕ НА БЮДЖЕТА, СМЕТКИТЕ ЗА СЕС И ЧУЖДИТЕ СРЕДСТВА</t>
  </si>
  <si>
    <r>
      <rPr>
        <i/>
        <sz val="14"/>
        <rFont val="Times New Roman"/>
        <family val="1"/>
        <charset val="204"/>
      </rPr>
      <t xml:space="preserve">таблица            'OTCHET'         </t>
    </r>
    <r>
      <rPr>
        <sz val="12"/>
        <rFont val="Times New Roman"/>
        <family val="1"/>
        <charset val="204"/>
      </rPr>
      <t xml:space="preserve">Год. уточнен план                           </t>
    </r>
  </si>
  <si>
    <t>приходни §§ 01-00 ÷ 20-00</t>
  </si>
  <si>
    <t>приходни §§ 28-02 и 28-09</t>
  </si>
  <si>
    <t>приходeн § 24-04</t>
  </si>
  <si>
    <t>приходни §§ 24-05 и 24-06</t>
  </si>
  <si>
    <t xml:space="preserve"> 6. Приходи от концесии и лицензии за ползване на публични активи</t>
  </si>
  <si>
    <t>приходни §§ 41-00 и 42-00</t>
  </si>
  <si>
    <t>приходни §§ 24-08 ÷ 24-19</t>
  </si>
  <si>
    <t>приходни §§ 24-01, 24-03 и 24-07</t>
  </si>
  <si>
    <t>сборен ред за група І. Постъпления от текущи приходи</t>
  </si>
  <si>
    <t>приходeн § 40-40</t>
  </si>
  <si>
    <r>
      <t xml:space="preserve">приходeн § 40-00 </t>
    </r>
    <r>
      <rPr>
        <i/>
        <u/>
        <sz val="12"/>
        <color indexed="10"/>
        <rFont val="Times New Roman CYR"/>
        <charset val="204"/>
      </rPr>
      <t>без</t>
    </r>
    <r>
      <rPr>
        <sz val="12"/>
        <rFont val="Times New Roman CYR"/>
        <family val="1"/>
        <charset val="204"/>
      </rPr>
      <t xml:space="preserve"> §§ 40-40 и 40-71</t>
    </r>
  </si>
  <si>
    <t>приходeн § 28-01</t>
  </si>
  <si>
    <t>сборен ред за група ІІ. Постъпления от продажби на нефинансови активи</t>
  </si>
  <si>
    <r>
      <t xml:space="preserve">ІІІ. </t>
    </r>
    <r>
      <rPr>
        <b/>
        <sz val="11"/>
        <rFont val="Times New Roman CYR"/>
        <charset val="204"/>
      </rPr>
      <t>Внесен ДДС и др. д-ци в/у продажбите и коректив</t>
    </r>
    <r>
      <rPr>
        <b/>
        <sz val="12"/>
        <rFont val="Times New Roman CYR"/>
        <family val="1"/>
        <charset val="204"/>
      </rPr>
      <t xml:space="preserve"> - </t>
    </r>
    <r>
      <rPr>
        <b/>
        <sz val="11"/>
        <rFont val="Times New Roman CYR"/>
        <charset val="204"/>
      </rPr>
      <t>приходни</t>
    </r>
    <r>
      <rPr>
        <b/>
        <sz val="12"/>
        <rFont val="Times New Roman CYR"/>
        <family val="1"/>
        <charset val="204"/>
      </rPr>
      <t xml:space="preserve"> § 36-18 </t>
    </r>
    <r>
      <rPr>
        <b/>
        <sz val="11"/>
        <rFont val="Times New Roman CYR"/>
        <charset val="204"/>
      </rPr>
      <t xml:space="preserve">и </t>
    </r>
    <r>
      <rPr>
        <b/>
        <sz val="12"/>
        <rFont val="Times New Roman CYR"/>
        <family val="1"/>
        <charset val="204"/>
      </rPr>
      <t>37-00</t>
    </r>
  </si>
  <si>
    <t>приходен § 37-01</t>
  </si>
  <si>
    <t>приходен § 37-02</t>
  </si>
  <si>
    <t>приходен § 37-09</t>
  </si>
  <si>
    <r>
      <rPr>
        <b/>
        <sz val="11"/>
        <rFont val="Times New Roman CYR"/>
        <charset val="204"/>
      </rPr>
      <t>IV. Постъпления от застрахователни обезщетения</t>
    </r>
    <r>
      <rPr>
        <b/>
        <sz val="12"/>
        <rFont val="Times New Roman CYR"/>
        <family val="1"/>
        <charset val="204"/>
      </rPr>
      <t xml:space="preserve"> - приходни § 36-11 и 36-12</t>
    </r>
  </si>
  <si>
    <t>приходни §§ 46-10, 46-20, 48-10 и 48-20</t>
  </si>
  <si>
    <t>приходни §§ 46-30 ÷ 46-80 и §§ 48-30 ÷ 48-80</t>
  </si>
  <si>
    <t>приходeн § 47-00</t>
  </si>
  <si>
    <t>приходeн § 45-00</t>
  </si>
  <si>
    <t>сборен ред за група V. Приходи от помощи и дарения</t>
  </si>
  <si>
    <t xml:space="preserve"> сборен ред за А. ОБЩО ПРИХОДИ, ПОМОЩИ И ДАРЕНИЯ</t>
  </si>
  <si>
    <r>
      <t>разходни §§ 10-00 (</t>
    </r>
    <r>
      <rPr>
        <i/>
        <u/>
        <sz val="12"/>
        <color indexed="10"/>
        <rFont val="Times New Roman CYR"/>
        <charset val="204"/>
      </rPr>
      <t>без</t>
    </r>
    <r>
      <rPr>
        <sz val="12"/>
        <rFont val="Times New Roman CYR"/>
        <family val="1"/>
        <charset val="204"/>
      </rPr>
      <t xml:space="preserve"> §§ 10-62, 10-63 и 10-69), 46-00 и § 00-98 </t>
    </r>
    <r>
      <rPr>
        <sz val="12"/>
        <rFont val="Times New Roman Cyr"/>
        <charset val="204"/>
      </rPr>
      <t>(</t>
    </r>
    <r>
      <rPr>
        <i/>
        <u/>
        <sz val="12"/>
        <color indexed="10"/>
        <rFont val="Times New Roman CYR"/>
        <charset val="204"/>
      </rPr>
      <t>без</t>
    </r>
    <r>
      <rPr>
        <sz val="12"/>
        <rFont val="Times New Roman CYR"/>
        <family val="1"/>
        <charset val="204"/>
      </rPr>
      <t xml:space="preserve"> НОИ и НЗОК)</t>
    </r>
  </si>
  <si>
    <t>разходни §§ 10-62, 10-63 и 10-69</t>
  </si>
  <si>
    <t>разходен § 19-00</t>
  </si>
  <si>
    <t>разходни §§ 01-00 и 02-00</t>
  </si>
  <si>
    <t>разходни §§ 05-00 и 08-00</t>
  </si>
  <si>
    <t>сборен ред за група І. Плащания за текущи нелихвени разходи</t>
  </si>
  <si>
    <t>разходен § 54-00</t>
  </si>
  <si>
    <t>разходни §§ 51-00 и 52-00</t>
  </si>
  <si>
    <t>разходен § 53-00</t>
  </si>
  <si>
    <r>
      <t xml:space="preserve">разходен § 57-00 и приходeн § 40-71 </t>
    </r>
    <r>
      <rPr>
        <i/>
        <sz val="12"/>
        <color indexed="10"/>
        <rFont val="Times New Roman CYR"/>
        <charset val="204"/>
      </rPr>
      <t>(-)</t>
    </r>
  </si>
  <si>
    <r>
      <t xml:space="preserve">приходeн § 40-71 </t>
    </r>
    <r>
      <rPr>
        <i/>
        <sz val="12"/>
        <color indexed="10"/>
        <rFont val="Times New Roman CYR"/>
        <charset val="204"/>
      </rPr>
      <t>(-)</t>
    </r>
  </si>
  <si>
    <t>сборен ред за група ІІ. Плащания за на нефинансови дълготрайни активи</t>
  </si>
  <si>
    <t>разходни §§ 21-00 ÷ 28-00</t>
  </si>
  <si>
    <t>разходен § 29-00</t>
  </si>
  <si>
    <t>сборен ред за група ІІІ. Плащания за разходи за лихви</t>
  </si>
  <si>
    <t xml:space="preserve">разходни §§ 39-00 ÷ 42-00 (за НОИ и НЗОК - и разходен § 00-98) </t>
  </si>
  <si>
    <t>разходен § 55-04</t>
  </si>
  <si>
    <t>сборен ред за група ІV. Трансфери към домакинства</t>
  </si>
  <si>
    <t>разходни §§ 33-00, 43-00, 44-00, 45-00 и 49-01</t>
  </si>
  <si>
    <r>
      <t>разходни §§ 49-02 и 55-00 (</t>
    </r>
    <r>
      <rPr>
        <i/>
        <u/>
        <sz val="12"/>
        <color indexed="10"/>
        <rFont val="Times New Roman CYR"/>
        <charset val="204"/>
      </rPr>
      <t>без</t>
    </r>
    <r>
      <rPr>
        <sz val="12"/>
        <rFont val="Times New Roman CYR"/>
        <family val="1"/>
        <charset val="204"/>
      </rPr>
      <t xml:space="preserve"> § 55-04)</t>
    </r>
  </si>
  <si>
    <t>сборен ред за група V. Субсидии и капиталови трансфери</t>
  </si>
  <si>
    <r>
      <t xml:space="preserve"> сборен за ред Б. </t>
    </r>
    <r>
      <rPr>
        <b/>
        <sz val="11"/>
        <rFont val="Times New Roman"/>
        <family val="1"/>
        <charset val="204"/>
      </rPr>
      <t>ОБЩО РАЗХОДИ И ПРИДОБИВАНЕ НА НЕФИН. АКТИВИ</t>
    </r>
  </si>
  <si>
    <t>трансферни параграфи §§ 30-00 ÷ 32-00 и 60-00 ÷ 69-00</t>
  </si>
  <si>
    <t>трансферни параграфи §§ 74-00 ÷ 78-00</t>
  </si>
  <si>
    <r>
      <t xml:space="preserve"> сборен ред за  </t>
    </r>
    <r>
      <rPr>
        <b/>
        <sz val="11"/>
        <rFont val="Times New Roman"/>
        <family val="1"/>
        <charset val="204"/>
      </rPr>
      <t>В. ОБЩО ТРАНСФЕРИ И  ЗАЕМИ М/У БЮДЖ. ОРГАНИЗАЦИИ</t>
    </r>
  </si>
  <si>
    <t>финансиращи §§ 70-01 и 70-03</t>
  </si>
  <si>
    <t>финансиращи §§ 70-10 и 90-00</t>
  </si>
  <si>
    <r>
      <t xml:space="preserve"> Сборен ред за група І. </t>
    </r>
    <r>
      <rPr>
        <b/>
        <sz val="11"/>
        <rFont val="Times New Roman CYR"/>
        <charset val="204"/>
      </rPr>
      <t>Придобиване и реализиране на дялове, акции и участия</t>
    </r>
  </si>
  <si>
    <t>финансиращи §§ 71-01, 72-01 и 79-01</t>
  </si>
  <si>
    <r>
      <t xml:space="preserve">финансиращи §§ 71-02, 72-02, 79-02 и 82-00 и </t>
    </r>
    <r>
      <rPr>
        <i/>
        <sz val="12"/>
        <color indexed="18"/>
        <rFont val="Times New Roman CYR"/>
        <charset val="204"/>
      </rPr>
      <t>§ 80-80</t>
    </r>
    <r>
      <rPr>
        <sz val="12"/>
        <rFont val="Times New Roman CYR"/>
        <family val="1"/>
        <charset val="204"/>
      </rPr>
      <t xml:space="preserve"> (ако е </t>
    </r>
    <r>
      <rPr>
        <i/>
        <sz val="12"/>
        <color indexed="18"/>
        <rFont val="Times New Roman CYR"/>
        <charset val="204"/>
      </rPr>
      <t>"плюс"</t>
    </r>
    <r>
      <rPr>
        <sz val="12"/>
        <rFont val="Times New Roman CYR"/>
        <family val="1"/>
        <charset val="204"/>
      </rPr>
      <t>)</t>
    </r>
  </si>
  <si>
    <t>финансиращи §§ 73-20, 73-69 и 73-70</t>
  </si>
  <si>
    <t>финансиращи §§ 73-91 и 73-92</t>
  </si>
  <si>
    <r>
      <t xml:space="preserve"> Сборен ред за група ІІ. </t>
    </r>
    <r>
      <rPr>
        <b/>
        <sz val="11"/>
        <rFont val="Times New Roman CYR"/>
        <charset val="204"/>
      </rPr>
      <t>Предоставени заеми, възмездна фин. помощ и гаранции</t>
    </r>
  </si>
  <si>
    <t>финансиращи §§ 91-01 и 92-00</t>
  </si>
  <si>
    <t>финансиращи §§ 73-93, 93-36, 93-38</t>
  </si>
  <si>
    <t xml:space="preserve">  Сборен ред за група ІІІ. Други операции с финансови активи</t>
  </si>
  <si>
    <t xml:space="preserve"> Сборен ред за Е. ОБЩО ОПЕРАЦИИ С ФИНАНСОВИ АКТИВИ</t>
  </si>
  <si>
    <t>финансиращи §§ 81-11, 81-12 и 85-00</t>
  </si>
  <si>
    <t>финансиращи §§ 81-21, 81-22 и 86-00</t>
  </si>
  <si>
    <t xml:space="preserve"> Сборен ред за група І. Емитирани държавни (общински) ценни книжа</t>
  </si>
  <si>
    <t xml:space="preserve">финансиращи §§ 80-11, 80-12, 80-31, 80-32, 80-51, 80-52, 80-97, 83-11, 83-12, 83-71, 83-72 </t>
  </si>
  <si>
    <r>
      <t xml:space="preserve">§§ 80-17, 80-18, 80-37, 80-38, 80-57, 80-58, 80-98, 83-21, 83-22, 83-81, 83-82 и </t>
    </r>
    <r>
      <rPr>
        <i/>
        <sz val="10"/>
        <color indexed="10"/>
        <rFont val="Times New Roman Cyr"/>
        <charset val="204"/>
      </rPr>
      <t>§ 80-80</t>
    </r>
    <r>
      <rPr>
        <sz val="10"/>
        <rFont val="Times New Roman Cyr"/>
        <family val="1"/>
        <charset val="204"/>
      </rPr>
      <t xml:space="preserve"> (ако е </t>
    </r>
    <r>
      <rPr>
        <i/>
        <sz val="10"/>
        <color indexed="10"/>
        <rFont val="Times New Roman Cyr"/>
        <charset val="204"/>
      </rPr>
      <t>"минус"</t>
    </r>
    <r>
      <rPr>
        <sz val="10"/>
        <rFont val="Times New Roman Cyr"/>
        <family val="1"/>
        <charset val="204"/>
      </rPr>
      <t>)</t>
    </r>
  </si>
  <si>
    <t>Сборен ред за група ІІ. Заеми от банки и други лица</t>
  </si>
  <si>
    <t>финансиращ § 93-17</t>
  </si>
  <si>
    <t>финансиращ § 93-18</t>
  </si>
  <si>
    <t>Сборен ред за група ІІІ. Финансиране чрез фин. лизинг и търговски кредит</t>
  </si>
  <si>
    <t>финансиращи §§ 93-01, 93-10, 93-55 и 93-56</t>
  </si>
  <si>
    <t>финансиращи §§ 93-37 и 93-39</t>
  </si>
  <si>
    <t>Сборен ред за група ІV. Други операции с финансови пасиви</t>
  </si>
  <si>
    <t xml:space="preserve"> Сборен ред за Ж. ОБЩО ОПЕРАЦИИ С ФИНАНСОВИ ПАСИВИ</t>
  </si>
  <si>
    <t>финансиращи §§ 93-21 ÷ 93-28</t>
  </si>
  <si>
    <t>финансиращ § 88-00</t>
  </si>
  <si>
    <r>
      <t>финансиращи §§ 87-00, 89-00, 93-30, 93-95, 93-96, 95-13 и 98-00</t>
    </r>
    <r>
      <rPr>
        <sz val="11"/>
        <rFont val="Times New Roman Cyr"/>
        <charset val="204"/>
      </rPr>
      <t xml:space="preserve"> (за ЦБ - и § 96-01 и 96-02)</t>
    </r>
  </si>
  <si>
    <t>прилага се само за отчета в хил. лв.</t>
  </si>
  <si>
    <t xml:space="preserve"> Сборен ред за З. ОБЩО НЕТО-РАЗЧЕТИ И ДРУГИ НЕТНИ ПОЗИЦИИ</t>
  </si>
  <si>
    <r>
      <t xml:space="preserve">финансиращи §§ 95-01 ÷ 95-06, 95-21, 95-22, 96-01 и 96-03 (за ЦБ -  </t>
    </r>
    <r>
      <rPr>
        <i/>
        <u/>
        <sz val="12"/>
        <color indexed="10"/>
        <rFont val="Times New Roman CYR"/>
        <charset val="204"/>
      </rPr>
      <t>без</t>
    </r>
    <r>
      <rPr>
        <sz val="12"/>
        <rFont val="Times New Roman CYR"/>
        <family val="1"/>
        <charset val="204"/>
      </rPr>
      <t xml:space="preserve"> § 96-01 и 96-03)</t>
    </r>
  </si>
  <si>
    <t>финансиращи §§ 95-14 и 95-49</t>
  </si>
  <si>
    <r>
      <rPr>
        <sz val="12"/>
        <color indexed="10"/>
        <rFont val="Times New Roman CYR"/>
        <charset val="204"/>
      </rPr>
      <t>(-)</t>
    </r>
    <r>
      <rPr>
        <sz val="12"/>
        <rFont val="Times New Roman CYR"/>
        <family val="1"/>
        <charset val="204"/>
      </rPr>
      <t xml:space="preserve"> §§ 95-07 ÷ 95-12, 95-28, 95-29, 96-07 и 96-09 (за ЦБ - § </t>
    </r>
    <r>
      <rPr>
        <i/>
        <u/>
        <sz val="12"/>
        <color indexed="10"/>
        <rFont val="Times New Roman CYR"/>
        <charset val="204"/>
      </rPr>
      <t>без</t>
    </r>
    <r>
      <rPr>
        <sz val="12"/>
        <rFont val="Times New Roman CYR"/>
        <family val="1"/>
        <charset val="204"/>
      </rPr>
      <t xml:space="preserve"> 96-07 и 96-09)</t>
    </r>
  </si>
  <si>
    <t xml:space="preserve"> Сборен ред за И. ИЗМЕНЕНИЕ НА ПАРИЧНИТЕ СРЕДСТВА (3. - 1. - 2.)</t>
  </si>
  <si>
    <t>година</t>
  </si>
  <si>
    <t>към</t>
  </si>
  <si>
    <t xml:space="preserve">                           код от регистъра на бюджетните организации в СЕБРА</t>
  </si>
  <si>
    <t xml:space="preserve"> 2. Погашения по получени банкови и други заеми (-)</t>
  </si>
  <si>
    <t xml:space="preserve"> З. ОБЩО НЕТО-РАЗЧЕТИ И ДРУГИ ОПЕРАЦИИ</t>
  </si>
  <si>
    <t>Web-адрес:</t>
  </si>
  <si>
    <t>0100</t>
  </si>
  <si>
    <t>0200</t>
  </si>
  <si>
    <t>0300</t>
  </si>
  <si>
    <t>0400</t>
  </si>
  <si>
    <t>0500</t>
  </si>
  <si>
    <t>0600</t>
  </si>
  <si>
    <t>прехвърлени/възстановени акумулирани средства от осигурителни вноски</t>
  </si>
  <si>
    <t>Разходи за лихви и отстъпки по облигации, емитирани и търгувани на международните капиталови пазари</t>
  </si>
  <si>
    <t>участие във финансирането на брутното намаление за Нидерландия, Швеция, Дания и Австрия</t>
  </si>
  <si>
    <t>Субсидии и други текущи трансфери за финансови институции</t>
  </si>
  <si>
    <t>Субсидии и други текущи трансфери за юридически лица с нестопанска цел</t>
  </si>
  <si>
    <r>
      <t xml:space="preserve">459 Други </t>
    </r>
    <r>
      <rPr>
        <i/>
        <sz val="12"/>
        <rFont val="Times New Roman Bold"/>
        <charset val="204"/>
      </rPr>
      <t>здравноосигурителни плащания</t>
    </r>
  </si>
  <si>
    <t xml:space="preserve">Субсидии и други текущи трансфери за нефинансови предприятия </t>
  </si>
  <si>
    <t>1000</t>
  </si>
  <si>
    <t>1100</t>
  </si>
  <si>
    <t>1200</t>
  </si>
  <si>
    <t>1300</t>
  </si>
  <si>
    <t>1400</t>
  </si>
  <si>
    <t>1500</t>
  </si>
  <si>
    <t>1600</t>
  </si>
  <si>
    <t>1700</t>
  </si>
  <si>
    <t>1800</t>
  </si>
  <si>
    <t>1900</t>
  </si>
  <si>
    <t>2000</t>
  </si>
  <si>
    <t>2100</t>
  </si>
  <si>
    <t>2200</t>
  </si>
  <si>
    <t>2300</t>
  </si>
  <si>
    <t>2400</t>
  </si>
  <si>
    <t>2500</t>
  </si>
  <si>
    <t>3000</t>
  </si>
  <si>
    <t>3200</t>
  </si>
  <si>
    <t>3300</t>
  </si>
  <si>
    <t>3400</t>
  </si>
  <si>
    <t>3500</t>
  </si>
  <si>
    <t>3700</t>
  </si>
  <si>
    <t>3800</t>
  </si>
  <si>
    <t>3900</t>
  </si>
  <si>
    <t>4000</t>
  </si>
  <si>
    <t>4100</t>
  </si>
  <si>
    <t>4200</t>
  </si>
  <si>
    <t>4300</t>
  </si>
  <si>
    <t>4400</t>
  </si>
  <si>
    <t>4500</t>
  </si>
  <si>
    <t>4600</t>
  </si>
  <si>
    <t>4700</t>
  </si>
  <si>
    <t>4800</t>
  </si>
  <si>
    <t>5300</t>
  </si>
  <si>
    <t>6100</t>
  </si>
  <si>
    <t>6200</t>
  </si>
  <si>
    <t>6300</t>
  </si>
  <si>
    <t>7100</t>
  </si>
  <si>
    <t>8200</t>
  </si>
  <si>
    <t>8300</t>
  </si>
  <si>
    <t>8400</t>
  </si>
  <si>
    <t>8500</t>
  </si>
  <si>
    <t>8600</t>
  </si>
  <si>
    <t>9900</t>
  </si>
  <si>
    <t>1701</t>
  </si>
  <si>
    <t>1702</t>
  </si>
  <si>
    <t>1703</t>
  </si>
  <si>
    <t>1704</t>
  </si>
  <si>
    <t>1705</t>
  </si>
  <si>
    <t>1706</t>
  </si>
  <si>
    <t>1711</t>
  </si>
  <si>
    <t>1712</t>
  </si>
  <si>
    <t>1714</t>
  </si>
  <si>
    <t>1715</t>
  </si>
  <si>
    <t>1716</t>
  </si>
  <si>
    <t>1717</t>
  </si>
  <si>
    <t>1718</t>
  </si>
  <si>
    <t>1719</t>
  </si>
  <si>
    <t>1721</t>
  </si>
  <si>
    <t>1722</t>
  </si>
  <si>
    <t>1723</t>
  </si>
  <si>
    <t>1731</t>
  </si>
  <si>
    <t>1732</t>
  </si>
  <si>
    <t>1733</t>
  </si>
  <si>
    <t>1735</t>
  </si>
  <si>
    <t>1741</t>
  </si>
  <si>
    <t>1742</t>
  </si>
  <si>
    <t>1743</t>
  </si>
  <si>
    <t>1751</t>
  </si>
  <si>
    <t>1752</t>
  </si>
  <si>
    <t>1753</t>
  </si>
  <si>
    <t>1754</t>
  </si>
  <si>
    <t>1759</t>
  </si>
  <si>
    <t>1767</t>
  </si>
  <si>
    <t>1768</t>
  </si>
  <si>
    <t>1771</t>
  </si>
  <si>
    <t>1772</t>
  </si>
  <si>
    <t>1790</t>
  </si>
  <si>
    <t>1281</t>
  </si>
  <si>
    <t>1282</t>
  </si>
  <si>
    <t>1283</t>
  </si>
  <si>
    <t>1313</t>
  </si>
  <si>
    <t>3535</t>
  </si>
  <si>
    <t>1950</t>
  </si>
  <si>
    <t>2480</t>
  </si>
  <si>
    <t>9817</t>
  </si>
  <si>
    <t>2220</t>
  </si>
  <si>
    <t>5500</t>
  </si>
  <si>
    <t>5591</t>
  </si>
  <si>
    <t>5592</t>
  </si>
  <si>
    <t>5600</t>
  </si>
  <si>
    <t>5101</t>
  </si>
  <si>
    <t>5102</t>
  </si>
  <si>
    <t>5103</t>
  </si>
  <si>
    <t>5104</t>
  </si>
  <si>
    <t>5105</t>
  </si>
  <si>
    <t>5106</t>
  </si>
  <si>
    <t>5107</t>
  </si>
  <si>
    <t>5108</t>
  </si>
  <si>
    <t>5109</t>
  </si>
  <si>
    <t>5110</t>
  </si>
  <si>
    <t>5111</t>
  </si>
  <si>
    <t>5112</t>
  </si>
  <si>
    <t>5113</t>
  </si>
  <si>
    <t>5114</t>
  </si>
  <si>
    <t>5201</t>
  </si>
  <si>
    <t>5202</t>
  </si>
  <si>
    <t>5203</t>
  </si>
  <si>
    <t>5204</t>
  </si>
  <si>
    <t>5205</t>
  </si>
  <si>
    <t>5206</t>
  </si>
  <si>
    <t>5207</t>
  </si>
  <si>
    <t>5208</t>
  </si>
  <si>
    <t>5209</t>
  </si>
  <si>
    <t>5210</t>
  </si>
  <si>
    <t>5211</t>
  </si>
  <si>
    <t>5212</t>
  </si>
  <si>
    <t>5213</t>
  </si>
  <si>
    <t>5301</t>
  </si>
  <si>
    <t>5302</t>
  </si>
  <si>
    <t>5303</t>
  </si>
  <si>
    <t>5304</t>
  </si>
  <si>
    <t>5305</t>
  </si>
  <si>
    <t>5306</t>
  </si>
  <si>
    <t>5307</t>
  </si>
  <si>
    <t>5308</t>
  </si>
  <si>
    <t>5309</t>
  </si>
  <si>
    <t>5310</t>
  </si>
  <si>
    <t>5311</t>
  </si>
  <si>
    <t>5312</t>
  </si>
  <si>
    <t>5401</t>
  </si>
  <si>
    <t>5402</t>
  </si>
  <si>
    <t>5403</t>
  </si>
  <si>
    <t>5404</t>
  </si>
  <si>
    <t>5405</t>
  </si>
  <si>
    <t>5406</t>
  </si>
  <si>
    <t>5407</t>
  </si>
  <si>
    <t>5408</t>
  </si>
  <si>
    <t>5409</t>
  </si>
  <si>
    <t>5410</t>
  </si>
  <si>
    <t>5501</t>
  </si>
  <si>
    <t>5502</t>
  </si>
  <si>
    <t>5503</t>
  </si>
  <si>
    <t>5504</t>
  </si>
  <si>
    <t>5505</t>
  </si>
  <si>
    <t>5506</t>
  </si>
  <si>
    <t>5507</t>
  </si>
  <si>
    <t>5508</t>
  </si>
  <si>
    <t>5509</t>
  </si>
  <si>
    <t>5510</t>
  </si>
  <si>
    <t>5511</t>
  </si>
  <si>
    <t>5601</t>
  </si>
  <si>
    <t>5602</t>
  </si>
  <si>
    <t>5603</t>
  </si>
  <si>
    <t>5605</t>
  </si>
  <si>
    <t>5606</t>
  </si>
  <si>
    <t>5607</t>
  </si>
  <si>
    <t>5608</t>
  </si>
  <si>
    <t>5609</t>
  </si>
  <si>
    <t>5610</t>
  </si>
  <si>
    <t>5611</t>
  </si>
  <si>
    <t>5701</t>
  </si>
  <si>
    <t>5702</t>
  </si>
  <si>
    <t>5703</t>
  </si>
  <si>
    <t>5704</t>
  </si>
  <si>
    <t>5801</t>
  </si>
  <si>
    <t>5802</t>
  </si>
  <si>
    <t>5803</t>
  </si>
  <si>
    <t>5804</t>
  </si>
  <si>
    <t>5805</t>
  </si>
  <si>
    <t>5806</t>
  </si>
  <si>
    <t>5807</t>
  </si>
  <si>
    <t>5808</t>
  </si>
  <si>
    <t>5901</t>
  </si>
  <si>
    <t>5902</t>
  </si>
  <si>
    <t>5903</t>
  </si>
  <si>
    <t>5904</t>
  </si>
  <si>
    <t>5905</t>
  </si>
  <si>
    <t>5906</t>
  </si>
  <si>
    <t>5907</t>
  </si>
  <si>
    <t>6001</t>
  </si>
  <si>
    <t>6002</t>
  </si>
  <si>
    <t>6003</t>
  </si>
  <si>
    <t>6004</t>
  </si>
  <si>
    <t>6005</t>
  </si>
  <si>
    <t>6006</t>
  </si>
  <si>
    <t>6007</t>
  </si>
  <si>
    <t>6008</t>
  </si>
  <si>
    <t>6009</t>
  </si>
  <si>
    <t>6101</t>
  </si>
  <si>
    <t>6102</t>
  </si>
  <si>
    <t>6103</t>
  </si>
  <si>
    <t>6104</t>
  </si>
  <si>
    <t>6105</t>
  </si>
  <si>
    <t>6106</t>
  </si>
  <si>
    <t>6107</t>
  </si>
  <si>
    <t>6108</t>
  </si>
  <si>
    <t>6201</t>
  </si>
  <si>
    <t>6202</t>
  </si>
  <si>
    <t>6203</t>
  </si>
  <si>
    <t>6204</t>
  </si>
  <si>
    <t>6205</t>
  </si>
  <si>
    <t>6206</t>
  </si>
  <si>
    <t>6207</t>
  </si>
  <si>
    <t>6208</t>
  </si>
  <si>
    <t>6209</t>
  </si>
  <si>
    <t>6210</t>
  </si>
  <si>
    <t>6211</t>
  </si>
  <si>
    <t>6301</t>
  </si>
  <si>
    <t>6302</t>
  </si>
  <si>
    <t>6303</t>
  </si>
  <si>
    <t>6304</t>
  </si>
  <si>
    <t>6305</t>
  </si>
  <si>
    <t>6306</t>
  </si>
  <si>
    <t>6307</t>
  </si>
  <si>
    <t>6308</t>
  </si>
  <si>
    <t>6309</t>
  </si>
  <si>
    <t>6310</t>
  </si>
  <si>
    <t>6311</t>
  </si>
  <si>
    <t>6312</t>
  </si>
  <si>
    <t>6401</t>
  </si>
  <si>
    <t>6402</t>
  </si>
  <si>
    <t>6403</t>
  </si>
  <si>
    <t>6404</t>
  </si>
  <si>
    <t>6405</t>
  </si>
  <si>
    <t>6406</t>
  </si>
  <si>
    <t>6501</t>
  </si>
  <si>
    <t>6502</t>
  </si>
  <si>
    <t>6503</t>
  </si>
  <si>
    <t>6504</t>
  </si>
  <si>
    <t>6505</t>
  </si>
  <si>
    <t>6506</t>
  </si>
  <si>
    <t>6507</t>
  </si>
  <si>
    <t>6508</t>
  </si>
  <si>
    <t>6509</t>
  </si>
  <si>
    <t>6510</t>
  </si>
  <si>
    <t>6511</t>
  </si>
  <si>
    <t>6601</t>
  </si>
  <si>
    <t>6602</t>
  </si>
  <si>
    <t>6603</t>
  </si>
  <si>
    <t>6604</t>
  </si>
  <si>
    <t>6605</t>
  </si>
  <si>
    <t>6606</t>
  </si>
  <si>
    <t>6607</t>
  </si>
  <si>
    <t>6608</t>
  </si>
  <si>
    <t>6609</t>
  </si>
  <si>
    <t>6610</t>
  </si>
  <si>
    <t>6611</t>
  </si>
  <si>
    <t>6612</t>
  </si>
  <si>
    <t>6613</t>
  </si>
  <si>
    <t>6614</t>
  </si>
  <si>
    <t>6615</t>
  </si>
  <si>
    <t>6616</t>
  </si>
  <si>
    <t>6617</t>
  </si>
  <si>
    <t>6618</t>
  </si>
  <si>
    <t>6701</t>
  </si>
  <si>
    <t>6702</t>
  </si>
  <si>
    <t>6703</t>
  </si>
  <si>
    <t>6704</t>
  </si>
  <si>
    <t>6705</t>
  </si>
  <si>
    <t>6706</t>
  </si>
  <si>
    <t>6707</t>
  </si>
  <si>
    <t>6801</t>
  </si>
  <si>
    <t>6802</t>
  </si>
  <si>
    <t>6803</t>
  </si>
  <si>
    <t>6804</t>
  </si>
  <si>
    <t>6805</t>
  </si>
  <si>
    <t>6806</t>
  </si>
  <si>
    <t>6807</t>
  </si>
  <si>
    <t>6808</t>
  </si>
  <si>
    <t>6901</t>
  </si>
  <si>
    <t>6902</t>
  </si>
  <si>
    <t>6903</t>
  </si>
  <si>
    <t>6904</t>
  </si>
  <si>
    <t>6905</t>
  </si>
  <si>
    <t>6906</t>
  </si>
  <si>
    <t>6907</t>
  </si>
  <si>
    <t>7001</t>
  </si>
  <si>
    <t>7002</t>
  </si>
  <si>
    <t>7003</t>
  </si>
  <si>
    <t>7004</t>
  </si>
  <si>
    <t>7101</t>
  </si>
  <si>
    <t>7102</t>
  </si>
  <si>
    <t>7103</t>
  </si>
  <si>
    <t>7104</t>
  </si>
  <si>
    <t>7105</t>
  </si>
  <si>
    <t>7106</t>
  </si>
  <si>
    <t>7107</t>
  </si>
  <si>
    <t>7108</t>
  </si>
  <si>
    <t>7109</t>
  </si>
  <si>
    <t>7110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</si>
  <si>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</si>
  <si>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</si>
  <si>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</si>
  <si>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</si>
  <si>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</si>
  <si>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</si>
  <si>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</si>
  <si>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</si>
  <si>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</si>
  <si>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</si>
  <si>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</si>
  <si>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</si>
  <si>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</si>
  <si>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</si>
  <si>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</si>
  <si>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</si>
  <si>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</si>
  <si>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</si>
  <si>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</si>
  <si>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</si>
  <si>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</si>
  <si>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</si>
  <si>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</si>
  <si>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</si>
  <si>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</si>
  <si>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</si>
  <si>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</si>
  <si>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</si>
  <si>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</si>
  <si>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</si>
  <si>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</si>
  <si>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</si>
  <si>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</si>
  <si>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</si>
  <si>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</si>
  <si>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</si>
  <si>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</si>
  <si>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</si>
  <si>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</si>
  <si>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</si>
  <si>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</si>
  <si>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</si>
  <si>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</si>
  <si>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</si>
  <si>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</si>
  <si>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</si>
  <si>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</si>
  <si>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7401</t>
  </si>
  <si>
    <t>7402</t>
  </si>
  <si>
    <t>7403</t>
  </si>
  <si>
    <t>7404</t>
  </si>
  <si>
    <t>7405</t>
  </si>
  <si>
    <t>7406</t>
  </si>
  <si>
    <t>7407</t>
  </si>
  <si>
    <t>7408</t>
  </si>
  <si>
    <t>7409</t>
  </si>
  <si>
    <t>7410</t>
  </si>
  <si>
    <t>7411</t>
  </si>
  <si>
    <t>7501</t>
  </si>
  <si>
    <t>7502</t>
  </si>
  <si>
    <t>7503</t>
  </si>
  <si>
    <t>7504</t>
  </si>
  <si>
    <t>7505</t>
  </si>
  <si>
    <t>7601</t>
  </si>
  <si>
    <t>7602</t>
  </si>
  <si>
    <t>7603</t>
  </si>
  <si>
    <t>7604</t>
  </si>
  <si>
    <t>7605</t>
  </si>
  <si>
    <t>7606</t>
  </si>
  <si>
    <t>7607</t>
  </si>
  <si>
    <t>7608</t>
  </si>
  <si>
    <t>7609</t>
  </si>
  <si>
    <t>7610</t>
  </si>
  <si>
    <t>7611</t>
  </si>
  <si>
    <t>7701</t>
  </si>
  <si>
    <t>7702</t>
  </si>
  <si>
    <t>7703</t>
  </si>
  <si>
    <t>7704</t>
  </si>
  <si>
    <t>7705</t>
  </si>
  <si>
    <t>7706</t>
  </si>
  <si>
    <t>7707</t>
  </si>
  <si>
    <t>7708</t>
  </si>
  <si>
    <t>7709</t>
  </si>
  <si>
    <t>7710</t>
  </si>
  <si>
    <t>7801</t>
  </si>
  <si>
    <t>7802</t>
  </si>
  <si>
    <t>7803</t>
  </si>
  <si>
    <t>7804</t>
  </si>
  <si>
    <t>7805</t>
  </si>
  <si>
    <t>януари</t>
  </si>
  <si>
    <t>февруари</t>
  </si>
  <si>
    <t>март</t>
  </si>
  <si>
    <t>април</t>
  </si>
  <si>
    <t>май</t>
  </si>
  <si>
    <t>юни</t>
  </si>
  <si>
    <t>юли</t>
  </si>
  <si>
    <t>август</t>
  </si>
  <si>
    <t>септември</t>
  </si>
  <si>
    <t>октомври</t>
  </si>
  <si>
    <t>ноември</t>
  </si>
  <si>
    <t>декември</t>
  </si>
  <si>
    <t>Разходи за лихви  и отстъпки по облигации, емитирани и търгувани на международните капиталови пазари</t>
  </si>
  <si>
    <t>Субсидии и други текущи трансфери на организации с нестопанска цел</t>
  </si>
  <si>
    <t>възстановени трансфери за ЦБ (-)</t>
  </si>
  <si>
    <t>от еднолични търговци, свободни професии, извънтрудови правоотношения и др.</t>
  </si>
  <si>
    <t>окончателен годишен (патентен) данък и данък върху таксиметров превоз на пътници</t>
  </si>
  <si>
    <t>окончателен данък върху приходите от лихви по банкови сметки на физическите лица</t>
  </si>
  <si>
    <r>
      <t>данък върху</t>
    </r>
    <r>
      <rPr>
        <sz val="12"/>
        <rFont val="Times New Roman CYR"/>
        <family val="1"/>
        <charset val="204"/>
      </rPr>
      <t xml:space="preserve"> разходи, предоставяни в натура</t>
    </r>
  </si>
  <si>
    <t>Получени чрез небюджетни предприятия средства от КФП по международни и други програми</t>
  </si>
  <si>
    <t xml:space="preserve">получени чрез нефинансови предприятия текущи трансфери от КФП по международни и други програми </t>
  </si>
  <si>
    <t>получени чрез финансови институции текущи трансфери от КФП по международни и други програми</t>
  </si>
  <si>
    <t xml:space="preserve">получени чрез нестопански организации текущи трансфери от КФП по международни и други програми </t>
  </si>
  <si>
    <t>получени чрез предприятия от чужбина текущи трансфери от КФП по международни и други програми</t>
  </si>
  <si>
    <t xml:space="preserve">получени чрез нефинансови предприятия капиталови трансфери от КФП по международни и други програми </t>
  </si>
  <si>
    <t xml:space="preserve">получени чрез финансови институции капиталови трансфери от КФП по международни и други програми </t>
  </si>
  <si>
    <t>получени чрез нестопански организации капиталови трансфери от КФП по международни и други програми</t>
  </si>
  <si>
    <t>получени чрез предприятия от чужбина капиталови трансфери от КФП по международни и други програми</t>
  </si>
  <si>
    <t>Платени лихви по активирани гаранции по заеми от  банки в страната</t>
  </si>
  <si>
    <t>Платени лихви по финансов лизинг и търговски кредит</t>
  </si>
  <si>
    <t>Платени лихви по заеми, предоставени от централния бюджет и бюджетни организации</t>
  </si>
  <si>
    <t>Предоставена възмездна финансова помощ (нето)</t>
  </si>
  <si>
    <r>
      <t>предоставени</t>
    </r>
    <r>
      <rPr>
        <sz val="12"/>
        <rFont val="Times New Roman CYR"/>
        <family val="1"/>
        <charset val="204"/>
      </rPr>
      <t xml:space="preserve"> средства по възмездна финансова помощ (-)</t>
    </r>
  </si>
  <si>
    <r>
      <t>възстановени</t>
    </r>
    <r>
      <rPr>
        <sz val="12"/>
        <rFont val="Times New Roman CYR"/>
        <family val="1"/>
        <charset val="204"/>
      </rPr>
      <t xml:space="preserve"> суми по възмездна финансова помощ (+)</t>
    </r>
  </si>
  <si>
    <t>311 Детски градини</t>
  </si>
  <si>
    <t>312 Специални групи в детски градини за деца със СОП</t>
  </si>
  <si>
    <t>321 Специални училища и центрове за специална образователна подкрепа</t>
  </si>
  <si>
    <t>322 Неспециализирани училища, без професионални гимназии</t>
  </si>
  <si>
    <t>323 Училища по културата и училища по изкуствата</t>
  </si>
  <si>
    <t>325 Български училища в чужбина</t>
  </si>
  <si>
    <t>326 Професионални гимназии и паралелки за професионална подготовка</t>
  </si>
  <si>
    <t>327 Училища в места за лишаване от свобода</t>
  </si>
  <si>
    <t>337 Център за подкрепа за личностно развитие</t>
  </si>
  <si>
    <t>338 Ресурсно подпомагане</t>
  </si>
  <si>
    <t>431 Детски ясли, детски кухни и яслени групи в детска градина</t>
  </si>
  <si>
    <t>455 Плащания за лекарствени продукти, медицински изделия и диетични храни за специални медицински цели за домашно лечение на територията на страната</t>
  </si>
  <si>
    <t>457 Плащания за медицински изделия прилагани в болничната медицинска помощ</t>
  </si>
  <si>
    <r>
      <t>Предприятие за управление на дейностите по опазване на околната среда (ПУДООС)  - ч</t>
    </r>
    <r>
      <rPr>
        <b/>
        <sz val="12"/>
        <rFont val="Times New Roman CYR"/>
      </rPr>
      <t>л. 60 от ЗООС</t>
    </r>
  </si>
  <si>
    <r>
      <t xml:space="preserve">Прогнозен размер на ан-гажиментите за поемане през </t>
    </r>
    <r>
      <rPr>
        <b/>
        <sz val="14"/>
        <color indexed="10"/>
        <rFont val="Times New Roman"/>
        <family val="1"/>
        <charset val="204"/>
      </rPr>
      <t>2018 г.</t>
    </r>
  </si>
  <si>
    <r>
      <t xml:space="preserve">Прогнозен размер на ан-гажиментите за поемане през </t>
    </r>
    <r>
      <rPr>
        <b/>
        <sz val="14"/>
        <color indexed="12"/>
        <rFont val="Times New Roman"/>
        <family val="1"/>
        <charset val="204"/>
      </rPr>
      <t>2019 г.</t>
    </r>
  </si>
  <si>
    <r>
      <t xml:space="preserve">Прогнозен размер на ан-гажиментите за поемане през </t>
    </r>
    <r>
      <rPr>
        <b/>
        <sz val="14"/>
        <color indexed="18"/>
        <rFont val="Times New Roman"/>
        <family val="1"/>
        <charset val="204"/>
      </rPr>
      <t>2020 г.</t>
    </r>
  </si>
  <si>
    <r>
      <t xml:space="preserve">Прогнозен размер на ан-гажиментите за поемане през </t>
    </r>
    <r>
      <rPr>
        <b/>
        <sz val="14"/>
        <color indexed="36"/>
        <rFont val="Times New Roman"/>
        <family val="1"/>
        <charset val="204"/>
      </rPr>
      <t xml:space="preserve">2021 </t>
    </r>
    <r>
      <rPr>
        <b/>
        <sz val="14"/>
        <color indexed="18"/>
        <rFont val="Times New Roman"/>
        <family val="1"/>
        <charset val="204"/>
      </rPr>
      <t>г.</t>
    </r>
  </si>
  <si>
    <t xml:space="preserve"> 3. Други безвъзмездно получени средства по международни и други програми</t>
  </si>
  <si>
    <t>223 Държавна агенция "Разузнаване"</t>
  </si>
  <si>
    <t>Министерство на земеделието, храните и горите</t>
  </si>
  <si>
    <t>7900</t>
  </si>
  <si>
    <t>Министерство за Българското председателство на Съвета на Европейския съюз 2018</t>
  </si>
  <si>
    <t>1. Персонал</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</si>
  <si>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</si>
  <si>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</si>
  <si>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1.3. Осигурителни вноски</t>
  </si>
  <si>
    <t xml:space="preserve">2. Издръжка </t>
  </si>
  <si>
    <t xml:space="preserve">3. Лихви </t>
  </si>
  <si>
    <t>4. Социални разходи, стипендии</t>
  </si>
  <si>
    <t>§§ 1 - 8</t>
  </si>
  <si>
    <t xml:space="preserve">5.Субсидии </t>
  </si>
  <si>
    <t>6. Придобиване на нeфинансови актииви</t>
  </si>
  <si>
    <t>7. Капиталови трансфери</t>
  </si>
  <si>
    <t xml:space="preserve">9. Прираст на държавния резерв и изкупуване на земеделска продукция </t>
  </si>
  <si>
    <t>8. Предоставени текущи и капиталови трансфери за чужбина</t>
  </si>
  <si>
    <t>§ 49</t>
  </si>
  <si>
    <t>§§ 43 - 45</t>
  </si>
  <si>
    <t>10. Резерв за непредвидини и неотложни разходи</t>
  </si>
  <si>
    <t>2233</t>
  </si>
  <si>
    <t>Селскостопанска академия</t>
  </si>
  <si>
    <t>вноски за фонд "ИЕЯС" и фонд "РАО"</t>
  </si>
  <si>
    <t>приходи от лихви по заеми, предоставени на бюджетни организации</t>
  </si>
  <si>
    <t>2234</t>
  </si>
  <si>
    <t xml:space="preserve">Код  </t>
  </si>
  <si>
    <t>Разходи в областта на електронното управление и за използваните информационни и комуникационни технологии</t>
  </si>
  <si>
    <t>i12:s186</t>
  </si>
  <si>
    <t>9 8 5 0</t>
  </si>
  <si>
    <t>9 8 5 1</t>
  </si>
  <si>
    <t>9 8 5 2</t>
  </si>
  <si>
    <r>
      <t xml:space="preserve">НАТУРАЛНИ И ДРУГИ ПОКАЗАТЕЛИ - </t>
    </r>
    <r>
      <rPr>
        <b/>
        <i/>
        <sz val="12"/>
        <color indexed="16"/>
        <rFont val="Times New Roman CYR"/>
        <charset val="204"/>
      </rPr>
      <t>РЕКАПИТУЛАЦИЯ</t>
    </r>
  </si>
  <si>
    <t>Натурални и други показатели за дейността</t>
  </si>
  <si>
    <t>Текущи разходи в областта на ЕУ и за използваните ИКТ</t>
  </si>
  <si>
    <t>Капиталови разходи в областта на ЕУ и за използваните ИКТ</t>
  </si>
  <si>
    <t>Общо разходи в областта на ЕУ и за използваните ИКТ</t>
  </si>
  <si>
    <t>2381</t>
  </si>
  <si>
    <t xml:space="preserve">     в т.ч.  приходи от вноски</t>
  </si>
  <si>
    <t>приходни §§ 25-00, 26-00, 27-00, 36-08 и 36-10</t>
  </si>
  <si>
    <t>приходни §§ 36-08 и 36-10</t>
  </si>
  <si>
    <t xml:space="preserve"> 2. Приходи от такси и вноски</t>
  </si>
  <si>
    <t>приходни §§ 36-01, 36-05 и 36-19</t>
  </si>
  <si>
    <t>финансиращ § 96-00</t>
  </si>
  <si>
    <t xml:space="preserve">     в т.ч. изменение на средства по сметки, включени в единната сметка</t>
  </si>
  <si>
    <t>НК "Железопътна инфраструктура"</t>
  </si>
  <si>
    <t>I. ПРИХОДИ, ПОМОЩИ И ДАРЕНИЯ</t>
  </si>
  <si>
    <t>2.2 Приходи от такси</t>
  </si>
  <si>
    <t>Комисия за противодействие на корупцията и за отнемане на незаконно придобитото имущество</t>
  </si>
  <si>
    <t>Държавно предприятие „Научно-производствен център“</t>
  </si>
  <si>
    <t>Държавно предприятие „Управление и стопанисване на язовири“ - чл. 139а, ал. 1 и чл. 139б, ал. 5 от Закона за водите</t>
  </si>
  <si>
    <t>2029</t>
  </si>
  <si>
    <t>Уточнен план 2019</t>
  </si>
  <si>
    <t>448 Центрове за комплексно обслужване на деца с увреждания и хронични заболявания</t>
  </si>
  <si>
    <t>458 Плащания за лекарствени продукти в условия на болнична медицинска помощ</t>
  </si>
  <si>
    <t>513 Помощи по Закона за хората с увреждания</t>
  </si>
  <si>
    <t>516 Помощи по Закона за ветераните от войните на Република България</t>
  </si>
  <si>
    <t>2382</t>
  </si>
  <si>
    <t>БДЖ "Пътнически превози"</t>
  </si>
  <si>
    <t>Държавно предприятие „Борба с градушките“</t>
  </si>
  <si>
    <t>2235</t>
  </si>
  <si>
    <r>
      <t xml:space="preserve">        А.2.1.в)</t>
    </r>
    <r>
      <rPr>
        <b/>
        <sz val="12"/>
        <color indexed="18"/>
        <rFont val="Times New Roman CYR"/>
      </rPr>
      <t xml:space="preserve"> </t>
    </r>
    <r>
      <rPr>
        <b/>
        <sz val="11"/>
        <rFont val="Times New Roman Cyr"/>
        <family val="1"/>
      </rPr>
      <t>код на Селскостопанската академия</t>
    </r>
  </si>
  <si>
    <r>
      <t xml:space="preserve"> А.3) </t>
    </r>
    <r>
      <rPr>
        <b/>
        <i/>
        <sz val="12"/>
        <rFont val="Times New Roman CYR"/>
        <charset val="204"/>
      </rPr>
      <t>Кодове на сметки за средствата от Европейския съюз на бюджетни организации от подсектор "ЦУ"</t>
    </r>
  </si>
  <si>
    <t>Други</t>
  </si>
  <si>
    <t>Б ) Кодове на социалноосигурителни фондове</t>
  </si>
  <si>
    <t>В ) Кодове на общини</t>
  </si>
  <si>
    <t>1780</t>
  </si>
  <si>
    <t>Държавни висши училища</t>
  </si>
  <si>
    <t>получени от общини трансфери за други целеви разходи от ЦБ чрез  кодовете в СЕБРА 488 001 ххх-х</t>
  </si>
  <si>
    <t>получени от общини трансфери за други целеви разходи от ЦБ чрез  кодовете в СЕБРА 488 002 ххх-х</t>
  </si>
  <si>
    <t>Вноска в общия бюджет на Европейския съюз</t>
  </si>
  <si>
    <t>IV. Вноска в общия бюджет на ЕС</t>
  </si>
  <si>
    <t>Годишен         уточнен план                           2019 г.</t>
  </si>
  <si>
    <t>ОТЧЕТ               2019 г.</t>
  </si>
  <si>
    <t>Бланка версия 1.01 от 2019г.</t>
  </si>
  <si>
    <t>КФ - ОП "ОКОЛНА СРЕДА" /2007-2013/</t>
  </si>
  <si>
    <t>ЕФРР - ОП "ОКОЛНА СРЕДА" /2007-2013/</t>
  </si>
  <si>
    <t>b4305</t>
  </si>
  <si>
    <t>d4145</t>
  </si>
  <si>
    <t>c4493</t>
  </si>
  <si>
    <t>Лилия Бидова</t>
  </si>
  <si>
    <t>Веселина Терзийска</t>
  </si>
  <si>
    <t>ALaleva@mrrb.government.bg</t>
  </si>
  <si>
    <t>02/94 05 204</t>
  </si>
  <si>
    <t>Албена Лалева</t>
  </si>
  <si>
    <t>101 Централни държавни органи</t>
  </si>
  <si>
    <t>103 Централни държавни органи по образованието</t>
  </si>
  <si>
    <t>endprint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</si>
</sst>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83" formatCode="_-* #,##0.00\ _ë_â_-;\-* #,##0.00\ _ë_â_-;_-* &quot;-&quot;??\ _ë_â_-;_-@_-"/>
    <numFmt numFmtId="184" formatCode="0.0"/>
    <numFmt numFmtId="185" formatCode="dd\.m\.yyyy\ &quot;г.&quot;;@"/>
    <numFmt numFmtId="186" formatCode="000"/>
    <numFmt numFmtId="187" formatCode="0#&quot;-&quot;0#"/>
    <numFmt numFmtId="188" formatCode="0000"/>
    <numFmt numFmtId="189" formatCode="00&quot;-&quot;0#"/>
    <numFmt numFmtId="190" formatCode="0&quot; &quot;#&quot; &quot;#"/>
    <numFmt numFmtId="191" formatCode="00"/>
    <numFmt numFmtId="192" formatCode="0&quot; &quot;0&quot; &quot;0&quot; &quot;0"/>
    <numFmt numFmtId="193" formatCode="&quot;x&quot;"/>
    <numFmt numFmtId="195" formatCode="#,##0;[Red]\(#,##0\)"/>
    <numFmt numFmtId="196" formatCode="#,##0;\(#,##0\)"/>
    <numFmt numFmtId="198" formatCode="&quot;II. ОБЩО РАЗХОДИ ЗА ДЕЙНОСТ &quot;0&quot;&quot;0&quot;&quot;0&quot;&quot;0"/>
    <numFmt numFmtId="199" formatCode="00&quot;.&quot;00&quot;.&quot;0000&quot; г.&quot;"/>
    <numFmt numFmtId="201" formatCode="&quot;БЮДЖЕТ Годишен         уточнен план &quot;0000&quot; г.&quot;"/>
    <numFmt numFmtId="202" formatCode="&quot;за &quot;0000&quot; г.&quot;"/>
    <numFmt numFmtId="207" formatCode="&quot;МАКЕТ ЗА &quot;0000&quot; г.&quot;"/>
    <numFmt numFmtId="208" formatCode="#,##0&quot; &quot;;[Red]\(#,##0\)"/>
    <numFmt numFmtId="209" formatCode="000&quot; &quot;000&quot; &quot;000"/>
  </numFmts>
  <fonts count="278">
    <font>
      <sz val="10"/>
      <name val="Hebar"/>
      <charset val="204"/>
    </font>
    <font>
      <sz val="10"/>
      <name val="Hebar"/>
      <charset val="204"/>
    </font>
    <font>
      <sz val="12"/>
      <name val="Arial CYR"/>
      <charset val="204"/>
    </font>
    <font>
      <sz val="8"/>
      <name val="Hebar"/>
      <charset val="204"/>
    </font>
    <font>
      <sz val="12"/>
      <name val="Times New Roman CYR"/>
      <family val="1"/>
      <charset val="204"/>
    </font>
    <font>
      <sz val="12"/>
      <color indexed="9"/>
      <name val="Times New Roman CYR"/>
      <family val="1"/>
      <charset val="204"/>
    </font>
    <font>
      <sz val="12"/>
      <name val="Arial"/>
      <family val="2"/>
      <charset val="204"/>
    </font>
    <font>
      <b/>
      <sz val="12"/>
      <name val="Times New Roman CYR"/>
      <family val="1"/>
      <charset val="204"/>
    </font>
    <font>
      <b/>
      <sz val="12"/>
      <color indexed="12"/>
      <name val="Times New Roman CYR"/>
      <family val="1"/>
      <charset val="204"/>
    </font>
    <font>
      <b/>
      <i/>
      <sz val="12"/>
      <name val="Times New Roman CYR"/>
      <family val="1"/>
      <charset val="204"/>
    </font>
    <font>
      <i/>
      <sz val="12"/>
      <name val="Times New Roman CYR"/>
      <family val="1"/>
      <charset val="204"/>
    </font>
    <font>
      <sz val="12"/>
      <color indexed="12"/>
      <name val="Times New Roman CYR"/>
      <family val="1"/>
      <charset val="204"/>
    </font>
    <font>
      <b/>
      <sz val="12"/>
      <name val="Times New Roman Cyr"/>
      <charset val="204"/>
    </font>
    <font>
      <sz val="12"/>
      <name val="Times New Roman Cyr"/>
      <charset val="204"/>
    </font>
    <font>
      <b/>
      <i/>
      <sz val="12"/>
      <name val="Times New Roman CYR"/>
      <charset val="204"/>
    </font>
    <font>
      <i/>
      <sz val="12"/>
      <name val="Times New Roman CYR"/>
      <charset val="204"/>
    </font>
    <font>
      <i/>
      <sz val="12"/>
      <name val="Times New Roman Cyr"/>
      <family val="1"/>
    </font>
    <font>
      <sz val="12"/>
      <name val="Times New Roman CYR"/>
      <family val="1"/>
    </font>
    <font>
      <b/>
      <i/>
      <sz val="12"/>
      <name val="Times New Roman Cyr"/>
      <family val="1"/>
    </font>
    <font>
      <i/>
      <sz val="12"/>
      <color indexed="10"/>
      <name val="Times New Roman CYR"/>
      <charset val="204"/>
    </font>
    <font>
      <sz val="10"/>
      <name val="Arial CYR"/>
      <charset val="204"/>
    </font>
    <font>
      <i/>
      <sz val="12"/>
      <name val="Times New Roman CYR"/>
    </font>
    <font>
      <b/>
      <i/>
      <sz val="12"/>
      <name val="Times New Roman CYR"/>
    </font>
    <font>
      <sz val="12"/>
      <name val="Times New Roman CYR"/>
    </font>
    <font>
      <sz val="14"/>
      <name val="Times New Roman CYR"/>
      <family val="1"/>
      <charset val="204"/>
    </font>
    <font>
      <sz val="18"/>
      <name val="Times New Roman Cyr"/>
      <family val="1"/>
      <charset val="204"/>
    </font>
    <font>
      <sz val="16"/>
      <color indexed="8"/>
      <name val="Times New Roman CYR"/>
      <family val="1"/>
      <charset val="204"/>
    </font>
    <font>
      <sz val="10"/>
      <name val="Arial"/>
      <family val="2"/>
      <charset val="204"/>
    </font>
    <font>
      <sz val="12"/>
      <name val="UnvCyr"/>
      <family val="2"/>
      <charset val="204"/>
    </font>
    <font>
      <b/>
      <sz val="14"/>
      <name val="Times New Roman CYR"/>
    </font>
    <font>
      <b/>
      <sz val="12"/>
      <name val="Times New Roman CYR"/>
    </font>
    <font>
      <sz val="10"/>
      <name val="Times New Roman Cyr"/>
      <family val="1"/>
      <charset val="204"/>
    </font>
    <font>
      <b/>
      <sz val="10"/>
      <name val="Times New Roman CYR"/>
      <charset val="204"/>
    </font>
    <font>
      <b/>
      <i/>
      <sz val="12"/>
      <color indexed="10"/>
      <name val="Times New Roman CYR"/>
    </font>
    <font>
      <b/>
      <i/>
      <sz val="12"/>
      <color indexed="18"/>
      <name val="Times New Roman CYR"/>
    </font>
    <font>
      <sz val="12"/>
      <name val="Times New Roman"/>
      <family val="1"/>
      <charset val="204"/>
    </font>
    <font>
      <sz val="10"/>
      <name val="Arial"/>
      <family val="2"/>
      <charset val="204"/>
    </font>
    <font>
      <sz val="14"/>
      <name val="Palatino Linotype"/>
      <family val="1"/>
      <charset val="204"/>
    </font>
    <font>
      <sz val="14"/>
      <name val="Times New Roman"/>
      <family val="1"/>
      <charset val="204"/>
    </font>
    <font>
      <sz val="8"/>
      <name val="Palatino Linotype"/>
      <family val="1"/>
      <charset val="204"/>
    </font>
    <font>
      <sz val="14"/>
      <color indexed="9"/>
      <name val="Times New Roman"/>
      <family val="1"/>
      <charset val="204"/>
    </font>
    <font>
      <sz val="16"/>
      <name val="Times New Roman CYR"/>
      <family val="1"/>
      <charset val="204"/>
    </font>
    <font>
      <b/>
      <sz val="16"/>
      <name val="Times New Roman"/>
      <family val="1"/>
      <charset val="204"/>
    </font>
    <font>
      <sz val="10"/>
      <name val="Times New Roman"/>
      <family val="1"/>
      <charset val="204"/>
    </font>
    <font>
      <b/>
      <sz val="14"/>
      <name val="Times New Roman"/>
      <family val="1"/>
      <charset val="204"/>
    </font>
    <font>
      <b/>
      <sz val="14"/>
      <color indexed="12"/>
      <name val="Times New Roman"/>
      <family val="1"/>
      <charset val="204"/>
    </font>
    <font>
      <b/>
      <sz val="12"/>
      <name val="Times New Roman"/>
      <family val="1"/>
      <charset val="204"/>
    </font>
    <font>
      <sz val="16"/>
      <name val="Times New Roman"/>
      <family val="1"/>
      <charset val="204"/>
    </font>
    <font>
      <b/>
      <sz val="14"/>
      <name val="Palatino Linotype"/>
      <family val="1"/>
      <charset val="204"/>
    </font>
    <font>
      <b/>
      <sz val="12"/>
      <color indexed="12"/>
      <name val="Times New Roman"/>
      <family val="1"/>
      <charset val="204"/>
    </font>
    <font>
      <sz val="14"/>
      <color indexed="12"/>
      <name val="Palatino Linotype"/>
      <family val="1"/>
      <charset val="204"/>
    </font>
    <font>
      <b/>
      <sz val="12"/>
      <color indexed="12"/>
      <name val="Palatino Linotype"/>
      <family val="1"/>
      <charset val="204"/>
    </font>
    <font>
      <sz val="12"/>
      <color indexed="12"/>
      <name val="Palatino Linotype"/>
      <family val="1"/>
      <charset val="204"/>
    </font>
    <font>
      <sz val="10"/>
      <color indexed="12"/>
      <name val="Palatino Linotype"/>
      <family val="1"/>
      <charset val="204"/>
    </font>
    <font>
      <i/>
      <sz val="12"/>
      <name val="Times New Roman"/>
      <family val="1"/>
      <charset val="204"/>
    </font>
    <font>
      <sz val="10"/>
      <name val="Palatino Linotype"/>
      <family val="1"/>
      <charset val="204"/>
    </font>
    <font>
      <b/>
      <sz val="14"/>
      <color indexed="10"/>
      <name val="Times New Roman"/>
      <family val="1"/>
      <charset val="204"/>
    </font>
    <font>
      <b/>
      <sz val="14"/>
      <color indexed="18"/>
      <name val="Times New Roman"/>
      <family val="1"/>
      <charset val="204"/>
    </font>
    <font>
      <b/>
      <sz val="14"/>
      <color indexed="36"/>
      <name val="Times New Roman"/>
      <family val="1"/>
      <charset val="204"/>
    </font>
    <font>
      <sz val="10"/>
      <color indexed="12"/>
      <name val="Times New Roman"/>
      <family val="1"/>
      <charset val="204"/>
    </font>
    <font>
      <sz val="12"/>
      <color indexed="12"/>
      <name val="Times New Roman"/>
      <family val="1"/>
      <charset val="204"/>
    </font>
    <font>
      <b/>
      <i/>
      <sz val="14"/>
      <name val="Times New Roman"/>
      <family val="1"/>
      <charset val="204"/>
    </font>
    <font>
      <b/>
      <i/>
      <sz val="12"/>
      <color indexed="12"/>
      <name val="Times New Roman"/>
      <family val="1"/>
      <charset val="204"/>
    </font>
    <font>
      <i/>
      <sz val="12"/>
      <color indexed="12"/>
      <name val="Times New Roman"/>
      <family val="1"/>
      <charset val="204"/>
    </font>
    <font>
      <i/>
      <sz val="10"/>
      <color indexed="12"/>
      <name val="Times New Roman"/>
      <family val="1"/>
      <charset val="204"/>
    </font>
    <font>
      <b/>
      <sz val="10"/>
      <name val="Arial"/>
      <family val="2"/>
      <charset val="204"/>
    </font>
    <font>
      <b/>
      <i/>
      <sz val="12"/>
      <name val="Times New Roman Bold"/>
    </font>
    <font>
      <i/>
      <sz val="12"/>
      <name val="Times New Roman Bold"/>
    </font>
    <font>
      <b/>
      <sz val="13"/>
      <color indexed="18"/>
      <name val="Times New Roman CYR"/>
      <family val="1"/>
      <charset val="204"/>
    </font>
    <font>
      <b/>
      <sz val="13"/>
      <color indexed="16"/>
      <name val="Times New Roman CYR"/>
      <family val="1"/>
      <charset val="204"/>
    </font>
    <font>
      <sz val="12"/>
      <color indexed="18"/>
      <name val="Times New Roman CYR"/>
      <family val="1"/>
      <charset val="204"/>
    </font>
    <font>
      <b/>
      <sz val="14"/>
      <color indexed="10"/>
      <name val="Times New Roman CYR"/>
      <family val="1"/>
      <charset val="204"/>
    </font>
    <font>
      <b/>
      <sz val="12"/>
      <color indexed="62"/>
      <name val="Times New Roman CYR"/>
    </font>
    <font>
      <b/>
      <sz val="12"/>
      <name val="Times New Roman CYR"/>
      <family val="1"/>
    </font>
    <font>
      <b/>
      <i/>
      <sz val="12"/>
      <color indexed="62"/>
      <name val="Times New Roman CYR"/>
    </font>
    <font>
      <b/>
      <i/>
      <sz val="12"/>
      <color indexed="18"/>
      <name val="Times New Roman Bold"/>
    </font>
    <font>
      <b/>
      <sz val="14"/>
      <color indexed="18"/>
      <name val="Times New Roman CYR"/>
      <family val="1"/>
      <charset val="204"/>
    </font>
    <font>
      <sz val="12"/>
      <color indexed="18"/>
      <name val="Times New Roman CYR"/>
      <family val="1"/>
    </font>
    <font>
      <b/>
      <i/>
      <sz val="12"/>
      <color indexed="18"/>
      <name val="Times New Roman Cyr"/>
      <family val="1"/>
    </font>
    <font>
      <sz val="12"/>
      <color indexed="18"/>
      <name val="Times New Roman Bold"/>
    </font>
    <font>
      <b/>
      <sz val="14"/>
      <color indexed="16"/>
      <name val="Times New Roman CYR"/>
      <family val="1"/>
    </font>
    <font>
      <b/>
      <i/>
      <sz val="12"/>
      <color indexed="16"/>
      <name val="Times New Roman Bold"/>
    </font>
    <font>
      <sz val="12"/>
      <color indexed="16"/>
      <name val="Times New Roman Bold"/>
    </font>
    <font>
      <b/>
      <sz val="12"/>
      <color indexed="18"/>
      <name val="Times New Roman CYR"/>
    </font>
    <font>
      <b/>
      <sz val="11"/>
      <name val="Times New Roman Cyr"/>
      <family val="1"/>
    </font>
    <font>
      <b/>
      <i/>
      <sz val="11"/>
      <color indexed="18"/>
      <name val="Times New Roman Bold"/>
    </font>
    <font>
      <sz val="12"/>
      <name val="Times New Roman Bold"/>
    </font>
    <font>
      <b/>
      <i/>
      <sz val="12"/>
      <color indexed="17"/>
      <name val="Times New Roman Bold"/>
    </font>
    <font>
      <b/>
      <sz val="12"/>
      <color indexed="10"/>
      <name val="Times New Roman CYR"/>
    </font>
    <font>
      <b/>
      <i/>
      <sz val="14"/>
      <color indexed="18"/>
      <name val="Times New Roman CYR"/>
      <family val="1"/>
      <charset val="204"/>
    </font>
    <font>
      <sz val="14"/>
      <name val="Times New Roman CYR"/>
      <charset val="204"/>
    </font>
    <font>
      <sz val="10"/>
      <color indexed="81"/>
      <name val="Times New Roman"/>
      <family val="1"/>
      <charset val="204"/>
    </font>
    <font>
      <b/>
      <sz val="10"/>
      <color indexed="81"/>
      <name val="Times New Roman"/>
      <family val="1"/>
      <charset val="204"/>
    </font>
    <font>
      <sz val="10"/>
      <color indexed="81"/>
      <name val="Times New Roman Cyr"/>
      <family val="1"/>
      <charset val="204"/>
    </font>
    <font>
      <b/>
      <sz val="10"/>
      <color indexed="81"/>
      <name val="Times New Roman Cyr"/>
      <family val="1"/>
      <charset val="204"/>
    </font>
    <font>
      <b/>
      <i/>
      <sz val="10"/>
      <color indexed="62"/>
      <name val="Times New Roman Cyr"/>
      <family val="1"/>
      <charset val="204"/>
    </font>
    <font>
      <b/>
      <i/>
      <sz val="10"/>
      <color indexed="81"/>
      <name val="Times New Roman Cyr"/>
      <family val="1"/>
      <charset val="204"/>
    </font>
    <font>
      <b/>
      <i/>
      <sz val="10"/>
      <color indexed="10"/>
      <name val="Times New Roman CYR"/>
      <family val="1"/>
      <charset val="204"/>
    </font>
    <font>
      <sz val="9"/>
      <color indexed="81"/>
      <name val="Tahoma"/>
      <family val="2"/>
      <charset val="204"/>
    </font>
    <font>
      <i/>
      <u/>
      <sz val="9"/>
      <color indexed="81"/>
      <name val="Tahoma"/>
      <family val="2"/>
      <charset val="204"/>
    </font>
    <font>
      <sz val="12"/>
      <color indexed="10"/>
      <name val="Times New Roman CYR"/>
      <charset val="204"/>
    </font>
    <font>
      <i/>
      <sz val="12"/>
      <name val="Times New Roman Bold"/>
      <charset val="204"/>
    </font>
    <font>
      <b/>
      <i/>
      <sz val="14"/>
      <color indexed="20"/>
      <name val="Times New Roman CYR"/>
    </font>
    <font>
      <b/>
      <sz val="12"/>
      <color indexed="20"/>
      <name val="Times New Roman CYR"/>
    </font>
    <font>
      <b/>
      <i/>
      <sz val="14"/>
      <color indexed="10"/>
      <name val="Times New Roman CYR"/>
      <family val="1"/>
      <charset val="204"/>
    </font>
    <font>
      <b/>
      <sz val="12"/>
      <color indexed="18"/>
      <name val="Times New Roman Cyr"/>
      <family val="1"/>
      <charset val="204"/>
    </font>
    <font>
      <b/>
      <sz val="14"/>
      <name val="Times New Roman CYR"/>
      <charset val="204"/>
    </font>
    <font>
      <b/>
      <sz val="12"/>
      <color indexed="16"/>
      <name val="Times New Roman CYR"/>
      <family val="1"/>
      <charset val="204"/>
    </font>
    <font>
      <sz val="14"/>
      <name val="Times New Roman CYR"/>
    </font>
    <font>
      <b/>
      <i/>
      <sz val="12"/>
      <color indexed="18"/>
      <name val="Times New Roman CYR"/>
      <charset val="204"/>
    </font>
    <font>
      <b/>
      <sz val="10"/>
      <name val="Times New Roman"/>
      <family val="1"/>
      <charset val="204"/>
    </font>
    <font>
      <b/>
      <sz val="11"/>
      <name val="Times New Roman"/>
      <family val="1"/>
      <charset val="204"/>
    </font>
    <font>
      <sz val="12"/>
      <color indexed="10"/>
      <name val="Times New Roman"/>
      <family val="1"/>
      <charset val="204"/>
    </font>
    <font>
      <sz val="10"/>
      <color indexed="10"/>
      <name val="Times New Roman"/>
      <family val="1"/>
      <charset val="204"/>
    </font>
    <font>
      <sz val="11"/>
      <name val="Times New Roman"/>
      <family val="1"/>
      <charset val="204"/>
    </font>
    <font>
      <i/>
      <sz val="12"/>
      <color indexed="10"/>
      <name val="Times New Roman CYR"/>
      <charset val="204"/>
    </font>
    <font>
      <i/>
      <sz val="11"/>
      <name val="Times New Roman CYR"/>
      <charset val="204"/>
    </font>
    <font>
      <b/>
      <i/>
      <sz val="12"/>
      <color indexed="10"/>
      <name val="Times New Roman CYR"/>
      <charset val="204"/>
    </font>
    <font>
      <sz val="12"/>
      <color indexed="60"/>
      <name val="Times New Roman CYR"/>
      <family val="1"/>
      <charset val="204"/>
    </font>
    <font>
      <b/>
      <i/>
      <sz val="12"/>
      <color indexed="60"/>
      <name val="Times New Roman CYR"/>
      <family val="1"/>
      <charset val="204"/>
    </font>
    <font>
      <b/>
      <sz val="12"/>
      <color indexed="60"/>
      <name val="Times New Roman CYR"/>
      <family val="1"/>
      <charset val="204"/>
    </font>
    <font>
      <i/>
      <u/>
      <sz val="9"/>
      <color indexed="81"/>
      <name val="Times New Roman"/>
      <family val="1"/>
      <charset val="204"/>
    </font>
    <font>
      <sz val="9"/>
      <color indexed="81"/>
      <name val="Times New Roman"/>
      <family val="1"/>
      <charset val="204"/>
    </font>
    <font>
      <i/>
      <u/>
      <sz val="10"/>
      <color indexed="81"/>
      <name val="Times New Roman"/>
      <family val="1"/>
      <charset val="204"/>
    </font>
    <font>
      <b/>
      <i/>
      <sz val="12"/>
      <color indexed="16"/>
      <name val="Times New Roman CYR"/>
      <charset val="204"/>
    </font>
    <font>
      <sz val="11"/>
      <name val="Times New Roman Cyr"/>
      <charset val="204"/>
    </font>
    <font>
      <sz val="10"/>
      <name val="Times New Roman CYR"/>
      <charset val="204"/>
    </font>
    <font>
      <sz val="11"/>
      <name val="Times New Roman CYR"/>
      <family val="1"/>
      <charset val="204"/>
    </font>
    <font>
      <b/>
      <sz val="11"/>
      <name val="Times New Roman CYR"/>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sz val="11"/>
      <name val="Times New Roman CYR"/>
      <charset val="204"/>
    </font>
    <font>
      <b/>
      <i/>
      <sz val="14"/>
      <color indexed="20"/>
      <name val="Times New Roman"/>
      <family val="1"/>
      <charset val="204"/>
    </font>
    <font>
      <b/>
      <i/>
      <sz val="14"/>
      <color indexed="18"/>
      <name val="Times New Roman"/>
      <family val="1"/>
      <charset val="204"/>
    </font>
    <font>
      <b/>
      <sz val="12"/>
      <color indexed="20"/>
      <name val="Times New Roman CYR"/>
      <family val="1"/>
      <charset val="204"/>
    </font>
    <font>
      <sz val="12"/>
      <color indexed="20"/>
      <name val="Times New Roman CYR"/>
      <charset val="204"/>
    </font>
    <font>
      <sz val="12"/>
      <color indexed="20"/>
      <name val="Times New Roman CYR"/>
      <family val="1"/>
      <charset val="204"/>
    </font>
    <font>
      <b/>
      <i/>
      <sz val="14"/>
      <color indexed="16"/>
      <name val="Times New Roman"/>
      <family val="1"/>
      <charset val="204"/>
    </font>
    <font>
      <sz val="14"/>
      <color indexed="28"/>
      <name val="Times New Roman"/>
      <family val="1"/>
      <charset val="204"/>
    </font>
    <font>
      <sz val="12"/>
      <color indexed="28"/>
      <name val="Times New Roman"/>
      <family val="1"/>
      <charset val="204"/>
    </font>
    <font>
      <b/>
      <sz val="14"/>
      <name val="Times New Roman Cyr"/>
      <family val="1"/>
      <charset val="204"/>
    </font>
    <font>
      <b/>
      <i/>
      <sz val="10"/>
      <color indexed="12"/>
      <name val="Times New Roman CYR"/>
      <charset val="204"/>
    </font>
    <font>
      <b/>
      <i/>
      <sz val="10"/>
      <color indexed="18"/>
      <name val="Times New Roman CYR"/>
      <charset val="204"/>
    </font>
    <font>
      <b/>
      <sz val="10"/>
      <name val="Times New Roman CYR"/>
      <family val="1"/>
      <charset val="204"/>
    </font>
    <font>
      <b/>
      <i/>
      <sz val="10"/>
      <color indexed="16"/>
      <name val="Times New Roman CYR"/>
      <charset val="204"/>
    </font>
    <font>
      <b/>
      <i/>
      <sz val="10"/>
      <color indexed="12"/>
      <name val="Times New Roman"/>
      <family val="1"/>
      <charset val="204"/>
    </font>
    <font>
      <b/>
      <i/>
      <sz val="10"/>
      <color indexed="10"/>
      <name val="Times New Roman"/>
      <family val="1"/>
      <charset val="204"/>
    </font>
    <font>
      <b/>
      <i/>
      <sz val="10"/>
      <color indexed="16"/>
      <name val="Times New Roman"/>
      <family val="1"/>
      <charset val="204"/>
    </font>
    <font>
      <sz val="11"/>
      <color indexed="18"/>
      <name val="Times New Roman"/>
      <family val="1"/>
      <charset val="204"/>
    </font>
    <font>
      <b/>
      <i/>
      <sz val="14"/>
      <name val="Times New Roman bold"/>
      <charset val="204"/>
    </font>
    <font>
      <i/>
      <sz val="14"/>
      <name val="Times New Roman"/>
      <family val="1"/>
      <charset val="204"/>
    </font>
    <font>
      <sz val="11"/>
      <color indexed="81"/>
      <name val="Times New Roman"/>
      <family val="1"/>
      <charset val="204"/>
    </font>
    <font>
      <b/>
      <i/>
      <sz val="11"/>
      <color indexed="18"/>
      <name val="Times New Roman"/>
      <family val="1"/>
      <charset val="204"/>
    </font>
    <font>
      <b/>
      <i/>
      <u/>
      <sz val="11"/>
      <color indexed="20"/>
      <name val="Times New Roman"/>
      <family val="1"/>
      <charset val="204"/>
    </font>
    <font>
      <b/>
      <i/>
      <sz val="11"/>
      <color indexed="81"/>
      <name val="Times New Roman"/>
      <family val="1"/>
      <charset val="204"/>
    </font>
    <font>
      <i/>
      <sz val="12"/>
      <color indexed="18"/>
      <name val="Times New Roman CYR"/>
      <charset val="204"/>
    </font>
    <font>
      <i/>
      <u/>
      <sz val="12"/>
      <color indexed="10"/>
      <name val="Times New Roman CYR"/>
      <charset val="204"/>
    </font>
    <font>
      <i/>
      <sz val="10"/>
      <color indexed="10"/>
      <name val="Times New Roman Cyr"/>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i/>
      <sz val="10"/>
      <color indexed="18"/>
      <name val="Times New Roman"/>
      <family val="1"/>
      <charset val="204"/>
    </font>
    <font>
      <sz val="10"/>
      <color indexed="8"/>
      <name val="Times New Roman"/>
      <family val="1"/>
      <charset val="204"/>
    </font>
    <font>
      <b/>
      <sz val="10"/>
      <color indexed="8"/>
      <name val="Times New Roman"/>
      <family val="1"/>
      <charset val="204"/>
    </font>
    <font>
      <sz val="10"/>
      <color indexed="8"/>
      <name val="Times New Roman Cyr"/>
      <family val="1"/>
      <charset val="204"/>
    </font>
    <font>
      <b/>
      <sz val="10"/>
      <color indexed="8"/>
      <name val="Times New Roman Cyr"/>
      <family val="1"/>
      <charset val="204"/>
    </font>
    <font>
      <b/>
      <i/>
      <sz val="10"/>
      <color indexed="8"/>
      <name val="Times New Roman Cyr"/>
      <family val="1"/>
      <charset val="204"/>
    </font>
    <font>
      <sz val="11"/>
      <color theme="1"/>
      <name val="Calibri"/>
      <family val="2"/>
      <charset val="204"/>
      <scheme val="minor"/>
    </font>
    <font>
      <u/>
      <sz val="10"/>
      <color theme="10"/>
      <name val="Hebar"/>
      <charset val="204"/>
    </font>
    <font>
      <u/>
      <sz val="11"/>
      <color theme="10"/>
      <name val="Calibri"/>
      <family val="2"/>
      <charset val="204"/>
      <scheme val="minor"/>
    </font>
    <font>
      <sz val="11"/>
      <color theme="1"/>
      <name val="Arial"/>
      <family val="2"/>
      <charset val="204"/>
    </font>
    <font>
      <sz val="12"/>
      <color theme="0"/>
      <name val="Times New Roman CYR"/>
      <family val="1"/>
      <charset val="204"/>
    </font>
    <font>
      <b/>
      <sz val="12"/>
      <color rgb="FF000099"/>
      <name val="Times New Roman Cyr"/>
      <charset val="204"/>
    </font>
    <font>
      <b/>
      <sz val="12"/>
      <color rgb="FF000099"/>
      <name val="Times New Roman"/>
      <family val="1"/>
      <charset val="204"/>
    </font>
    <font>
      <b/>
      <i/>
      <sz val="12"/>
      <color rgb="FF000099"/>
      <name val="Times New Roman"/>
      <family val="1"/>
      <charset val="204"/>
    </font>
    <font>
      <sz val="10"/>
      <color rgb="FF000099"/>
      <name val="Times New Roman"/>
      <family val="1"/>
      <charset val="204"/>
    </font>
    <font>
      <sz val="12"/>
      <color rgb="FF000099"/>
      <name val="Times New Roman"/>
      <family val="1"/>
      <charset val="204"/>
    </font>
    <font>
      <sz val="12"/>
      <color rgb="FF000099"/>
      <name val="Times New Roman CYR"/>
      <family val="1"/>
      <charset val="204"/>
    </font>
    <font>
      <b/>
      <sz val="14"/>
      <color rgb="FF000099"/>
      <name val="Times New Roman"/>
      <family val="1"/>
      <charset val="204"/>
    </font>
    <font>
      <sz val="12"/>
      <color rgb="FF800000"/>
      <name val="Times New Roman CYR"/>
      <family val="1"/>
      <charset val="204"/>
    </font>
    <font>
      <b/>
      <sz val="12"/>
      <color rgb="FF800000"/>
      <name val="Times New Roman CYR"/>
      <charset val="204"/>
    </font>
    <font>
      <b/>
      <sz val="12"/>
      <color rgb="FF800000"/>
      <name val="Times New Roman CYR"/>
      <family val="1"/>
      <charset val="204"/>
    </font>
    <font>
      <b/>
      <sz val="12"/>
      <color rgb="FF800000"/>
      <name val="Times New Roman"/>
      <family val="1"/>
      <charset val="204"/>
    </font>
    <font>
      <b/>
      <sz val="12"/>
      <color rgb="FF660066"/>
      <name val="Times New Roman CYR"/>
      <family val="1"/>
      <charset val="204"/>
    </font>
    <font>
      <b/>
      <sz val="12"/>
      <color rgb="FF660066"/>
      <name val="Times New Roman Cyr"/>
      <charset val="204"/>
    </font>
    <font>
      <b/>
      <sz val="12"/>
      <color rgb="FF660066"/>
      <name val="Times New Roman"/>
      <family val="1"/>
      <charset val="204"/>
    </font>
    <font>
      <b/>
      <sz val="12"/>
      <color rgb="FF663300"/>
      <name val="Times New Roman CYR"/>
      <family val="1"/>
      <charset val="204"/>
    </font>
    <font>
      <sz val="12"/>
      <color rgb="FF660066"/>
      <name val="Times New Roman CYR"/>
      <charset val="204"/>
    </font>
    <font>
      <sz val="12"/>
      <color rgb="FF800000"/>
      <name val="Times New Roman CYR"/>
      <charset val="204"/>
    </font>
    <font>
      <sz val="12"/>
      <color rgb="FF000099"/>
      <name val="Times New Roman Cyr"/>
      <charset val="204"/>
    </font>
    <font>
      <b/>
      <sz val="12"/>
      <color rgb="FF663300"/>
      <name val="Times New Roman CYR"/>
      <charset val="204"/>
    </font>
    <font>
      <b/>
      <i/>
      <sz val="12"/>
      <color rgb="FF660066"/>
      <name val="Times New Roman CYR"/>
      <charset val="204"/>
    </font>
    <font>
      <sz val="12"/>
      <color rgb="FF663300"/>
      <name val="Times New Roman CYR"/>
      <charset val="204"/>
    </font>
    <font>
      <sz val="12"/>
      <color rgb="FFA50021"/>
      <name val="Times New Roman Cyr"/>
      <charset val="204"/>
    </font>
    <font>
      <b/>
      <sz val="12"/>
      <color rgb="FFA50021"/>
      <name val="Times New Roman CYR"/>
      <charset val="204"/>
    </font>
    <font>
      <sz val="12"/>
      <color rgb="FF660066"/>
      <name val="Times New Roman CYR"/>
      <family val="1"/>
      <charset val="204"/>
    </font>
    <font>
      <b/>
      <sz val="9"/>
      <color rgb="FF660066"/>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i/>
      <sz val="10"/>
      <color rgb="FF660066"/>
      <name val="Times New Roman CYR"/>
      <family val="1"/>
      <charset val="204"/>
    </font>
    <font>
      <b/>
      <sz val="12"/>
      <color theme="0"/>
      <name val="Times New Roman"/>
      <family val="1"/>
      <charset val="204"/>
    </font>
    <font>
      <sz val="11"/>
      <color theme="0"/>
      <name val="Times New Roman"/>
      <family val="1"/>
      <charset val="204"/>
    </font>
    <font>
      <i/>
      <sz val="12"/>
      <color rgb="FF000099"/>
      <name val="Times New Roman CYR"/>
      <charset val="204"/>
    </font>
    <font>
      <b/>
      <i/>
      <sz val="14"/>
      <color rgb="FF000099"/>
      <name val="Times New Roman Cyr"/>
      <charset val="204"/>
    </font>
    <font>
      <b/>
      <sz val="13"/>
      <color rgb="FF800000"/>
      <name val="Times New Roman CYR"/>
      <charset val="204"/>
    </font>
    <font>
      <sz val="10"/>
      <color rgb="FF800000"/>
      <name val="Times New Roman"/>
      <family val="1"/>
      <charset val="204"/>
    </font>
    <font>
      <sz val="12"/>
      <color rgb="FF800000"/>
      <name val="Times New Roman"/>
      <family val="1"/>
      <charset val="204"/>
    </font>
    <font>
      <b/>
      <i/>
      <sz val="12"/>
      <color rgb="FF800000"/>
      <name val="Times New Roman CYR"/>
      <charset val="204"/>
    </font>
    <font>
      <b/>
      <sz val="14"/>
      <color rgb="FF800000"/>
      <name val="Times New Roman"/>
      <family val="1"/>
      <charset val="204"/>
    </font>
    <font>
      <i/>
      <sz val="12"/>
      <color rgb="FF000099"/>
      <name val="Times New Roman Cyr"/>
      <family val="1"/>
      <charset val="204"/>
    </font>
    <font>
      <b/>
      <sz val="12"/>
      <color rgb="FF000000"/>
      <name val="Times New Roman Cyr"/>
      <charset val="204"/>
    </font>
    <font>
      <b/>
      <u/>
      <sz val="12"/>
      <color rgb="FF000099"/>
      <name val="Times New Roman CYR"/>
      <charset val="204"/>
    </font>
    <font>
      <sz val="11"/>
      <color rgb="FF800000"/>
      <name val="Times New Roman CYR"/>
      <family val="1"/>
      <charset val="204"/>
    </font>
    <font>
      <b/>
      <sz val="11"/>
      <color rgb="FF800000"/>
      <name val="Times New Roman CYR"/>
      <family val="1"/>
      <charset val="204"/>
    </font>
    <font>
      <b/>
      <sz val="9"/>
      <color rgb="FF000099"/>
      <name val="Times New Roman CYR"/>
      <charset val="204"/>
    </font>
    <font>
      <b/>
      <i/>
      <sz val="12"/>
      <color rgb="FF000099"/>
      <name val="Times New Roman CYR"/>
      <charset val="204"/>
    </font>
    <font>
      <b/>
      <sz val="9"/>
      <color rgb="FF800000"/>
      <name val="Times New Roman CYR"/>
      <charset val="204"/>
    </font>
    <font>
      <b/>
      <i/>
      <sz val="14"/>
      <color rgb="FF660066"/>
      <name val="Times New Roman bold"/>
      <charset val="204"/>
    </font>
    <font>
      <sz val="10"/>
      <color rgb="FF660066"/>
      <name val="Times New Roman"/>
      <family val="1"/>
      <charset val="204"/>
    </font>
    <font>
      <sz val="12"/>
      <color rgb="FF660066"/>
      <name val="Times New Roman"/>
      <family val="1"/>
      <charset val="204"/>
    </font>
    <font>
      <i/>
      <sz val="12"/>
      <color rgb="FF660066"/>
      <name val="Times New Roman CYR"/>
      <charset val="204"/>
    </font>
    <font>
      <b/>
      <i/>
      <sz val="12"/>
      <color rgb="FF660066"/>
      <name val="Times New Roman CYR"/>
      <family val="1"/>
      <charset val="204"/>
    </font>
    <font>
      <sz val="12"/>
      <color rgb="FF663300"/>
      <name val="Times New Roman CYR"/>
      <family val="1"/>
      <charset val="204"/>
    </font>
    <font>
      <b/>
      <i/>
      <sz val="12"/>
      <color rgb="FF663300"/>
      <name val="Times New Roman CYR"/>
      <family val="1"/>
      <charset val="204"/>
    </font>
    <font>
      <b/>
      <sz val="12"/>
      <color rgb="FF663300"/>
      <name val="Times New Roman"/>
      <family val="1"/>
      <charset val="204"/>
    </font>
    <font>
      <sz val="10"/>
      <color rgb="FF663300"/>
      <name val="Times New Roman"/>
      <family val="1"/>
      <charset val="204"/>
    </font>
    <font>
      <sz val="12"/>
      <color rgb="FF663300"/>
      <name val="Times New Roman"/>
      <family val="1"/>
      <charset val="204"/>
    </font>
    <font>
      <b/>
      <sz val="14"/>
      <color rgb="FF663300"/>
      <name val="Times New Roman"/>
      <family val="1"/>
      <charset val="204"/>
    </font>
    <font>
      <b/>
      <sz val="9"/>
      <color rgb="FF663300"/>
      <name val="Times New Roman CYR"/>
      <family val="1"/>
      <charset val="204"/>
    </font>
    <font>
      <b/>
      <i/>
      <sz val="12"/>
      <color rgb="FF663300"/>
      <name val="Times New Roman CYR"/>
      <charset val="204"/>
    </font>
    <font>
      <b/>
      <i/>
      <sz val="13"/>
      <color rgb="FF000099"/>
      <name val="Times New Roman Cyr"/>
      <charset val="204"/>
    </font>
    <font>
      <b/>
      <i/>
      <sz val="14"/>
      <color rgb="FF000099"/>
      <name val="Times New Roman"/>
      <family val="1"/>
      <charset val="204"/>
    </font>
    <font>
      <sz val="12"/>
      <color rgb="FFCCFFCC"/>
      <name val="Times New Roman CYR"/>
      <family val="1"/>
      <charset val="204"/>
    </font>
    <font>
      <sz val="11"/>
      <color rgb="FF000099"/>
      <name val="Times New Roman CYR"/>
      <family val="1"/>
      <charset val="204"/>
    </font>
    <font>
      <sz val="11"/>
      <color rgb="FF000099"/>
      <name val="Times New Roman Cyr"/>
      <charset val="204"/>
    </font>
    <font>
      <b/>
      <i/>
      <sz val="12"/>
      <color rgb="FFA50021"/>
      <name val="Times New Roman Cyr"/>
      <charset val="204"/>
    </font>
    <font>
      <b/>
      <sz val="11"/>
      <color rgb="FF000099"/>
      <name val="Times New Roman CYR"/>
      <charset val="204"/>
    </font>
    <font>
      <b/>
      <sz val="14"/>
      <color rgb="FF660066"/>
      <name val="Times New Roman"/>
      <family val="1"/>
      <charset val="204"/>
    </font>
    <font>
      <sz val="10"/>
      <color rgb="FFFFFFCC"/>
      <name val="Times New Roman"/>
      <family val="1"/>
      <charset val="204"/>
    </font>
    <font>
      <sz val="12"/>
      <color rgb="FFFFFF99"/>
      <name val="Times New Roman CYR"/>
      <charset val="204"/>
    </font>
    <font>
      <b/>
      <sz val="12"/>
      <color rgb="FFFFFF99"/>
      <name val="Times New Roman CYR"/>
      <family val="1"/>
      <charset val="204"/>
    </font>
    <font>
      <b/>
      <sz val="12"/>
      <color rgb="FFCCFFCC"/>
      <name val="Times New Roman CYR"/>
      <family val="1"/>
      <charset val="204"/>
    </font>
    <font>
      <b/>
      <sz val="12"/>
      <color rgb="FFCCCCFF"/>
      <name val="Times New Roman CYR"/>
      <charset val="204"/>
    </font>
    <font>
      <b/>
      <sz val="12"/>
      <color theme="0"/>
      <name val="Times New Roman Cyr"/>
      <family val="1"/>
      <charset val="204"/>
    </font>
    <font>
      <b/>
      <i/>
      <sz val="12"/>
      <color rgb="FFFFFF00"/>
      <name val="Times New Roman"/>
      <family val="1"/>
      <charset val="204"/>
    </font>
    <font>
      <b/>
      <sz val="10"/>
      <color rgb="FF000099"/>
      <name val="Times New Roman"/>
      <family val="1"/>
      <charset val="204"/>
    </font>
    <font>
      <b/>
      <sz val="12"/>
      <color rgb="FF000099"/>
      <name val="Times New Roman Cyr"/>
      <family val="1"/>
      <charset val="204"/>
    </font>
    <font>
      <sz val="10"/>
      <color rgb="FF000099"/>
      <name val="Times New Roman Cyr"/>
      <family val="1"/>
      <charset val="204"/>
    </font>
    <font>
      <b/>
      <i/>
      <sz val="12"/>
      <color rgb="FF000099"/>
      <name val="Times New Roman Bold"/>
      <charset val="204"/>
    </font>
    <font>
      <sz val="11"/>
      <color rgb="FF000099"/>
      <name val="Times New Roman"/>
      <family val="1"/>
      <charset val="204"/>
    </font>
    <font>
      <b/>
      <i/>
      <sz val="14"/>
      <color rgb="FF000099"/>
      <name val="Times New Roman bold"/>
      <charset val="204"/>
    </font>
    <font>
      <sz val="11"/>
      <color rgb="FF000000"/>
      <name val="Arial"/>
      <family val="2"/>
      <charset val="204"/>
    </font>
    <font>
      <i/>
      <sz val="12"/>
      <color theme="0" tint="-4.9989318521683403E-2"/>
      <name val="Times New Roman CYR"/>
      <charset val="204"/>
    </font>
    <font>
      <b/>
      <sz val="10"/>
      <color theme="0"/>
      <name val="Times New Roman CYR"/>
      <family val="1"/>
      <charset val="204"/>
    </font>
    <font>
      <sz val="12"/>
      <color theme="0" tint="-0.14999847407452621"/>
      <name val="Times New Roman CYR"/>
      <family val="1"/>
      <charset val="204"/>
    </font>
    <font>
      <b/>
      <sz val="12"/>
      <color theme="0" tint="-0.14999847407452621"/>
      <name val="Times New Roman CYR"/>
      <family val="1"/>
      <charset val="204"/>
    </font>
    <font>
      <b/>
      <sz val="13"/>
      <color rgb="FF000080"/>
      <name val="Times New Roman CYR"/>
      <family val="1"/>
      <charset val="204"/>
    </font>
    <font>
      <b/>
      <sz val="13"/>
      <color rgb="FF000080"/>
      <name val="Times New Roman CYR"/>
      <family val="1"/>
    </font>
    <font>
      <b/>
      <sz val="13"/>
      <color rgb="FF800000"/>
      <name val="Times New Roman CYR"/>
      <family val="1"/>
      <charset val="204"/>
    </font>
    <font>
      <b/>
      <sz val="14"/>
      <color rgb="FF000080"/>
      <name val="Times New Roman CYR"/>
      <family val="1"/>
      <charset val="204"/>
    </font>
    <font>
      <b/>
      <sz val="14"/>
      <color rgb="FF800000"/>
      <name val="Times New Roman CYR"/>
      <family val="1"/>
    </font>
    <font>
      <b/>
      <i/>
      <sz val="12"/>
      <color rgb="FFFF0000"/>
      <name val="Times New Roman CYR"/>
      <charset val="204"/>
    </font>
    <font>
      <b/>
      <sz val="12"/>
      <color rgb="FFFF0000"/>
      <name val="Times New Roman CYR"/>
      <charset val="204"/>
    </font>
    <font>
      <b/>
      <sz val="12"/>
      <color rgb="FFFFFF00"/>
      <name val="Times New Roman"/>
      <family val="1"/>
      <charset val="204"/>
    </font>
    <font>
      <b/>
      <sz val="9"/>
      <color rgb="FF000099"/>
      <name val="Times New Roman"/>
      <family val="1"/>
      <charset val="204"/>
    </font>
    <font>
      <b/>
      <sz val="12"/>
      <color rgb="FF800000"/>
      <name val="Arial"/>
      <family val="2"/>
      <charset val="204"/>
    </font>
    <font>
      <sz val="12"/>
      <color rgb="FF660066"/>
      <name val="Arial"/>
      <family val="2"/>
      <charset val="204"/>
    </font>
    <font>
      <sz val="12"/>
      <color rgb="FF663300"/>
      <name val="Arial"/>
      <family val="2"/>
      <charset val="204"/>
    </font>
    <font>
      <b/>
      <sz val="12"/>
      <color rgb="FF663300"/>
      <name val="Arial"/>
      <family val="2"/>
      <charset val="204"/>
    </font>
    <font>
      <i/>
      <sz val="12"/>
      <color rgb="FF800000"/>
      <name val="Times New Roman CYR"/>
      <charset val="204"/>
    </font>
  </fonts>
  <fills count="53">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9"/>
        <bgColor indexed="64"/>
      </patternFill>
    </fill>
    <fill>
      <patternFill patternType="solid">
        <fgColor indexed="61"/>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51"/>
        <bgColor indexed="64"/>
      </patternFill>
    </fill>
    <fill>
      <patternFill patternType="solid">
        <fgColor indexed="17"/>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6"/>
        <bgColor indexed="26"/>
      </patternFill>
    </fill>
    <fill>
      <patternFill patternType="solid">
        <fgColor indexed="22"/>
        <bgColor indexed="64"/>
      </patternFill>
    </fill>
    <fill>
      <patternFill patternType="solid">
        <fgColor theme="0"/>
        <bgColor indexed="64"/>
      </patternFill>
    </fill>
    <fill>
      <patternFill patternType="solid">
        <fgColor rgb="FF00FF0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rgb="FFF0FDCF"/>
        <bgColor indexed="64"/>
      </patternFill>
    </fill>
    <fill>
      <patternFill patternType="solid">
        <fgColor rgb="FFE2F999"/>
        <bgColor indexed="64"/>
      </patternFill>
    </fill>
    <fill>
      <patternFill patternType="solid">
        <fgColor rgb="FFCCFFCC"/>
        <bgColor indexed="64"/>
      </patternFill>
    </fill>
    <fill>
      <patternFill patternType="solid">
        <fgColor theme="7" tint="0.79998168889431442"/>
        <bgColor indexed="64"/>
      </patternFill>
    </fill>
    <fill>
      <patternFill patternType="solid">
        <fgColor rgb="FFCCCCFF"/>
        <bgColor indexed="64"/>
      </patternFill>
    </fill>
    <fill>
      <patternFill patternType="solid">
        <fgColor rgb="FF66006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66"/>
        <bgColor indexed="64"/>
      </patternFill>
    </fill>
    <fill>
      <patternFill patternType="solid">
        <fgColor rgb="FFEAEAEA"/>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AFDCF"/>
        <bgColor indexed="64"/>
      </patternFill>
    </fill>
    <fill>
      <patternFill patternType="solid">
        <fgColor rgb="FFEBFDCF"/>
        <bgColor indexed="64"/>
      </patternFill>
    </fill>
    <fill>
      <patternFill patternType="solid">
        <fgColor rgb="FF66FF66"/>
        <bgColor indexed="64"/>
      </patternFill>
    </fill>
    <fill>
      <patternFill patternType="solid">
        <fgColor rgb="FFEBE9DD"/>
        <bgColor indexed="64"/>
      </patternFill>
    </fill>
    <fill>
      <patternFill patternType="solid">
        <fgColor rgb="FFC00000"/>
        <bgColor indexed="64"/>
      </patternFill>
    </fill>
    <fill>
      <patternFill patternType="solid">
        <fgColor rgb="FF800000"/>
        <bgColor indexed="64"/>
      </patternFill>
    </fill>
    <fill>
      <patternFill patternType="solid">
        <fgColor theme="8" tint="-0.249977111117893"/>
        <bgColor indexed="64"/>
      </patternFill>
    </fill>
    <fill>
      <patternFill patternType="solid">
        <fgColor rgb="FFF0FFC9"/>
        <bgColor indexed="64"/>
      </patternFill>
    </fill>
    <fill>
      <patternFill patternType="solid">
        <fgColor rgb="FFEFEFFF"/>
        <bgColor indexed="64"/>
      </patternFill>
    </fill>
    <fill>
      <patternFill patternType="solid">
        <fgColor rgb="FFE1FEAC"/>
        <bgColor indexed="64"/>
      </patternFill>
    </fill>
    <fill>
      <patternFill patternType="solid">
        <fgColor rgb="FFE7E7FF"/>
        <bgColor indexed="64"/>
      </patternFill>
    </fill>
    <fill>
      <patternFill patternType="solid">
        <fgColor rgb="FFF1FFE1"/>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CC"/>
        <bgColor rgb="FF000000"/>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s>
  <borders count="19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style="thin">
        <color indexed="64"/>
      </right>
      <top style="hair">
        <color indexed="64"/>
      </top>
      <bottom style="dashed">
        <color indexed="64"/>
      </bottom>
      <diagonal/>
    </border>
    <border>
      <left/>
      <right/>
      <top style="hair">
        <color indexed="64"/>
      </top>
      <bottom style="dashed">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dashed">
        <color indexed="64"/>
      </top>
      <bottom style="hair">
        <color indexed="64"/>
      </bottom>
      <diagonal/>
    </border>
    <border>
      <left style="thin">
        <color indexed="64"/>
      </left>
      <right style="medium">
        <color indexed="64"/>
      </right>
      <top style="dashed">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medium">
        <color indexed="64"/>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medium">
        <color indexed="64"/>
      </right>
      <top style="hair">
        <color indexed="64"/>
      </top>
      <bottom style="dashed">
        <color indexed="64"/>
      </bottom>
      <diagonal/>
    </border>
    <border>
      <left/>
      <right style="medium">
        <color indexed="64"/>
      </right>
      <top style="hair">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right/>
      <top style="dashed">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double">
        <color indexed="64"/>
      </right>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25"/>
      </left>
      <right style="thin">
        <color indexed="64"/>
      </right>
      <top style="medium">
        <color indexed="25"/>
      </top>
      <bottom style="thin">
        <color indexed="64"/>
      </bottom>
      <diagonal/>
    </border>
    <border>
      <left style="thin">
        <color indexed="64"/>
      </left>
      <right style="medium">
        <color indexed="25"/>
      </right>
      <top style="medium">
        <color indexed="25"/>
      </top>
      <bottom style="thin">
        <color indexed="64"/>
      </bottom>
      <diagonal/>
    </border>
    <border>
      <left style="medium">
        <color indexed="25"/>
      </left>
      <right style="medium">
        <color indexed="25"/>
      </right>
      <top style="medium">
        <color indexed="25"/>
      </top>
      <bottom style="thin">
        <color indexed="64"/>
      </bottom>
      <diagonal/>
    </border>
    <border>
      <left style="double">
        <color indexed="64"/>
      </left>
      <right style="double">
        <color indexed="64"/>
      </right>
      <top style="medium">
        <color indexed="64"/>
      </top>
      <bottom style="thin">
        <color indexed="64"/>
      </bottom>
      <diagonal/>
    </border>
    <border>
      <left style="medium">
        <color indexed="25"/>
      </left>
      <right style="thin">
        <color indexed="64"/>
      </right>
      <top style="thin">
        <color indexed="64"/>
      </top>
      <bottom style="medium">
        <color indexed="25"/>
      </bottom>
      <diagonal/>
    </border>
    <border>
      <left style="thin">
        <color indexed="64"/>
      </left>
      <right style="medium">
        <color indexed="25"/>
      </right>
      <top style="thin">
        <color indexed="64"/>
      </top>
      <bottom style="medium">
        <color indexed="25"/>
      </bottom>
      <diagonal/>
    </border>
    <border>
      <left style="medium">
        <color indexed="25"/>
      </left>
      <right style="medium">
        <color indexed="25"/>
      </right>
      <top style="thin">
        <color indexed="64"/>
      </top>
      <bottom style="medium">
        <color indexed="25"/>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s>
  <cellStyleXfs count="18">
    <xf numFmtId="0" fontId="0" fillId="0" borderId="0"/>
    <xf numFmtId="183" fontId="1" fillId="0" borderId="0" applyFon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27" fillId="0" borderId="0"/>
    <xf numFmtId="0" fontId="36" fillId="0" borderId="0"/>
    <xf numFmtId="0" fontId="176" fillId="0" borderId="0"/>
    <xf numFmtId="0" fontId="173" fillId="0" borderId="0"/>
    <xf numFmtId="0" fontId="27" fillId="0" borderId="0"/>
    <xf numFmtId="0" fontId="27" fillId="0" borderId="0"/>
    <xf numFmtId="0" fontId="27" fillId="0" borderId="0"/>
    <xf numFmtId="0" fontId="20" fillId="0" borderId="0"/>
    <xf numFmtId="0" fontId="1" fillId="0" borderId="0"/>
    <xf numFmtId="0" fontId="20" fillId="0" borderId="0"/>
    <xf numFmtId="0" fontId="20" fillId="0" borderId="0"/>
    <xf numFmtId="0" fontId="27" fillId="0" borderId="0"/>
    <xf numFmtId="0" fontId="27" fillId="0" borderId="0"/>
    <xf numFmtId="0" fontId="27" fillId="0" borderId="0"/>
  </cellStyleXfs>
  <cellXfs count="2227">
    <xf numFmtId="0" fontId="0" fillId="0" borderId="0" xfId="0"/>
    <xf numFmtId="0" fontId="4" fillId="0" borderId="0" xfId="4" applyFont="1" applyAlignment="1">
      <alignment vertical="center"/>
    </xf>
    <xf numFmtId="0" fontId="4" fillId="0" borderId="0" xfId="4" applyFont="1" applyAlignment="1">
      <alignment vertical="center" wrapText="1"/>
    </xf>
    <xf numFmtId="1" fontId="28" fillId="2" borderId="0" xfId="4" applyNumberFormat="1" applyFont="1" applyFill="1" applyAlignment="1">
      <alignment vertical="center"/>
    </xf>
    <xf numFmtId="0" fontId="4" fillId="2" borderId="0" xfId="4" applyFont="1" applyFill="1" applyAlignment="1">
      <alignment vertical="center"/>
    </xf>
    <xf numFmtId="0" fontId="4" fillId="0" borderId="0" xfId="4" quotePrefix="1" applyFont="1" applyAlignment="1">
      <alignment vertical="center"/>
    </xf>
    <xf numFmtId="0" fontId="4" fillId="3" borderId="0" xfId="4" applyFont="1" applyFill="1" applyAlignment="1">
      <alignment vertical="center"/>
    </xf>
    <xf numFmtId="0" fontId="11" fillId="0" borderId="0" xfId="4" applyFont="1" applyAlignment="1">
      <alignment horizontal="right"/>
    </xf>
    <xf numFmtId="0" fontId="4" fillId="0" borderId="0" xfId="4" applyFont="1" applyAlignment="1">
      <alignment horizontal="right"/>
    </xf>
    <xf numFmtId="0" fontId="4" fillId="3" borderId="0" xfId="4" applyFont="1" applyFill="1" applyAlignment="1">
      <alignment horizontal="right"/>
    </xf>
    <xf numFmtId="0" fontId="11" fillId="0" borderId="0" xfId="12" applyFont="1" applyAlignment="1">
      <alignment horizontal="right"/>
    </xf>
    <xf numFmtId="0" fontId="4" fillId="0" borderId="0" xfId="12" applyFont="1" applyAlignment="1">
      <alignment horizontal="right"/>
    </xf>
    <xf numFmtId="3" fontId="4" fillId="0" borderId="0" xfId="4" applyNumberFormat="1" applyFont="1" applyAlignment="1">
      <alignment horizontal="right" vertical="center"/>
    </xf>
    <xf numFmtId="3" fontId="29" fillId="0" borderId="1" xfId="4" quotePrefix="1" applyNumberFormat="1" applyFont="1" applyBorder="1" applyAlignment="1">
      <alignment horizontal="center" vertical="center"/>
    </xf>
    <xf numFmtId="0" fontId="11" fillId="3" borderId="0" xfId="4" applyFont="1" applyFill="1" applyAlignment="1">
      <alignment horizontal="right"/>
    </xf>
    <xf numFmtId="0" fontId="4" fillId="0" borderId="2" xfId="4" applyFont="1" applyBorder="1" applyAlignment="1">
      <alignment vertical="center" wrapText="1"/>
    </xf>
    <xf numFmtId="3" fontId="4" fillId="0" borderId="2" xfId="4" applyNumberFormat="1" applyFont="1" applyBorder="1" applyAlignment="1">
      <alignment horizontal="right" vertical="center"/>
    </xf>
    <xf numFmtId="3" fontId="4" fillId="0" borderId="3" xfId="4" applyNumberFormat="1" applyFont="1" applyBorder="1" applyAlignment="1">
      <alignment horizontal="right" vertical="center"/>
    </xf>
    <xf numFmtId="0" fontId="4" fillId="0" borderId="4" xfId="4" applyFont="1" applyBorder="1" applyAlignment="1">
      <alignment vertical="center" wrapText="1"/>
    </xf>
    <xf numFmtId="0" fontId="4" fillId="4" borderId="0" xfId="4" applyFont="1" applyFill="1" applyAlignment="1">
      <alignment horizontal="right"/>
    </xf>
    <xf numFmtId="0" fontId="8" fillId="3" borderId="0" xfId="12" applyFont="1" applyFill="1" applyAlignment="1">
      <alignment horizontal="right"/>
    </xf>
    <xf numFmtId="0" fontId="4" fillId="5" borderId="0" xfId="4" applyFont="1" applyFill="1" applyAlignment="1">
      <alignment vertical="center"/>
    </xf>
    <xf numFmtId="0" fontId="31" fillId="0" borderId="0" xfId="4" applyFont="1"/>
    <xf numFmtId="0" fontId="31" fillId="0" borderId="0" xfId="4" applyFont="1" applyAlignment="1">
      <alignment wrapText="1"/>
    </xf>
    <xf numFmtId="3" fontId="31" fillId="0" borderId="0" xfId="4" applyNumberFormat="1" applyFont="1"/>
    <xf numFmtId="0" fontId="27" fillId="0" borderId="0" xfId="4"/>
    <xf numFmtId="0" fontId="7" fillId="0" borderId="0" xfId="4" applyFont="1"/>
    <xf numFmtId="0" fontId="31" fillId="6" borderId="0" xfId="4" applyFont="1" applyFill="1"/>
    <xf numFmtId="188" fontId="31" fillId="0" borderId="0" xfId="4" applyNumberFormat="1" applyFont="1"/>
    <xf numFmtId="3" fontId="24" fillId="6" borderId="0" xfId="4" applyNumberFormat="1" applyFont="1" applyFill="1" applyAlignment="1">
      <alignment horizontal="right"/>
    </xf>
    <xf numFmtId="0" fontId="27" fillId="6" borderId="0" xfId="4" applyFill="1"/>
    <xf numFmtId="0" fontId="24" fillId="0" borderId="0" xfId="4" applyFont="1" applyAlignment="1">
      <alignment vertical="center"/>
    </xf>
    <xf numFmtId="3" fontId="4" fillId="0" borderId="5" xfId="4" applyNumberFormat="1" applyFont="1" applyBorder="1" applyAlignment="1">
      <alignment horizontal="right" vertical="center"/>
    </xf>
    <xf numFmtId="0" fontId="37" fillId="0" borderId="0" xfId="5" applyFont="1" applyAlignment="1">
      <alignment vertical="center"/>
    </xf>
    <xf numFmtId="0" fontId="38" fillId="0" borderId="0" xfId="5" applyFont="1" applyAlignment="1">
      <alignment vertical="center"/>
    </xf>
    <xf numFmtId="0" fontId="38" fillId="0" borderId="0" xfId="5" applyFont="1" applyAlignment="1">
      <alignment vertical="center" wrapText="1"/>
    </xf>
    <xf numFmtId="1" fontId="39" fillId="0" borderId="0" xfId="5" applyNumberFormat="1" applyFont="1" applyAlignment="1">
      <alignment vertical="center"/>
    </xf>
    <xf numFmtId="0" fontId="40" fillId="0" borderId="0" xfId="5" applyFont="1" applyProtection="1">
      <protection locked="0"/>
    </xf>
    <xf numFmtId="0" fontId="38" fillId="0" borderId="0" xfId="5" applyFont="1" applyAlignment="1" applyProtection="1">
      <alignment vertical="center"/>
      <protection locked="0"/>
    </xf>
    <xf numFmtId="0" fontId="38" fillId="0" borderId="0" xfId="5" applyFont="1" applyAlignment="1">
      <alignment horizontal="center" vertical="center"/>
    </xf>
    <xf numFmtId="14" fontId="38" fillId="7" borderId="0" xfId="5" quotePrefix="1" applyNumberFormat="1" applyFont="1" applyFill="1" applyAlignment="1" applyProtection="1">
      <alignment horizontal="center" vertical="center"/>
      <protection locked="0"/>
    </xf>
    <xf numFmtId="14" fontId="38" fillId="7" borderId="0" xfId="5" applyNumberFormat="1" applyFont="1" applyFill="1" applyAlignment="1" applyProtection="1">
      <alignment horizontal="center" vertical="center"/>
      <protection locked="0"/>
    </xf>
    <xf numFmtId="0" fontId="38" fillId="0" borderId="0" xfId="5" quotePrefix="1" applyFont="1" applyAlignment="1">
      <alignment vertical="center"/>
    </xf>
    <xf numFmtId="49" fontId="38" fillId="7" borderId="1" xfId="5" applyNumberFormat="1" applyFont="1" applyFill="1" applyBorder="1" applyAlignment="1" applyProtection="1">
      <alignment horizontal="center" vertical="center"/>
      <protection locked="0"/>
    </xf>
    <xf numFmtId="49" fontId="44" fillId="7" borderId="6" xfId="5" applyNumberFormat="1" applyFont="1" applyFill="1" applyBorder="1" applyAlignment="1" applyProtection="1">
      <alignment horizontal="center" vertical="center"/>
      <protection locked="0"/>
    </xf>
    <xf numFmtId="0" fontId="38" fillId="0" borderId="0" xfId="5" quotePrefix="1" applyFont="1" applyAlignment="1">
      <alignment horizontal="center" vertical="center"/>
    </xf>
    <xf numFmtId="186" fontId="38" fillId="0" borderId="0" xfId="5" applyNumberFormat="1" applyFont="1" applyAlignment="1">
      <alignment vertical="center"/>
    </xf>
    <xf numFmtId="0" fontId="45" fillId="0" borderId="2" xfId="12" applyFont="1" applyBorder="1" applyAlignment="1">
      <alignment horizontal="left" vertical="center" wrapText="1"/>
    </xf>
    <xf numFmtId="0" fontId="38" fillId="0" borderId="7" xfId="5" applyFont="1" applyBorder="1" applyAlignment="1">
      <alignment horizontal="center" vertical="center"/>
    </xf>
    <xf numFmtId="0" fontId="38" fillId="0" borderId="8" xfId="5" applyFont="1" applyBorder="1" applyAlignment="1">
      <alignment horizontal="center" vertical="center"/>
    </xf>
    <xf numFmtId="0" fontId="38" fillId="0" borderId="9" xfId="5" applyFont="1" applyBorder="1" applyAlignment="1">
      <alignment horizontal="center" vertical="center"/>
    </xf>
    <xf numFmtId="0" fontId="47" fillId="0" borderId="2" xfId="5" applyFont="1" applyBorder="1" applyAlignment="1">
      <alignment vertical="center"/>
    </xf>
    <xf numFmtId="0" fontId="38" fillId="0" borderId="3" xfId="5" applyFont="1" applyBorder="1" applyAlignment="1">
      <alignment horizontal="center" vertical="center"/>
    </xf>
    <xf numFmtId="0" fontId="48" fillId="0" borderId="0" xfId="5" applyFont="1" applyAlignment="1">
      <alignment vertical="center"/>
    </xf>
    <xf numFmtId="187" fontId="49" fillId="7" borderId="10" xfId="12" quotePrefix="1" applyNumberFormat="1" applyFont="1" applyFill="1" applyBorder="1" applyAlignment="1">
      <alignment horizontal="right" vertical="center"/>
    </xf>
    <xf numFmtId="3" fontId="45" fillId="0" borderId="11" xfId="5" applyNumberFormat="1" applyFont="1" applyBorder="1" applyAlignment="1">
      <alignment horizontal="right" vertical="center"/>
    </xf>
    <xf numFmtId="0" fontId="50" fillId="0" borderId="0" xfId="5" applyFont="1" applyAlignment="1">
      <alignment vertical="center"/>
    </xf>
    <xf numFmtId="187" fontId="49" fillId="7" borderId="8" xfId="12" quotePrefix="1" applyNumberFormat="1" applyFont="1" applyFill="1" applyBorder="1" applyAlignment="1">
      <alignment horizontal="right" vertical="center"/>
    </xf>
    <xf numFmtId="3" fontId="45" fillId="0" borderId="12" xfId="5" applyNumberFormat="1" applyFont="1" applyBorder="1" applyAlignment="1">
      <alignment horizontal="right" vertical="center"/>
    </xf>
    <xf numFmtId="0" fontId="50" fillId="4" borderId="0" xfId="5" applyFont="1" applyFill="1" applyAlignment="1">
      <alignment vertical="center"/>
    </xf>
    <xf numFmtId="0" fontId="50" fillId="3" borderId="0" xfId="5" applyFont="1" applyFill="1" applyAlignment="1">
      <alignment vertical="center"/>
    </xf>
    <xf numFmtId="0" fontId="50" fillId="0" borderId="13" xfId="12" quotePrefix="1" applyFont="1" applyBorder="1" applyAlignment="1">
      <alignment horizontal="right"/>
    </xf>
    <xf numFmtId="187" fontId="49" fillId="7" borderId="0" xfId="12" quotePrefix="1" applyNumberFormat="1" applyFont="1" applyFill="1" applyAlignment="1">
      <alignment horizontal="right" vertical="center"/>
    </xf>
    <xf numFmtId="0" fontId="50" fillId="0" borderId="0" xfId="5" applyFont="1" applyAlignment="1">
      <alignment horizontal="right"/>
    </xf>
    <xf numFmtId="0" fontId="50" fillId="0" borderId="0" xfId="12" applyFont="1" applyAlignment="1">
      <alignment horizontal="right"/>
    </xf>
    <xf numFmtId="0" fontId="49" fillId="7" borderId="14" xfId="12" quotePrefix="1" applyFont="1" applyFill="1" applyBorder="1" applyAlignment="1">
      <alignment horizontal="left"/>
    </xf>
    <xf numFmtId="184" fontId="51" fillId="0" borderId="0" xfId="12" applyNumberFormat="1" applyFont="1"/>
    <xf numFmtId="0" fontId="52" fillId="0" borderId="0" xfId="12" applyFont="1"/>
    <xf numFmtId="0" fontId="52" fillId="0" borderId="15" xfId="12" applyFont="1" applyBorder="1"/>
    <xf numFmtId="0" fontId="53" fillId="0" borderId="0" xfId="5" applyFont="1" applyAlignment="1">
      <alignment vertical="center"/>
    </xf>
    <xf numFmtId="0" fontId="37" fillId="0" borderId="0" xfId="5" applyFont="1" applyAlignment="1">
      <alignment horizontal="right"/>
    </xf>
    <xf numFmtId="0" fontId="46" fillId="0" borderId="2" xfId="12" quotePrefix="1" applyFont="1" applyBorder="1" applyAlignment="1">
      <alignment horizontal="right" vertical="center"/>
    </xf>
    <xf numFmtId="0" fontId="54" fillId="0" borderId="3" xfId="12" applyFont="1" applyBorder="1" applyAlignment="1">
      <alignment horizontal="right" vertical="center"/>
    </xf>
    <xf numFmtId="3" fontId="44" fillId="0" borderId="1" xfId="5" applyNumberFormat="1" applyFont="1" applyBorder="1" applyAlignment="1">
      <alignment vertical="center"/>
    </xf>
    <xf numFmtId="0" fontId="55" fillId="0" borderId="0" xfId="5" applyFont="1" applyAlignment="1">
      <alignment vertical="center"/>
    </xf>
    <xf numFmtId="0" fontId="46" fillId="0" borderId="0" xfId="12" quotePrefix="1" applyFont="1" applyAlignment="1">
      <alignment horizontal="right" vertical="center"/>
    </xf>
    <xf numFmtId="187" fontId="54" fillId="0" borderId="0" xfId="12" quotePrefix="1" applyNumberFormat="1" applyFont="1" applyAlignment="1">
      <alignment horizontal="center" vertical="center"/>
    </xf>
    <xf numFmtId="0" fontId="35" fillId="0" borderId="0" xfId="12" applyFont="1" applyAlignment="1">
      <alignment horizontal="left" vertical="center" wrapText="1"/>
    </xf>
    <xf numFmtId="3" fontId="38" fillId="0" borderId="0" xfId="5" applyNumberFormat="1" applyFont="1" applyAlignment="1" applyProtection="1">
      <alignment horizontal="right" vertical="center"/>
      <protection locked="0"/>
    </xf>
    <xf numFmtId="3" fontId="38" fillId="0" borderId="0" xfId="5" applyNumberFormat="1" applyFont="1" applyAlignment="1">
      <alignment horizontal="right" vertical="center"/>
    </xf>
    <xf numFmtId="3" fontId="38" fillId="0" borderId="0" xfId="5" applyNumberFormat="1" applyFont="1" applyAlignment="1">
      <alignment horizontal="center" vertical="center"/>
    </xf>
    <xf numFmtId="0" fontId="43" fillId="0" borderId="0" xfId="5" applyFont="1" applyAlignment="1">
      <alignment vertical="center" wrapText="1"/>
    </xf>
    <xf numFmtId="14" fontId="38" fillId="0" borderId="0" xfId="5" quotePrefix="1" applyNumberFormat="1" applyFont="1" applyAlignment="1">
      <alignment horizontal="center" vertical="center"/>
    </xf>
    <xf numFmtId="14" fontId="38" fillId="0" borderId="0" xfId="5" applyNumberFormat="1" applyFont="1" applyAlignment="1">
      <alignment horizontal="center" vertical="center"/>
    </xf>
    <xf numFmtId="49" fontId="38" fillId="7" borderId="1" xfId="5" applyNumberFormat="1" applyFont="1" applyFill="1" applyBorder="1" applyAlignment="1">
      <alignment horizontal="center" vertical="center"/>
    </xf>
    <xf numFmtId="3" fontId="38" fillId="0" borderId="0" xfId="5" quotePrefix="1" applyNumberFormat="1" applyFont="1" applyAlignment="1">
      <alignment horizontal="right" vertical="center"/>
    </xf>
    <xf numFmtId="49" fontId="44" fillId="7" borderId="6" xfId="5" applyNumberFormat="1" applyFont="1" applyFill="1" applyBorder="1" applyAlignment="1">
      <alignment horizontal="center" vertical="center"/>
    </xf>
    <xf numFmtId="0" fontId="38" fillId="0" borderId="10" xfId="5" applyFont="1" applyBorder="1" applyAlignment="1">
      <alignment horizontal="center" vertical="center"/>
    </xf>
    <xf numFmtId="0" fontId="47" fillId="0" borderId="2" xfId="5" applyFont="1" applyBorder="1" applyAlignment="1">
      <alignment horizontal="left" vertical="center"/>
    </xf>
    <xf numFmtId="3" fontId="45" fillId="4" borderId="16" xfId="5" applyNumberFormat="1" applyFont="1" applyFill="1" applyBorder="1" applyAlignment="1" applyProtection="1">
      <alignment horizontal="right" vertical="center"/>
      <protection locked="0"/>
    </xf>
    <xf numFmtId="3" fontId="45" fillId="4" borderId="11" xfId="5" applyNumberFormat="1" applyFont="1" applyFill="1" applyBorder="1" applyAlignment="1" applyProtection="1">
      <alignment horizontal="right" vertical="center"/>
      <protection locked="0"/>
    </xf>
    <xf numFmtId="3" fontId="45" fillId="4" borderId="14" xfId="5" applyNumberFormat="1" applyFont="1" applyFill="1" applyBorder="1" applyAlignment="1" applyProtection="1">
      <alignment horizontal="right" vertical="center"/>
      <protection locked="0"/>
    </xf>
    <xf numFmtId="3" fontId="45" fillId="4" borderId="12" xfId="5" applyNumberFormat="1" applyFont="1" applyFill="1" applyBorder="1" applyAlignment="1" applyProtection="1">
      <alignment horizontal="right" vertical="center"/>
      <protection locked="0"/>
    </xf>
    <xf numFmtId="0" fontId="49" fillId="7" borderId="14" xfId="5" applyFont="1" applyFill="1" applyBorder="1" applyAlignment="1">
      <alignment vertical="center"/>
    </xf>
    <xf numFmtId="0" fontId="50" fillId="3" borderId="0" xfId="5" applyFont="1" applyFill="1" applyAlignment="1">
      <alignment horizontal="right"/>
    </xf>
    <xf numFmtId="187" fontId="49" fillId="7" borderId="8" xfId="12" quotePrefix="1" applyNumberFormat="1" applyFont="1" applyFill="1" applyBorder="1" applyAlignment="1">
      <alignment horizontal="right"/>
    </xf>
    <xf numFmtId="0" fontId="50" fillId="0" borderId="0" xfId="5" applyFont="1"/>
    <xf numFmtId="187" fontId="49" fillId="7" borderId="8" xfId="12" applyNumberFormat="1" applyFont="1" applyFill="1" applyBorder="1" applyAlignment="1">
      <alignment horizontal="right"/>
    </xf>
    <xf numFmtId="3" fontId="45" fillId="0" borderId="17" xfId="5" applyNumberFormat="1" applyFont="1" applyBorder="1" applyAlignment="1">
      <alignment horizontal="right" vertical="center"/>
    </xf>
    <xf numFmtId="3" fontId="45" fillId="4" borderId="18" xfId="5" applyNumberFormat="1" applyFont="1" applyFill="1" applyBorder="1" applyAlignment="1" applyProtection="1">
      <alignment horizontal="right" vertical="center"/>
      <protection locked="0"/>
    </xf>
    <xf numFmtId="3" fontId="45" fillId="4" borderId="19" xfId="5" applyNumberFormat="1" applyFont="1" applyFill="1" applyBorder="1" applyAlignment="1" applyProtection="1">
      <alignment horizontal="right" vertical="center"/>
      <protection locked="0"/>
    </xf>
    <xf numFmtId="3" fontId="45" fillId="4" borderId="17" xfId="5" applyNumberFormat="1" applyFont="1" applyFill="1" applyBorder="1" applyAlignment="1" applyProtection="1">
      <alignment horizontal="right" vertical="center"/>
      <protection locked="0"/>
    </xf>
    <xf numFmtId="189" fontId="46" fillId="0" borderId="2" xfId="12" applyNumberFormat="1" applyFont="1" applyBorder="1" applyAlignment="1">
      <alignment vertical="center"/>
    </xf>
    <xf numFmtId="3" fontId="44" fillId="4" borderId="1" xfId="5" applyNumberFormat="1" applyFont="1" applyFill="1" applyBorder="1" applyAlignment="1">
      <alignment vertical="center"/>
    </xf>
    <xf numFmtId="0" fontId="46" fillId="0" borderId="0" xfId="12" applyFont="1" applyAlignment="1">
      <alignment horizontal="center" vertical="center"/>
    </xf>
    <xf numFmtId="0" fontId="38" fillId="0" borderId="8" xfId="5" quotePrefix="1" applyFont="1" applyBorder="1" applyAlignment="1">
      <alignment horizontal="center" vertical="center"/>
    </xf>
    <xf numFmtId="3" fontId="45" fillId="0" borderId="11" xfId="5" applyNumberFormat="1" applyFont="1" applyBorder="1" applyAlignment="1">
      <alignment vertical="center"/>
    </xf>
    <xf numFmtId="3" fontId="45" fillId="0" borderId="12" xfId="5" applyNumberFormat="1" applyFont="1" applyBorder="1" applyAlignment="1">
      <alignment vertical="center"/>
    </xf>
    <xf numFmtId="187" fontId="49" fillId="7" borderId="4" xfId="12" quotePrefix="1" applyNumberFormat="1" applyFont="1" applyFill="1" applyBorder="1" applyAlignment="1">
      <alignment horizontal="right" vertical="center"/>
    </xf>
    <xf numFmtId="3" fontId="45" fillId="0" borderId="20" xfId="5" applyNumberFormat="1" applyFont="1" applyBorder="1" applyAlignment="1">
      <alignment vertical="center"/>
    </xf>
    <xf numFmtId="187" fontId="44" fillId="0" borderId="2" xfId="12" quotePrefix="1" applyNumberFormat="1" applyFont="1" applyBorder="1" applyAlignment="1">
      <alignment horizontal="center" vertical="center"/>
    </xf>
    <xf numFmtId="3" fontId="44" fillId="0" borderId="2" xfId="5" applyNumberFormat="1" applyFont="1" applyBorder="1" applyAlignment="1">
      <alignment vertical="center"/>
    </xf>
    <xf numFmtId="3" fontId="44" fillId="0" borderId="3" xfId="5" applyNumberFormat="1" applyFont="1" applyBorder="1" applyAlignment="1">
      <alignment vertical="center"/>
    </xf>
    <xf numFmtId="0" fontId="51" fillId="3" borderId="0" xfId="12" applyFont="1" applyFill="1" applyAlignment="1">
      <alignment horizontal="right"/>
    </xf>
    <xf numFmtId="0" fontId="49" fillId="7" borderId="14" xfId="12" applyFont="1" applyFill="1" applyBorder="1"/>
    <xf numFmtId="3" fontId="45" fillId="0" borderId="12" xfId="5" applyNumberFormat="1" applyFont="1" applyBorder="1" applyAlignment="1" applyProtection="1">
      <alignment horizontal="right" vertical="center"/>
      <protection locked="0"/>
    </xf>
    <xf numFmtId="3" fontId="45" fillId="0" borderId="11" xfId="5" applyNumberFormat="1" applyFont="1" applyBorder="1" applyAlignment="1" applyProtection="1">
      <alignment vertical="center"/>
      <protection locked="0"/>
    </xf>
    <xf numFmtId="3" fontId="45" fillId="0" borderId="12" xfId="5" applyNumberFormat="1" applyFont="1" applyBorder="1" applyAlignment="1" applyProtection="1">
      <alignment vertical="center"/>
      <protection locked="0"/>
    </xf>
    <xf numFmtId="0" fontId="43" fillId="0" borderId="0" xfId="5" applyFont="1" applyAlignment="1">
      <alignment vertical="center"/>
    </xf>
    <xf numFmtId="0" fontId="38" fillId="8" borderId="7" xfId="5" quotePrefix="1" applyFont="1" applyFill="1" applyBorder="1" applyAlignment="1">
      <alignment horizontal="center" vertical="center"/>
    </xf>
    <xf numFmtId="0" fontId="38" fillId="8" borderId="7" xfId="5" applyFont="1" applyFill="1" applyBorder="1" applyAlignment="1">
      <alignment vertical="center"/>
    </xf>
    <xf numFmtId="0" fontId="38" fillId="8" borderId="10" xfId="5" quotePrefix="1" applyFont="1" applyFill="1" applyBorder="1" applyAlignment="1">
      <alignment horizontal="center" vertical="center" wrapText="1"/>
    </xf>
    <xf numFmtId="0" fontId="38" fillId="8" borderId="21" xfId="5" quotePrefix="1" applyFont="1" applyFill="1" applyBorder="1" applyAlignment="1">
      <alignment horizontal="center" vertical="center" wrapText="1"/>
    </xf>
    <xf numFmtId="0" fontId="38" fillId="8" borderId="8" xfId="5" quotePrefix="1" applyFont="1" applyFill="1" applyBorder="1" applyAlignment="1">
      <alignment horizontal="center" vertical="center" wrapText="1"/>
    </xf>
    <xf numFmtId="0" fontId="38" fillId="8" borderId="2" xfId="5" quotePrefix="1" applyFont="1" applyFill="1" applyBorder="1" applyAlignment="1">
      <alignment horizontal="left" vertical="center"/>
    </xf>
    <xf numFmtId="0" fontId="38" fillId="8" borderId="3" xfId="5" applyFont="1" applyFill="1" applyBorder="1" applyAlignment="1">
      <alignment horizontal="center" vertical="center"/>
    </xf>
    <xf numFmtId="0" fontId="38" fillId="8" borderId="2" xfId="5" quotePrefix="1" applyFont="1" applyFill="1" applyBorder="1" applyAlignment="1">
      <alignment horizontal="left" vertical="center" wrapText="1"/>
    </xf>
    <xf numFmtId="0" fontId="38" fillId="8" borderId="4" xfId="5" applyFont="1" applyFill="1" applyBorder="1" applyAlignment="1">
      <alignment vertical="center"/>
    </xf>
    <xf numFmtId="184" fontId="38" fillId="8" borderId="22" xfId="5" quotePrefix="1" applyNumberFormat="1" applyFont="1" applyFill="1" applyBorder="1" applyAlignment="1">
      <alignment horizontal="center" vertical="center"/>
    </xf>
    <xf numFmtId="184" fontId="38" fillId="8" borderId="21" xfId="5" quotePrefix="1" applyNumberFormat="1" applyFont="1" applyFill="1" applyBorder="1" applyAlignment="1">
      <alignment horizontal="center" vertical="center" wrapText="1"/>
    </xf>
    <xf numFmtId="3" fontId="44" fillId="0" borderId="21" xfId="5" applyNumberFormat="1" applyFont="1" applyBorder="1" applyAlignment="1">
      <alignment horizontal="right" vertical="center"/>
    </xf>
    <xf numFmtId="184" fontId="38" fillId="0" borderId="0" xfId="5" applyNumberFormat="1" applyFont="1" applyAlignment="1">
      <alignment vertical="center"/>
    </xf>
    <xf numFmtId="184" fontId="38" fillId="0" borderId="0" xfId="5" applyNumberFormat="1" applyFont="1" applyAlignment="1">
      <alignment vertical="center" wrapText="1"/>
    </xf>
    <xf numFmtId="0" fontId="38" fillId="0" borderId="2" xfId="5" quotePrefix="1" applyFont="1" applyBorder="1" applyAlignment="1">
      <alignment horizontal="center" vertical="center"/>
    </xf>
    <xf numFmtId="0" fontId="38" fillId="0" borderId="2" xfId="5" applyFont="1" applyBorder="1" applyAlignment="1">
      <alignment horizontal="left" vertical="center"/>
    </xf>
    <xf numFmtId="184" fontId="52" fillId="0" borderId="0" xfId="12" applyNumberFormat="1" applyFont="1"/>
    <xf numFmtId="184" fontId="52" fillId="0" borderId="0" xfId="12" applyNumberFormat="1" applyFont="1" applyProtection="1">
      <protection locked="0"/>
    </xf>
    <xf numFmtId="184" fontId="46" fillId="0" borderId="2" xfId="12" applyNumberFormat="1" applyFont="1" applyBorder="1" applyAlignment="1">
      <alignment horizontal="right" vertical="center"/>
    </xf>
    <xf numFmtId="0" fontId="38" fillId="0" borderId="10" xfId="5" quotePrefix="1" applyFont="1" applyBorder="1" applyAlignment="1">
      <alignment horizontal="center" vertical="center"/>
    </xf>
    <xf numFmtId="187" fontId="49" fillId="7" borderId="10" xfId="12" applyNumberFormat="1" applyFont="1" applyFill="1" applyBorder="1" applyAlignment="1">
      <alignment horizontal="center" vertical="center"/>
    </xf>
    <xf numFmtId="187" fontId="49" fillId="7" borderId="8" xfId="12" applyNumberFormat="1" applyFont="1" applyFill="1" applyBorder="1" applyAlignment="1">
      <alignment horizontal="center" vertical="center"/>
    </xf>
    <xf numFmtId="0" fontId="43" fillId="0" borderId="0" xfId="5" applyFont="1"/>
    <xf numFmtId="0" fontId="55" fillId="0" borderId="0" xfId="5" applyFont="1"/>
    <xf numFmtId="1" fontId="4" fillId="0" borderId="9" xfId="4" applyNumberFormat="1" applyFont="1" applyBorder="1" applyAlignment="1">
      <alignment horizontal="center" vertical="center" wrapText="1"/>
    </xf>
    <xf numFmtId="0" fontId="37" fillId="9" borderId="0" xfId="5" applyFont="1" applyFill="1" applyAlignment="1">
      <alignment vertical="center"/>
    </xf>
    <xf numFmtId="0" fontId="48" fillId="9" borderId="0" xfId="5" applyFont="1" applyFill="1" applyAlignment="1">
      <alignment vertical="center"/>
    </xf>
    <xf numFmtId="0" fontId="50" fillId="9" borderId="0" xfId="5" applyFont="1" applyFill="1" applyAlignment="1">
      <alignment vertical="center"/>
    </xf>
    <xf numFmtId="0" fontId="55" fillId="9" borderId="0" xfId="5" applyFont="1" applyFill="1"/>
    <xf numFmtId="0" fontId="50" fillId="10" borderId="0" xfId="5" applyFont="1" applyFill="1" applyAlignment="1">
      <alignment vertical="center"/>
    </xf>
    <xf numFmtId="0" fontId="37" fillId="10" borderId="0" xfId="5" applyFont="1" applyFill="1" applyAlignment="1">
      <alignment vertical="center"/>
    </xf>
    <xf numFmtId="0" fontId="55" fillId="10" borderId="0" xfId="5" applyFont="1" applyFill="1" applyAlignment="1">
      <alignment vertical="center"/>
    </xf>
    <xf numFmtId="3" fontId="44" fillId="0" borderId="5" xfId="5" applyNumberFormat="1" applyFont="1" applyBorder="1" applyAlignment="1">
      <alignment vertical="center"/>
    </xf>
    <xf numFmtId="3" fontId="45" fillId="0" borderId="23" xfId="5" applyNumberFormat="1" applyFont="1" applyBorder="1" applyAlignment="1">
      <alignment horizontal="right" vertical="center"/>
    </xf>
    <xf numFmtId="3" fontId="45" fillId="0" borderId="24" xfId="5" applyNumberFormat="1" applyFont="1" applyBorder="1" applyAlignment="1">
      <alignment horizontal="right" vertical="center"/>
    </xf>
    <xf numFmtId="0" fontId="49" fillId="7" borderId="25" xfId="12" quotePrefix="1" applyFont="1" applyFill="1" applyBorder="1" applyAlignment="1">
      <alignment horizontal="left"/>
    </xf>
    <xf numFmtId="0" fontId="44" fillId="0" borderId="2" xfId="5" applyFont="1" applyBorder="1" applyAlignment="1">
      <alignment horizontal="center" vertical="center" wrapText="1"/>
    </xf>
    <xf numFmtId="0" fontId="49" fillId="7" borderId="25" xfId="5" applyFont="1" applyFill="1" applyBorder="1" applyAlignment="1">
      <alignment vertical="center" wrapText="1"/>
    </xf>
    <xf numFmtId="3" fontId="45" fillId="0" borderId="26" xfId="5" applyNumberFormat="1" applyFont="1" applyBorder="1" applyAlignment="1">
      <alignment horizontal="right" vertical="center"/>
    </xf>
    <xf numFmtId="3" fontId="45" fillId="0" borderId="23" xfId="5" applyNumberFormat="1" applyFont="1" applyBorder="1" applyAlignment="1" applyProtection="1">
      <alignment vertical="center"/>
      <protection locked="0"/>
    </xf>
    <xf numFmtId="3" fontId="45" fillId="0" borderId="23" xfId="5" applyNumberFormat="1" applyFont="1" applyBorder="1" applyAlignment="1">
      <alignment vertical="center"/>
    </xf>
    <xf numFmtId="3" fontId="45" fillId="0" borderId="24" xfId="5" applyNumberFormat="1" applyFont="1" applyBorder="1" applyAlignment="1" applyProtection="1">
      <alignment vertical="center"/>
      <protection locked="0"/>
    </xf>
    <xf numFmtId="3" fontId="45" fillId="0" borderId="24" xfId="5" applyNumberFormat="1" applyFont="1" applyBorder="1" applyAlignment="1">
      <alignment vertical="center"/>
    </xf>
    <xf numFmtId="3" fontId="45" fillId="0" borderId="27" xfId="5" applyNumberFormat="1" applyFont="1" applyBorder="1" applyAlignment="1" applyProtection="1">
      <alignment vertical="center"/>
      <protection locked="0"/>
    </xf>
    <xf numFmtId="3" fontId="45" fillId="0" borderId="27" xfId="5" applyNumberFormat="1" applyFont="1" applyBorder="1" applyAlignment="1">
      <alignment vertical="center"/>
    </xf>
    <xf numFmtId="0" fontId="49" fillId="7" borderId="25" xfId="12" quotePrefix="1" applyFont="1" applyFill="1" applyBorder="1" applyAlignment="1">
      <alignment horizontal="center"/>
    </xf>
    <xf numFmtId="3" fontId="45" fillId="0" borderId="24" xfId="5" applyNumberFormat="1" applyFont="1" applyBorder="1" applyAlignment="1" applyProtection="1">
      <alignment horizontal="right" vertical="center"/>
      <protection locked="0"/>
    </xf>
    <xf numFmtId="3" fontId="45" fillId="0" borderId="28" xfId="5" applyNumberFormat="1" applyFont="1" applyBorder="1" applyAlignment="1">
      <alignment vertical="center"/>
    </xf>
    <xf numFmtId="3" fontId="45" fillId="0" borderId="21" xfId="5" applyNumberFormat="1" applyFont="1" applyBorder="1" applyAlignment="1">
      <alignment vertical="center"/>
    </xf>
    <xf numFmtId="0" fontId="38" fillId="0" borderId="5" xfId="5" applyFont="1" applyBorder="1" applyAlignment="1">
      <alignment horizontal="center" vertical="center"/>
    </xf>
    <xf numFmtId="3" fontId="45" fillId="0" borderId="16" xfId="5" applyNumberFormat="1" applyFont="1" applyBorder="1" applyAlignment="1" applyProtection="1">
      <alignment horizontal="right" vertical="center"/>
      <protection locked="0"/>
    </xf>
    <xf numFmtId="3" fontId="45" fillId="0" borderId="14" xfId="5" applyNumberFormat="1" applyFont="1" applyBorder="1" applyAlignment="1" applyProtection="1">
      <alignment horizontal="right" vertical="center"/>
      <protection locked="0"/>
    </xf>
    <xf numFmtId="3" fontId="45" fillId="0" borderId="19" xfId="5" applyNumberFormat="1" applyFont="1" applyBorder="1" applyAlignment="1" applyProtection="1">
      <alignment horizontal="right" vertical="center"/>
      <protection locked="0"/>
    </xf>
    <xf numFmtId="0" fontId="12" fillId="6" borderId="0" xfId="4" applyFont="1" applyFill="1" applyAlignment="1">
      <alignment vertical="center"/>
    </xf>
    <xf numFmtId="0" fontId="176" fillId="0" borderId="0" xfId="6"/>
    <xf numFmtId="0" fontId="76" fillId="0" borderId="0" xfId="4" quotePrefix="1" applyFont="1" applyAlignment="1">
      <alignment horizontal="center"/>
    </xf>
    <xf numFmtId="191" fontId="76" fillId="0" borderId="0" xfId="4" quotePrefix="1" applyNumberFormat="1" applyFont="1" applyAlignment="1">
      <alignment horizontal="center"/>
    </xf>
    <xf numFmtId="3" fontId="45" fillId="0" borderId="21" xfId="5" applyNumberFormat="1" applyFont="1" applyBorder="1" applyAlignment="1">
      <alignment horizontal="right" vertical="center"/>
    </xf>
    <xf numFmtId="3" fontId="45" fillId="0" borderId="29" xfId="5" applyNumberFormat="1" applyFont="1" applyBorder="1" applyAlignment="1">
      <alignment horizontal="right" vertical="center"/>
    </xf>
    <xf numFmtId="0" fontId="7" fillId="0" borderId="0" xfId="4" applyFont="1" applyAlignment="1">
      <alignment horizontal="center" wrapText="1"/>
    </xf>
    <xf numFmtId="0" fontId="89" fillId="0" borderId="0" xfId="4" applyFont="1" applyAlignment="1">
      <alignment horizontal="left"/>
    </xf>
    <xf numFmtId="0" fontId="38" fillId="0" borderId="2" xfId="5"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187" fontId="105" fillId="11" borderId="30" xfId="12" quotePrefix="1" applyNumberFormat="1" applyFont="1" applyFill="1" applyBorder="1" applyAlignment="1">
      <alignment horizontal="right" vertical="center"/>
    </xf>
    <xf numFmtId="0" fontId="4" fillId="16" borderId="0" xfId="4" applyFont="1" applyFill="1" applyAlignment="1">
      <alignment vertical="center"/>
    </xf>
    <xf numFmtId="0" fontId="7" fillId="16" borderId="8" xfId="12" quotePrefix="1" applyFont="1" applyFill="1" applyBorder="1" applyAlignment="1">
      <alignment horizontal="right" vertical="center"/>
    </xf>
    <xf numFmtId="187" fontId="10" fillId="16" borderId="31" xfId="12" quotePrefix="1" applyNumberFormat="1" applyFont="1" applyFill="1" applyBorder="1" applyAlignment="1">
      <alignment horizontal="right" vertical="center"/>
    </xf>
    <xf numFmtId="0" fontId="4" fillId="16" borderId="32" xfId="12" applyFont="1" applyFill="1" applyBorder="1" applyAlignment="1">
      <alignment horizontal="left" vertical="center" wrapText="1"/>
    </xf>
    <xf numFmtId="187" fontId="10" fillId="16" borderId="33" xfId="12" quotePrefix="1" applyNumberFormat="1" applyFont="1" applyFill="1" applyBorder="1" applyAlignment="1">
      <alignment horizontal="right" vertical="center"/>
    </xf>
    <xf numFmtId="0" fontId="4" fillId="16" borderId="34" xfId="12" applyFont="1" applyFill="1" applyBorder="1" applyAlignment="1">
      <alignment horizontal="left" vertical="center" wrapText="1"/>
    </xf>
    <xf numFmtId="0" fontId="4" fillId="16" borderId="35" xfId="12" applyFont="1" applyFill="1" applyBorder="1" applyAlignment="1">
      <alignment horizontal="left" vertical="center" wrapText="1"/>
    </xf>
    <xf numFmtId="187" fontId="10" fillId="16" borderId="36" xfId="12" quotePrefix="1" applyNumberFormat="1" applyFont="1" applyFill="1" applyBorder="1" applyAlignment="1">
      <alignment horizontal="right" vertical="center"/>
    </xf>
    <xf numFmtId="0" fontId="4" fillId="16" borderId="8" xfId="12" applyFont="1" applyFill="1" applyBorder="1" applyAlignment="1">
      <alignment horizontal="right" vertical="center"/>
    </xf>
    <xf numFmtId="0" fontId="4" fillId="16" borderId="0" xfId="12" applyFont="1" applyFill="1" applyAlignment="1">
      <alignment horizontal="left" vertical="center" wrapText="1"/>
    </xf>
    <xf numFmtId="187" fontId="7" fillId="16" borderId="8" xfId="12" quotePrefix="1" applyNumberFormat="1" applyFont="1" applyFill="1" applyBorder="1" applyAlignment="1">
      <alignment horizontal="right" vertical="center"/>
    </xf>
    <xf numFmtId="0" fontId="7" fillId="16" borderId="0" xfId="12" applyFont="1" applyFill="1" applyAlignment="1">
      <alignment horizontal="right" vertical="center"/>
    </xf>
    <xf numFmtId="0" fontId="7" fillId="16" borderId="0" xfId="12" quotePrefix="1" applyFont="1" applyFill="1" applyAlignment="1">
      <alignment horizontal="right" vertical="center"/>
    </xf>
    <xf numFmtId="0" fontId="7" fillId="16" borderId="8" xfId="12" applyFont="1" applyFill="1" applyBorder="1" applyAlignment="1">
      <alignment horizontal="right" vertical="center"/>
    </xf>
    <xf numFmtId="0" fontId="4" fillId="16" borderId="0" xfId="4" applyFont="1" applyFill="1" applyAlignment="1">
      <alignment vertical="center"/>
    </xf>
    <xf numFmtId="0" fontId="4" fillId="16" borderId="0" xfId="4" applyFont="1" applyFill="1" applyAlignment="1">
      <alignment vertical="center" wrapText="1"/>
    </xf>
    <xf numFmtId="0" fontId="4" fillId="16" borderId="0" xfId="4" applyFont="1" applyFill="1" applyAlignment="1">
      <alignment vertical="center" wrapText="1"/>
    </xf>
    <xf numFmtId="0" fontId="4" fillId="16" borderId="0" xfId="4" quotePrefix="1" applyFont="1" applyFill="1" applyAlignment="1">
      <alignment vertical="center"/>
    </xf>
    <xf numFmtId="0" fontId="4" fillId="16" borderId="0" xfId="4" quotePrefix="1" applyFont="1" applyFill="1" applyAlignment="1">
      <alignment horizontal="right" vertical="center"/>
    </xf>
    <xf numFmtId="1" fontId="28" fillId="17" borderId="0" xfId="4" applyNumberFormat="1" applyFont="1" applyFill="1" applyAlignment="1">
      <alignment vertical="center"/>
    </xf>
    <xf numFmtId="0" fontId="4" fillId="17" borderId="0" xfId="4" applyFont="1" applyFill="1" applyAlignment="1">
      <alignment vertical="center"/>
    </xf>
    <xf numFmtId="0" fontId="5" fillId="16" borderId="0" xfId="4" applyFont="1" applyFill="1" applyProtection="1">
      <protection locked="0"/>
    </xf>
    <xf numFmtId="0" fontId="4" fillId="16" borderId="0" xfId="4" applyFont="1" applyFill="1" applyAlignment="1" applyProtection="1">
      <alignment vertical="center"/>
      <protection locked="0"/>
    </xf>
    <xf numFmtId="0" fontId="177" fillId="16" borderId="0" xfId="0" applyFont="1" applyFill="1" applyAlignment="1">
      <alignment vertical="center"/>
    </xf>
    <xf numFmtId="0" fontId="4" fillId="16" borderId="0" xfId="4" applyFont="1" applyFill="1" applyAlignment="1">
      <alignment horizontal="center" vertical="center"/>
    </xf>
    <xf numFmtId="0" fontId="4" fillId="16" borderId="0" xfId="0" quotePrefix="1" applyFont="1" applyFill="1" applyAlignment="1">
      <alignment vertical="center"/>
    </xf>
    <xf numFmtId="0" fontId="4" fillId="16" borderId="0" xfId="0" applyFont="1" applyFill="1" applyAlignment="1">
      <alignment vertical="center"/>
    </xf>
    <xf numFmtId="186" fontId="4" fillId="16" borderId="0" xfId="4" applyNumberFormat="1" applyFont="1" applyFill="1" applyAlignment="1">
      <alignment vertical="center"/>
    </xf>
    <xf numFmtId="187" fontId="10" fillId="16" borderId="37" xfId="12" quotePrefix="1" applyNumberFormat="1" applyFont="1" applyFill="1" applyBorder="1" applyAlignment="1">
      <alignment horizontal="right" vertical="center"/>
    </xf>
    <xf numFmtId="0" fontId="4" fillId="16" borderId="38" xfId="12" applyFont="1" applyFill="1" applyBorder="1" applyAlignment="1">
      <alignment horizontal="left" vertical="center" wrapText="1"/>
    </xf>
    <xf numFmtId="187" fontId="105" fillId="11" borderId="39" xfId="12" quotePrefix="1" applyNumberFormat="1" applyFont="1" applyFill="1" applyBorder="1" applyAlignment="1">
      <alignment horizontal="right" vertical="center"/>
    </xf>
    <xf numFmtId="0" fontId="105" fillId="11" borderId="40" xfId="12" quotePrefix="1" applyFont="1" applyFill="1" applyBorder="1" applyAlignment="1">
      <alignment horizontal="left" vertical="center"/>
    </xf>
    <xf numFmtId="0" fontId="105" fillId="11" borderId="41" xfId="12" quotePrefix="1" applyFont="1" applyFill="1" applyBorder="1" applyAlignment="1">
      <alignment horizontal="left" vertical="center"/>
    </xf>
    <xf numFmtId="3" fontId="178" fillId="18" borderId="24" xfId="4" applyNumberFormat="1" applyFont="1" applyFill="1" applyBorder="1" applyAlignment="1" applyProtection="1">
      <alignment horizontal="right" vertical="center"/>
      <protection locked="0"/>
    </xf>
    <xf numFmtId="3" fontId="178" fillId="18" borderId="24" xfId="4" applyNumberFormat="1" applyFont="1" applyFill="1" applyBorder="1" applyAlignment="1">
      <alignment horizontal="right" vertical="center"/>
    </xf>
    <xf numFmtId="0" fontId="4" fillId="16" borderId="42" xfId="12" applyFont="1" applyFill="1" applyBorder="1" applyAlignment="1">
      <alignment horizontal="left" vertical="center" wrapText="1"/>
    </xf>
    <xf numFmtId="0" fontId="4" fillId="16" borderId="43" xfId="12" applyFont="1" applyFill="1" applyBorder="1" applyAlignment="1">
      <alignment horizontal="left" wrapText="1"/>
    </xf>
    <xf numFmtId="0" fontId="4" fillId="16" borderId="35" xfId="12" applyFont="1" applyFill="1" applyBorder="1" applyAlignment="1">
      <alignment horizontal="left" wrapText="1"/>
    </xf>
    <xf numFmtId="0" fontId="4" fillId="16" borderId="44" xfId="12" applyFont="1" applyFill="1" applyBorder="1" applyAlignment="1">
      <alignment horizontal="left" wrapText="1"/>
    </xf>
    <xf numFmtId="0" fontId="4" fillId="16" borderId="45" xfId="12" applyFont="1" applyFill="1" applyBorder="1" applyAlignment="1">
      <alignment horizontal="left" vertical="center" wrapText="1"/>
    </xf>
    <xf numFmtId="0" fontId="4" fillId="16" borderId="34" xfId="12" applyFont="1" applyFill="1" applyBorder="1" applyAlignment="1">
      <alignment vertical="center" wrapText="1"/>
    </xf>
    <xf numFmtId="0" fontId="4" fillId="16" borderId="45" xfId="12" applyFont="1" applyFill="1" applyBorder="1" applyAlignment="1">
      <alignment vertical="center" wrapText="1"/>
    </xf>
    <xf numFmtId="0" fontId="4" fillId="16" borderId="42" xfId="12" applyFont="1" applyFill="1" applyBorder="1" applyAlignment="1">
      <alignment vertical="center" wrapText="1"/>
    </xf>
    <xf numFmtId="0" fontId="9" fillId="16" borderId="32" xfId="12" applyFont="1" applyFill="1" applyBorder="1" applyAlignment="1">
      <alignment horizontal="left" vertical="center" wrapText="1"/>
    </xf>
    <xf numFmtId="0" fontId="9" fillId="16" borderId="42" xfId="12" applyFont="1" applyFill="1" applyBorder="1" applyAlignment="1">
      <alignment vertical="center" wrapText="1"/>
    </xf>
    <xf numFmtId="0" fontId="9" fillId="16" borderId="34" xfId="12" applyFont="1" applyFill="1" applyBorder="1" applyAlignment="1">
      <alignment vertical="center" wrapText="1"/>
    </xf>
    <xf numFmtId="0" fontId="4" fillId="16" borderId="32" xfId="12" applyFont="1" applyFill="1" applyBorder="1" applyAlignment="1">
      <alignment horizontal="left"/>
    </xf>
    <xf numFmtId="0" fontId="4" fillId="16" borderId="42" xfId="12" applyFont="1" applyFill="1" applyBorder="1" applyAlignment="1">
      <alignment horizontal="left"/>
    </xf>
    <xf numFmtId="0" fontId="13" fillId="16" borderId="34" xfId="12" applyFont="1" applyFill="1" applyBorder="1" applyAlignment="1">
      <alignment horizontal="left" vertical="center" wrapText="1"/>
    </xf>
    <xf numFmtId="0" fontId="9" fillId="16" borderId="42" xfId="12" applyFont="1" applyFill="1" applyBorder="1" applyAlignment="1">
      <alignment horizontal="left" vertical="center" wrapText="1"/>
    </xf>
    <xf numFmtId="0" fontId="9" fillId="16" borderId="46" xfId="12" applyFont="1" applyFill="1" applyBorder="1" applyAlignment="1">
      <alignment vertical="center" wrapText="1"/>
    </xf>
    <xf numFmtId="0" fontId="4" fillId="16" borderId="32" xfId="12" applyFont="1" applyFill="1" applyBorder="1"/>
    <xf numFmtId="0" fontId="4" fillId="16" borderId="34" xfId="12" applyFont="1" applyFill="1" applyBorder="1"/>
    <xf numFmtId="0" fontId="4" fillId="16" borderId="42" xfId="12" applyFont="1" applyFill="1" applyBorder="1"/>
    <xf numFmtId="0" fontId="14" fillId="16" borderId="32" xfId="12" applyFont="1" applyFill="1" applyBorder="1" applyAlignment="1">
      <alignment horizontal="left" vertical="center" wrapText="1"/>
    </xf>
    <xf numFmtId="0" fontId="14" fillId="16" borderId="45" xfId="12" applyFont="1" applyFill="1" applyBorder="1" applyAlignment="1">
      <alignment horizontal="left" vertical="center" wrapText="1"/>
    </xf>
    <xf numFmtId="0" fontId="13" fillId="16" borderId="32" xfId="12" applyFont="1" applyFill="1" applyBorder="1" applyAlignment="1">
      <alignment horizontal="left" vertical="center" wrapText="1"/>
    </xf>
    <xf numFmtId="0" fontId="13" fillId="16" borderId="42" xfId="12" applyFont="1" applyFill="1" applyBorder="1" applyAlignment="1">
      <alignment vertical="center" wrapText="1"/>
    </xf>
    <xf numFmtId="0" fontId="13" fillId="16" borderId="35" xfId="12" applyFont="1" applyFill="1" applyBorder="1" applyAlignment="1">
      <alignment horizontal="left" wrapText="1"/>
    </xf>
    <xf numFmtId="0" fontId="4" fillId="19" borderId="0" xfId="4" applyFont="1" applyFill="1" applyAlignment="1">
      <alignment vertical="center"/>
    </xf>
    <xf numFmtId="0" fontId="12" fillId="19" borderId="0" xfId="4" applyFont="1" applyFill="1" applyAlignment="1">
      <alignment vertical="center"/>
    </xf>
    <xf numFmtId="0" fontId="11" fillId="19" borderId="0" xfId="4" applyFont="1" applyFill="1" applyAlignment="1">
      <alignment vertical="center"/>
    </xf>
    <xf numFmtId="0" fontId="11" fillId="19" borderId="0" xfId="12" applyFont="1" applyFill="1"/>
    <xf numFmtId="0" fontId="4" fillId="19" borderId="0" xfId="12" applyFont="1" applyFill="1"/>
    <xf numFmtId="184" fontId="4" fillId="19" borderId="0" xfId="12" applyNumberFormat="1" applyFont="1" applyFill="1"/>
    <xf numFmtId="184" fontId="4" fillId="19" borderId="0" xfId="12" applyNumberFormat="1" applyFont="1" applyFill="1" applyProtection="1">
      <protection locked="0"/>
    </xf>
    <xf numFmtId="184" fontId="7" fillId="19" borderId="0" xfId="12" applyNumberFormat="1" applyFont="1" applyFill="1"/>
    <xf numFmtId="0" fontId="4" fillId="19" borderId="0" xfId="12" applyFont="1" applyFill="1"/>
    <xf numFmtId="0" fontId="12" fillId="19" borderId="0" xfId="4" applyFont="1" applyFill="1" applyAlignment="1">
      <alignment vertical="center"/>
    </xf>
    <xf numFmtId="0" fontId="4" fillId="19" borderId="0" xfId="4" applyFont="1" applyFill="1" applyAlignment="1">
      <alignment vertical="center"/>
    </xf>
    <xf numFmtId="0" fontId="11" fillId="19" borderId="0" xfId="4" applyFont="1" applyFill="1"/>
    <xf numFmtId="0" fontId="4" fillId="19" borderId="0" xfId="4" applyFont="1" applyFill="1"/>
    <xf numFmtId="184" fontId="4" fillId="19" borderId="0" xfId="12" applyNumberFormat="1" applyFont="1" applyFill="1"/>
    <xf numFmtId="184" fontId="7" fillId="19" borderId="0" xfId="12" applyNumberFormat="1" applyFont="1" applyFill="1"/>
    <xf numFmtId="0" fontId="11" fillId="19" borderId="0" xfId="12" applyFont="1" applyFill="1"/>
    <xf numFmtId="184" fontId="8" fillId="19" borderId="0" xfId="12" applyNumberFormat="1" applyFont="1" applyFill="1"/>
    <xf numFmtId="184" fontId="11" fillId="19" borderId="0" xfId="12" applyNumberFormat="1" applyFont="1" applyFill="1"/>
    <xf numFmtId="184" fontId="11" fillId="19" borderId="0" xfId="12" applyNumberFormat="1" applyFont="1" applyFill="1" applyProtection="1">
      <protection locked="0"/>
    </xf>
    <xf numFmtId="184" fontId="11" fillId="19" borderId="0" xfId="12" applyNumberFormat="1" applyFont="1" applyFill="1"/>
    <xf numFmtId="184" fontId="11" fillId="19" borderId="0" xfId="12" applyNumberFormat="1" applyFont="1" applyFill="1" applyProtection="1">
      <protection locked="0"/>
    </xf>
    <xf numFmtId="184" fontId="8" fillId="19" borderId="0" xfId="12" applyNumberFormat="1" applyFont="1" applyFill="1"/>
    <xf numFmtId="184" fontId="23" fillId="19" borderId="0" xfId="12" applyNumberFormat="1" applyFont="1" applyFill="1"/>
    <xf numFmtId="184" fontId="23" fillId="19" borderId="0" xfId="12" applyNumberFormat="1" applyFont="1" applyFill="1" applyProtection="1">
      <protection locked="0"/>
    </xf>
    <xf numFmtId="184" fontId="30" fillId="19" borderId="0" xfId="12" applyNumberFormat="1" applyFont="1" applyFill="1"/>
    <xf numFmtId="0" fontId="23" fillId="19" borderId="0" xfId="12" applyFont="1" applyFill="1"/>
    <xf numFmtId="0" fontId="23" fillId="19" borderId="0" xfId="12" applyFont="1" applyFill="1"/>
    <xf numFmtId="0" fontId="4" fillId="19" borderId="0" xfId="4" applyFont="1" applyFill="1" applyAlignment="1" applyProtection="1">
      <alignment vertical="center"/>
      <protection locked="0"/>
    </xf>
    <xf numFmtId="0" fontId="12" fillId="16" borderId="0" xfId="4" quotePrefix="1" applyFont="1" applyFill="1" applyAlignment="1">
      <alignment vertical="center"/>
    </xf>
    <xf numFmtId="187" fontId="10" fillId="16" borderId="47" xfId="12" quotePrefix="1" applyNumberFormat="1" applyFont="1" applyFill="1" applyBorder="1" applyAlignment="1">
      <alignment horizontal="right" vertical="center"/>
    </xf>
    <xf numFmtId="187" fontId="10" fillId="16" borderId="48" xfId="12" quotePrefix="1" applyNumberFormat="1" applyFont="1" applyFill="1" applyBorder="1" applyAlignment="1">
      <alignment horizontal="right" vertical="center"/>
    </xf>
    <xf numFmtId="0" fontId="9" fillId="16" borderId="49" xfId="4" applyFont="1" applyFill="1" applyBorder="1" applyAlignment="1">
      <alignment vertical="center" wrapText="1"/>
    </xf>
    <xf numFmtId="184" fontId="4" fillId="16" borderId="8" xfId="12" applyNumberFormat="1" applyFont="1" applyFill="1" applyBorder="1" applyAlignment="1">
      <alignment horizontal="right" vertical="center"/>
    </xf>
    <xf numFmtId="3" fontId="4" fillId="16" borderId="50" xfId="4" applyNumberFormat="1" applyFont="1" applyFill="1" applyBorder="1" applyAlignment="1">
      <alignment horizontal="right" vertical="center"/>
    </xf>
    <xf numFmtId="3" fontId="4" fillId="16" borderId="51" xfId="4" applyNumberFormat="1" applyFont="1" applyFill="1" applyBorder="1" applyAlignment="1">
      <alignment horizontal="right" vertical="center"/>
    </xf>
    <xf numFmtId="3" fontId="4" fillId="16" borderId="0" xfId="4" applyNumberFormat="1" applyFont="1" applyFill="1" applyAlignment="1">
      <alignment horizontal="right" vertical="center"/>
    </xf>
    <xf numFmtId="3" fontId="4" fillId="16" borderId="13" xfId="4" applyNumberFormat="1" applyFont="1" applyFill="1" applyBorder="1" applyAlignment="1">
      <alignment horizontal="right" vertical="center"/>
    </xf>
    <xf numFmtId="0" fontId="179" fillId="20" borderId="7" xfId="4" applyFont="1" applyFill="1" applyBorder="1" applyAlignment="1">
      <alignment horizontal="center" vertical="center"/>
    </xf>
    <xf numFmtId="0" fontId="12" fillId="16" borderId="0" xfId="4" applyFont="1" applyFill="1" applyAlignment="1">
      <alignment horizontal="left" vertical="center"/>
    </xf>
    <xf numFmtId="0" fontId="179" fillId="20" borderId="52" xfId="12" applyFont="1" applyFill="1" applyBorder="1" applyAlignment="1">
      <alignment horizontal="left" vertical="center" wrapText="1"/>
    </xf>
    <xf numFmtId="0" fontId="180" fillId="20" borderId="53" xfId="12" applyFont="1" applyFill="1" applyBorder="1" applyAlignment="1">
      <alignment horizontal="center" vertical="center" wrapText="1"/>
    </xf>
    <xf numFmtId="0" fontId="179" fillId="20" borderId="54" xfId="4" applyFont="1" applyFill="1" applyBorder="1" applyAlignment="1">
      <alignment horizontal="center" vertical="center" wrapText="1"/>
    </xf>
    <xf numFmtId="3" fontId="178" fillId="18" borderId="28" xfId="4" applyNumberFormat="1" applyFont="1" applyFill="1" applyBorder="1" applyAlignment="1">
      <alignment horizontal="right" vertical="center"/>
    </xf>
    <xf numFmtId="0" fontId="179" fillId="20" borderId="52" xfId="4" applyFont="1" applyFill="1" applyBorder="1" applyAlignment="1">
      <alignment horizontal="center" vertical="center"/>
    </xf>
    <xf numFmtId="0" fontId="181" fillId="20" borderId="53" xfId="0" applyFont="1" applyFill="1" applyBorder="1" applyAlignment="1">
      <alignment horizontal="center" vertical="center"/>
    </xf>
    <xf numFmtId="0" fontId="182" fillId="20" borderId="53" xfId="4" applyFont="1" applyFill="1" applyBorder="1" applyAlignment="1">
      <alignment horizontal="center" vertical="center"/>
    </xf>
    <xf numFmtId="0" fontId="183" fillId="20" borderId="54" xfId="4" applyFont="1" applyFill="1" applyBorder="1" applyAlignment="1">
      <alignment horizontal="center" vertical="center"/>
    </xf>
    <xf numFmtId="3" fontId="38" fillId="16" borderId="55" xfId="4" quotePrefix="1" applyNumberFormat="1" applyFont="1" applyFill="1" applyBorder="1" applyAlignment="1">
      <alignment horizontal="center" vertical="center"/>
    </xf>
    <xf numFmtId="3" fontId="38" fillId="16" borderId="56" xfId="4" quotePrefix="1" applyNumberFormat="1" applyFont="1" applyFill="1" applyBorder="1" applyAlignment="1">
      <alignment horizontal="center" vertical="center"/>
    </xf>
    <xf numFmtId="3" fontId="38" fillId="16" borderId="56" xfId="4" quotePrefix="1" applyNumberFormat="1" applyFont="1" applyFill="1" applyBorder="1" applyAlignment="1">
      <alignment horizontal="center" vertical="center"/>
    </xf>
    <xf numFmtId="3" fontId="108" fillId="16" borderId="57" xfId="4" quotePrefix="1" applyNumberFormat="1" applyFont="1" applyFill="1" applyBorder="1" applyAlignment="1">
      <alignment horizontal="center" vertical="center"/>
    </xf>
    <xf numFmtId="0" fontId="35" fillId="16" borderId="30" xfId="4" applyFont="1" applyFill="1" applyBorder="1" applyAlignment="1">
      <alignment vertical="center"/>
    </xf>
    <xf numFmtId="0" fontId="35" fillId="16" borderId="58" xfId="4" applyFont="1" applyFill="1" applyBorder="1" applyAlignment="1">
      <alignment horizontal="center" vertical="center"/>
    </xf>
    <xf numFmtId="0" fontId="182" fillId="16" borderId="57" xfId="4" applyFont="1" applyFill="1" applyBorder="1" applyAlignment="1">
      <alignment horizontal="left" vertical="center" wrapText="1"/>
    </xf>
    <xf numFmtId="3" fontId="44" fillId="16" borderId="28" xfId="4" quotePrefix="1" applyNumberFormat="1" applyFont="1" applyFill="1" applyBorder="1" applyAlignment="1">
      <alignment horizontal="center" vertical="center"/>
    </xf>
    <xf numFmtId="3" fontId="44" fillId="16" borderId="28" xfId="4" quotePrefix="1" applyNumberFormat="1" applyFont="1" applyFill="1" applyBorder="1" applyAlignment="1">
      <alignment horizontal="center" vertical="center"/>
    </xf>
    <xf numFmtId="0" fontId="179" fillId="20" borderId="59" xfId="4" applyFont="1" applyFill="1" applyBorder="1" applyAlignment="1">
      <alignment horizontal="center" vertical="center"/>
    </xf>
    <xf numFmtId="0" fontId="179" fillId="20" borderId="14" xfId="4" applyFont="1" applyFill="1" applyBorder="1" applyAlignment="1">
      <alignment horizontal="center" vertical="center"/>
    </xf>
    <xf numFmtId="0" fontId="46" fillId="0" borderId="12" xfId="12" applyFont="1" applyBorder="1" applyAlignment="1">
      <alignment horizontal="center" vertical="center" wrapText="1"/>
    </xf>
    <xf numFmtId="0" fontId="184" fillId="20" borderId="28" xfId="4" applyFont="1" applyFill="1" applyBorder="1" applyAlignment="1">
      <alignment horizontal="center" vertical="center"/>
    </xf>
    <xf numFmtId="0" fontId="179" fillId="20" borderId="28" xfId="4" applyFont="1" applyFill="1" applyBorder="1" applyAlignment="1">
      <alignment horizontal="center" vertical="center"/>
    </xf>
    <xf numFmtId="0" fontId="12" fillId="16" borderId="0" xfId="4" quotePrefix="1" applyFont="1" applyFill="1" applyAlignment="1">
      <alignment horizontal="right" vertical="center"/>
    </xf>
    <xf numFmtId="3" fontId="12" fillId="20" borderId="60" xfId="4" applyNumberFormat="1" applyFont="1" applyFill="1" applyBorder="1" applyAlignment="1">
      <alignment horizontal="right" vertical="center"/>
    </xf>
    <xf numFmtId="0" fontId="7" fillId="16" borderId="30" xfId="12" quotePrefix="1" applyFont="1" applyFill="1" applyBorder="1" applyAlignment="1">
      <alignment horizontal="right" vertical="center"/>
    </xf>
    <xf numFmtId="0" fontId="185" fillId="0" borderId="0" xfId="4" applyFont="1" applyAlignment="1">
      <alignment vertical="center"/>
    </xf>
    <xf numFmtId="0" fontId="185" fillId="19" borderId="0" xfId="4" applyFont="1" applyFill="1" applyAlignment="1">
      <alignment vertical="center"/>
    </xf>
    <xf numFmtId="0" fontId="110" fillId="0" borderId="0" xfId="0" applyFont="1"/>
    <xf numFmtId="0" fontId="43" fillId="0" borderId="0" xfId="0" applyFont="1"/>
    <xf numFmtId="0" fontId="110" fillId="0" borderId="61" xfId="0" applyFont="1" applyBorder="1"/>
    <xf numFmtId="49" fontId="110" fillId="0" borderId="0" xfId="0" applyNumberFormat="1" applyFont="1" applyAlignment="1">
      <alignment horizontal="center"/>
    </xf>
    <xf numFmtId="0" fontId="35" fillId="0" borderId="0" xfId="0" applyFont="1"/>
    <xf numFmtId="0" fontId="35" fillId="0" borderId="15" xfId="0" applyFont="1" applyBorder="1"/>
    <xf numFmtId="0" fontId="46" fillId="0" borderId="0" xfId="0" applyFont="1"/>
    <xf numFmtId="0" fontId="46" fillId="0" borderId="15" xfId="0" applyFont="1" applyBorder="1"/>
    <xf numFmtId="184" fontId="46" fillId="0" borderId="28" xfId="0" applyNumberFormat="1" applyFont="1" applyBorder="1" applyAlignment="1">
      <alignment horizontal="center" vertical="center" wrapText="1"/>
    </xf>
    <xf numFmtId="0" fontId="46" fillId="0" borderId="9" xfId="0" applyFont="1" applyBorder="1" applyAlignment="1">
      <alignment horizontal="center"/>
    </xf>
    <xf numFmtId="0" fontId="46" fillId="0" borderId="28" xfId="0" applyFont="1" applyBorder="1" applyAlignment="1">
      <alignment horizontal="center"/>
    </xf>
    <xf numFmtId="0" fontId="110" fillId="0" borderId="21" xfId="0" quotePrefix="1" applyFont="1" applyBorder="1" applyAlignment="1">
      <alignment horizontal="center"/>
    </xf>
    <xf numFmtId="0" fontId="46" fillId="0" borderId="13" xfId="0" applyFont="1" applyBorder="1"/>
    <xf numFmtId="1" fontId="46" fillId="0" borderId="21" xfId="0" applyNumberFormat="1" applyFont="1" applyBorder="1"/>
    <xf numFmtId="184" fontId="35" fillId="0" borderId="58" xfId="0" applyNumberFormat="1" applyFont="1" applyBorder="1"/>
    <xf numFmtId="1" fontId="46" fillId="0" borderId="7" xfId="0" applyNumberFormat="1" applyFont="1" applyBorder="1"/>
    <xf numFmtId="184" fontId="35" fillId="0" borderId="0" xfId="0" applyNumberFormat="1" applyFont="1"/>
    <xf numFmtId="1" fontId="46" fillId="0" borderId="23" xfId="0" applyNumberFormat="1" applyFont="1" applyBorder="1"/>
    <xf numFmtId="1" fontId="46" fillId="0" borderId="24" xfId="0" applyNumberFormat="1" applyFont="1" applyBorder="1"/>
    <xf numFmtId="1" fontId="46" fillId="0" borderId="28" xfId="0" applyNumberFormat="1" applyFont="1" applyBorder="1"/>
    <xf numFmtId="1" fontId="46" fillId="0" borderId="26" xfId="0" applyNumberFormat="1" applyFont="1" applyBorder="1"/>
    <xf numFmtId="1" fontId="46" fillId="0" borderId="1" xfId="0" applyNumberFormat="1" applyFont="1" applyBorder="1"/>
    <xf numFmtId="1" fontId="35" fillId="0" borderId="1" xfId="0" quotePrefix="1" applyNumberFormat="1" applyFont="1" applyBorder="1"/>
    <xf numFmtId="1" fontId="35" fillId="0" borderId="9" xfId="0" quotePrefix="1" applyNumberFormat="1" applyFont="1" applyBorder="1"/>
    <xf numFmtId="1" fontId="46" fillId="0" borderId="27" xfId="0" applyNumberFormat="1" applyFont="1" applyBorder="1"/>
    <xf numFmtId="1" fontId="46" fillId="0" borderId="3" xfId="0" applyNumberFormat="1" applyFont="1" applyBorder="1"/>
    <xf numFmtId="1" fontId="46" fillId="0" borderId="62" xfId="0" applyNumberFormat="1" applyFont="1" applyBorder="1"/>
    <xf numFmtId="1" fontId="35" fillId="0" borderId="28" xfId="0" quotePrefix="1" applyNumberFormat="1" applyFont="1" applyBorder="1"/>
    <xf numFmtId="1" fontId="35" fillId="0" borderId="24" xfId="0" quotePrefix="1" applyNumberFormat="1" applyFont="1" applyBorder="1"/>
    <xf numFmtId="1" fontId="35" fillId="0" borderId="13" xfId="0" quotePrefix="1" applyNumberFormat="1" applyFont="1" applyBorder="1"/>
    <xf numFmtId="1" fontId="35" fillId="0" borderId="63" xfId="0" quotePrefix="1" applyNumberFormat="1" applyFont="1" applyBorder="1"/>
    <xf numFmtId="1" fontId="46" fillId="0" borderId="21" xfId="0" applyNumberFormat="1" applyFont="1" applyBorder="1" applyAlignment="1">
      <alignment horizontal="right"/>
    </xf>
    <xf numFmtId="1" fontId="46" fillId="0" borderId="9" xfId="0" applyNumberFormat="1" applyFont="1" applyBorder="1" applyAlignment="1">
      <alignment horizontal="right"/>
    </xf>
    <xf numFmtId="1" fontId="46" fillId="0" borderId="22" xfId="0" applyNumberFormat="1" applyFont="1" applyBorder="1"/>
    <xf numFmtId="1" fontId="46" fillId="0" borderId="0" xfId="0" applyNumberFormat="1" applyFont="1"/>
    <xf numFmtId="3" fontId="29" fillId="16" borderId="28" xfId="4" quotePrefix="1" applyNumberFormat="1" applyFont="1" applyFill="1" applyBorder="1" applyAlignment="1">
      <alignment horizontal="center" vertical="center"/>
    </xf>
    <xf numFmtId="0" fontId="4" fillId="21" borderId="0" xfId="4" applyFont="1" applyFill="1" applyAlignment="1">
      <alignment vertical="center"/>
    </xf>
    <xf numFmtId="3" fontId="90" fillId="16" borderId="59" xfId="4" quotePrefix="1" applyNumberFormat="1" applyFont="1" applyFill="1" applyBorder="1" applyAlignment="1">
      <alignment horizontal="center" vertical="center"/>
    </xf>
    <xf numFmtId="3" fontId="90" fillId="16" borderId="14" xfId="4" quotePrefix="1" applyNumberFormat="1" applyFont="1" applyFill="1" applyBorder="1" applyAlignment="1">
      <alignment horizontal="center" vertical="center"/>
    </xf>
    <xf numFmtId="3" fontId="90" fillId="16" borderId="12" xfId="4" quotePrefix="1" applyNumberFormat="1" applyFont="1" applyFill="1" applyBorder="1" applyAlignment="1">
      <alignment horizontal="center" vertical="center"/>
    </xf>
    <xf numFmtId="3" fontId="186" fillId="22" borderId="24" xfId="4" applyNumberFormat="1" applyFont="1" applyFill="1" applyBorder="1" applyAlignment="1">
      <alignment horizontal="right" vertical="center"/>
    </xf>
    <xf numFmtId="3" fontId="186" fillId="22" borderId="62" xfId="4" applyNumberFormat="1" applyFont="1" applyFill="1" applyBorder="1" applyAlignment="1">
      <alignment horizontal="right" vertical="center"/>
    </xf>
    <xf numFmtId="3" fontId="187" fillId="22" borderId="24" xfId="4" applyNumberFormat="1" applyFont="1" applyFill="1" applyBorder="1" applyAlignment="1">
      <alignment horizontal="right" vertical="center"/>
    </xf>
    <xf numFmtId="3" fontId="187" fillId="22" borderId="62" xfId="4" applyNumberFormat="1" applyFont="1" applyFill="1" applyBorder="1" applyAlignment="1">
      <alignment horizontal="right" vertical="center"/>
    </xf>
    <xf numFmtId="0" fontId="11" fillId="22" borderId="0" xfId="4" applyFont="1" applyFill="1" applyAlignment="1">
      <alignment vertical="center"/>
    </xf>
    <xf numFmtId="0" fontId="9" fillId="16" borderId="34" xfId="12" applyFont="1" applyFill="1" applyBorder="1" applyAlignment="1">
      <alignment horizontal="left" vertical="center" wrapText="1"/>
    </xf>
    <xf numFmtId="0" fontId="4" fillId="16" borderId="32" xfId="12" applyFont="1" applyFill="1" applyBorder="1" applyAlignment="1">
      <alignment vertical="center" wrapText="1"/>
    </xf>
    <xf numFmtId="187" fontId="10" fillId="16" borderId="64" xfId="12" quotePrefix="1" applyNumberFormat="1" applyFont="1" applyFill="1" applyBorder="1" applyAlignment="1">
      <alignment horizontal="right" vertical="center"/>
    </xf>
    <xf numFmtId="0" fontId="4" fillId="16" borderId="65" xfId="12" applyFont="1" applyFill="1" applyBorder="1" applyAlignment="1">
      <alignment horizontal="left" vertical="center" wrapText="1"/>
    </xf>
    <xf numFmtId="187" fontId="10" fillId="16" borderId="66" xfId="12" quotePrefix="1" applyNumberFormat="1" applyFont="1" applyFill="1" applyBorder="1" applyAlignment="1">
      <alignment horizontal="right" vertical="center"/>
    </xf>
    <xf numFmtId="0" fontId="9" fillId="16" borderId="67" xfId="12" applyFont="1" applyFill="1" applyBorder="1" applyAlignment="1">
      <alignment horizontal="left" vertical="center" wrapText="1"/>
    </xf>
    <xf numFmtId="0" fontId="14" fillId="16" borderId="34" xfId="12" applyFont="1" applyFill="1" applyBorder="1" applyAlignment="1">
      <alignment horizontal="left" vertical="center" wrapText="1"/>
    </xf>
    <xf numFmtId="0" fontId="14" fillId="16" borderId="42" xfId="12" applyFont="1" applyFill="1" applyBorder="1" applyAlignment="1">
      <alignment horizontal="left" vertical="center" wrapText="1"/>
    </xf>
    <xf numFmtId="0" fontId="9" fillId="16" borderId="32" xfId="12" applyFont="1" applyFill="1" applyBorder="1" applyAlignment="1">
      <alignment vertical="center" wrapText="1"/>
    </xf>
    <xf numFmtId="0" fontId="188" fillId="23" borderId="52" xfId="4" applyFont="1" applyFill="1" applyBorder="1" applyAlignment="1">
      <alignment horizontal="center" vertical="center"/>
    </xf>
    <xf numFmtId="0" fontId="188" fillId="23" borderId="28" xfId="4" applyFont="1" applyFill="1" applyBorder="1" applyAlignment="1">
      <alignment horizontal="center" vertical="center"/>
    </xf>
    <xf numFmtId="3" fontId="186" fillId="23" borderId="68" xfId="4" applyNumberFormat="1" applyFont="1" applyFill="1" applyBorder="1" applyAlignment="1">
      <alignment horizontal="right" vertical="center"/>
    </xf>
    <xf numFmtId="3" fontId="186" fillId="23" borderId="69" xfId="4" applyNumberFormat="1" applyFont="1" applyFill="1" applyBorder="1" applyAlignment="1">
      <alignment horizontal="right" vertical="center"/>
    </xf>
    <xf numFmtId="0" fontId="4" fillId="21" borderId="0" xfId="4" applyFont="1" applyFill="1" applyAlignment="1">
      <alignment vertical="center"/>
    </xf>
    <xf numFmtId="0" fontId="12" fillId="21" borderId="0" xfId="4" applyFont="1" applyFill="1" applyAlignment="1">
      <alignment vertical="center"/>
    </xf>
    <xf numFmtId="0" fontId="4" fillId="0" borderId="8" xfId="4" applyFont="1" applyBorder="1" applyAlignment="1">
      <alignment vertical="center"/>
    </xf>
    <xf numFmtId="0" fontId="12" fillId="0" borderId="8" xfId="4" applyFont="1" applyBorder="1" applyAlignment="1">
      <alignment vertical="center"/>
    </xf>
    <xf numFmtId="0" fontId="4" fillId="16" borderId="8" xfId="4" applyFont="1" applyFill="1" applyBorder="1" applyAlignment="1">
      <alignment vertical="center"/>
    </xf>
    <xf numFmtId="0" fontId="11" fillId="16" borderId="8" xfId="4" applyFont="1" applyFill="1" applyBorder="1" applyAlignment="1">
      <alignment vertical="center"/>
    </xf>
    <xf numFmtId="0" fontId="4" fillId="16" borderId="70" xfId="12" quotePrefix="1" applyFont="1" applyFill="1" applyBorder="1" applyAlignment="1">
      <alignment horizontal="right"/>
    </xf>
    <xf numFmtId="0" fontId="4" fillId="16" borderId="9" xfId="12" quotePrefix="1" applyFont="1" applyFill="1" applyBorder="1" applyAlignment="1">
      <alignment horizontal="right"/>
    </xf>
    <xf numFmtId="0" fontId="11" fillId="16" borderId="9" xfId="12" quotePrefix="1" applyFont="1" applyFill="1" applyBorder="1" applyAlignment="1">
      <alignment horizontal="right"/>
    </xf>
    <xf numFmtId="0" fontId="11" fillId="16" borderId="8" xfId="4" applyFont="1" applyFill="1" applyBorder="1" applyAlignment="1">
      <alignment horizontal="right"/>
    </xf>
    <xf numFmtId="0" fontId="4" fillId="16" borderId="8" xfId="4" applyFont="1" applyFill="1" applyBorder="1" applyAlignment="1">
      <alignment horizontal="right"/>
    </xf>
    <xf numFmtId="0" fontId="11" fillId="16" borderId="8" xfId="12" applyFont="1" applyFill="1" applyBorder="1" applyAlignment="1">
      <alignment horizontal="right"/>
    </xf>
    <xf numFmtId="0" fontId="4" fillId="16" borderId="8" xfId="12" applyFont="1" applyFill="1" applyBorder="1" applyAlignment="1">
      <alignment horizontal="right"/>
    </xf>
    <xf numFmtId="0" fontId="12" fillId="16" borderId="8" xfId="4" applyFont="1" applyFill="1" applyBorder="1" applyAlignment="1">
      <alignment horizontal="right"/>
    </xf>
    <xf numFmtId="3" fontId="12" fillId="16" borderId="28" xfId="4" applyNumberFormat="1" applyFont="1" applyFill="1" applyBorder="1" applyAlignment="1">
      <alignment horizontal="right" vertical="center"/>
    </xf>
    <xf numFmtId="0" fontId="4" fillId="24" borderId="0" xfId="4" applyFont="1" applyFill="1" applyAlignment="1">
      <alignment vertical="center"/>
    </xf>
    <xf numFmtId="0" fontId="12" fillId="24" borderId="0" xfId="4" applyFont="1" applyFill="1" applyAlignment="1">
      <alignment vertical="center"/>
    </xf>
    <xf numFmtId="3" fontId="29" fillId="16" borderId="24" xfId="4" quotePrefix="1" applyNumberFormat="1" applyFont="1" applyFill="1" applyBorder="1" applyAlignment="1">
      <alignment horizontal="center" vertical="center"/>
    </xf>
    <xf numFmtId="187" fontId="10" fillId="16" borderId="18" xfId="12" quotePrefix="1" applyNumberFormat="1" applyFont="1" applyFill="1" applyBorder="1" applyAlignment="1">
      <alignment horizontal="right" vertical="center"/>
    </xf>
    <xf numFmtId="0" fontId="4" fillId="16" borderId="50" xfId="12" applyFont="1" applyFill="1" applyBorder="1" applyAlignment="1">
      <alignment horizontal="left" vertical="center" wrapText="1"/>
    </xf>
    <xf numFmtId="187" fontId="4" fillId="16" borderId="8" xfId="12" applyNumberFormat="1" applyFont="1" applyFill="1" applyBorder="1" applyAlignment="1">
      <alignment horizontal="right" vertical="center"/>
    </xf>
    <xf numFmtId="0" fontId="4" fillId="16" borderId="8" xfId="12" applyFont="1" applyFill="1" applyBorder="1" applyAlignment="1">
      <alignment vertical="center"/>
    </xf>
    <xf numFmtId="187" fontId="189" fillId="25" borderId="39" xfId="12" quotePrefix="1" applyNumberFormat="1" applyFont="1" applyFill="1" applyBorder="1" applyAlignment="1">
      <alignment horizontal="right" vertical="center"/>
    </xf>
    <xf numFmtId="3" fontId="190" fillId="25" borderId="24" xfId="4" applyNumberFormat="1" applyFont="1" applyFill="1" applyBorder="1" applyAlignment="1" applyProtection="1">
      <alignment vertical="center"/>
      <protection locked="0"/>
    </xf>
    <xf numFmtId="3" fontId="190" fillId="25" borderId="62" xfId="4" applyNumberFormat="1" applyFont="1" applyFill="1" applyBorder="1" applyAlignment="1">
      <alignment vertical="center"/>
    </xf>
    <xf numFmtId="0" fontId="191" fillId="26" borderId="52" xfId="4" applyFont="1" applyFill="1" applyBorder="1" applyAlignment="1">
      <alignment horizontal="center" vertical="center"/>
    </xf>
    <xf numFmtId="0" fontId="191" fillId="26" borderId="28" xfId="4" applyFont="1" applyFill="1" applyBorder="1" applyAlignment="1">
      <alignment horizontal="center" vertical="center"/>
    </xf>
    <xf numFmtId="0" fontId="4" fillId="16" borderId="0" xfId="4" applyFont="1" applyFill="1" applyAlignment="1">
      <alignment horizontal="right"/>
    </xf>
    <xf numFmtId="0" fontId="4" fillId="26" borderId="0" xfId="4" applyFont="1" applyFill="1" applyAlignment="1">
      <alignment vertical="center"/>
    </xf>
    <xf numFmtId="0" fontId="12" fillId="26" borderId="0" xfId="4" applyFont="1" applyFill="1" applyAlignment="1">
      <alignment vertical="center"/>
    </xf>
    <xf numFmtId="3" fontId="190" fillId="26" borderId="68" xfId="4" applyNumberFormat="1" applyFont="1" applyFill="1" applyBorder="1" applyAlignment="1">
      <alignment vertical="center"/>
    </xf>
    <xf numFmtId="187" fontId="7" fillId="16" borderId="39" xfId="12" quotePrefix="1" applyNumberFormat="1" applyFont="1" applyFill="1" applyBorder="1" applyAlignment="1">
      <alignment horizontal="right" vertical="center"/>
    </xf>
    <xf numFmtId="1" fontId="4" fillId="16" borderId="40" xfId="4" applyNumberFormat="1" applyFont="1" applyFill="1" applyBorder="1" applyAlignment="1">
      <alignment horizontal="left" vertical="center" wrapText="1"/>
    </xf>
    <xf numFmtId="0" fontId="9" fillId="16" borderId="40" xfId="12" applyFont="1" applyFill="1" applyBorder="1" applyAlignment="1">
      <alignment horizontal="left" vertical="center" wrapText="1"/>
    </xf>
    <xf numFmtId="0" fontId="4" fillId="26" borderId="40" xfId="4" applyFont="1" applyFill="1" applyBorder="1" applyAlignment="1">
      <alignment vertical="center"/>
    </xf>
    <xf numFmtId="0" fontId="4" fillId="16" borderId="49" xfId="12" applyFont="1" applyFill="1" applyBorder="1" applyAlignment="1">
      <alignment horizontal="left" vertical="center" wrapText="1"/>
    </xf>
    <xf numFmtId="0" fontId="4" fillId="16" borderId="67" xfId="12" applyFont="1" applyFill="1" applyBorder="1" applyAlignment="1">
      <alignment horizontal="left" vertical="center" wrapText="1"/>
    </xf>
    <xf numFmtId="0" fontId="4" fillId="16" borderId="34" xfId="12" quotePrefix="1" applyFont="1" applyFill="1" applyBorder="1" applyAlignment="1">
      <alignment horizontal="left" vertical="center" wrapText="1"/>
    </xf>
    <xf numFmtId="0" fontId="4" fillId="16" borderId="71" xfId="12" applyFont="1" applyFill="1" applyBorder="1" applyAlignment="1">
      <alignment horizontal="left" vertical="center" wrapText="1"/>
    </xf>
    <xf numFmtId="0" fontId="4" fillId="16" borderId="46" xfId="12" applyFont="1" applyFill="1" applyBorder="1" applyAlignment="1">
      <alignment vertical="center" wrapText="1"/>
    </xf>
    <xf numFmtId="0" fontId="4" fillId="16" borderId="32" xfId="12" quotePrefix="1" applyFont="1" applyFill="1" applyBorder="1" applyAlignment="1">
      <alignment horizontal="left" vertical="center" wrapText="1"/>
    </xf>
    <xf numFmtId="0" fontId="4" fillId="16" borderId="42" xfId="12" quotePrefix="1" applyFont="1" applyFill="1" applyBorder="1" applyAlignment="1">
      <alignment vertical="center" wrapText="1"/>
    </xf>
    <xf numFmtId="187" fontId="10" fillId="16" borderId="31" xfId="12" quotePrefix="1" applyNumberFormat="1" applyFont="1" applyFill="1" applyBorder="1" applyAlignment="1">
      <alignment horizontal="right"/>
    </xf>
    <xf numFmtId="0" fontId="4" fillId="16" borderId="32" xfId="12" quotePrefix="1" applyFont="1" applyFill="1" applyBorder="1" applyAlignment="1">
      <alignment horizontal="left"/>
    </xf>
    <xf numFmtId="187" fontId="10" fillId="16" borderId="36" xfId="12" quotePrefix="1" applyNumberFormat="1" applyFont="1" applyFill="1" applyBorder="1" applyAlignment="1">
      <alignment horizontal="right"/>
    </xf>
    <xf numFmtId="0" fontId="4" fillId="16" borderId="42" xfId="12" quotePrefix="1" applyFont="1" applyFill="1" applyBorder="1"/>
    <xf numFmtId="187" fontId="10" fillId="16" borderId="31" xfId="12" applyNumberFormat="1" applyFont="1" applyFill="1" applyBorder="1" applyAlignment="1">
      <alignment horizontal="right" vertical="center"/>
    </xf>
    <xf numFmtId="0" fontId="13" fillId="16" borderId="67" xfId="12" applyFont="1" applyFill="1" applyBorder="1" applyAlignment="1">
      <alignment horizontal="left" vertical="center" wrapText="1"/>
    </xf>
    <xf numFmtId="0" fontId="13" fillId="16" borderId="42" xfId="12" applyFont="1" applyFill="1" applyBorder="1" applyAlignment="1">
      <alignment horizontal="left" vertical="center" wrapText="1"/>
    </xf>
    <xf numFmtId="0" fontId="13" fillId="16" borderId="50" xfId="12" applyFont="1" applyFill="1" applyBorder="1" applyAlignment="1">
      <alignment horizontal="left" vertical="center" wrapText="1"/>
    </xf>
    <xf numFmtId="0" fontId="13" fillId="16" borderId="65" xfId="12" applyFont="1" applyFill="1" applyBorder="1" applyAlignment="1">
      <alignment horizontal="left" vertical="center" wrapText="1"/>
    </xf>
    <xf numFmtId="0" fontId="13" fillId="16" borderId="0" xfId="12" applyFont="1" applyFill="1" applyAlignment="1">
      <alignment horizontal="left" vertical="center" wrapText="1"/>
    </xf>
    <xf numFmtId="0" fontId="4" fillId="27" borderId="0" xfId="4" applyFont="1" applyFill="1" applyAlignment="1">
      <alignment vertical="center"/>
    </xf>
    <xf numFmtId="3" fontId="90" fillId="16" borderId="47" xfId="4" quotePrefix="1" applyNumberFormat="1" applyFont="1" applyFill="1" applyBorder="1" applyAlignment="1">
      <alignment horizontal="center" vertical="center"/>
    </xf>
    <xf numFmtId="3" fontId="90" fillId="16" borderId="72" xfId="4" quotePrefix="1" applyNumberFormat="1" applyFont="1" applyFill="1" applyBorder="1" applyAlignment="1">
      <alignment horizontal="center" vertical="center"/>
    </xf>
    <xf numFmtId="187" fontId="192" fillId="28" borderId="39" xfId="12" quotePrefix="1" applyNumberFormat="1" applyFont="1" applyFill="1" applyBorder="1" applyAlignment="1">
      <alignment horizontal="right" vertical="center"/>
    </xf>
    <xf numFmtId="0" fontId="13" fillId="0" borderId="0" xfId="4" applyFont="1" applyAlignment="1">
      <alignment horizontal="right"/>
    </xf>
    <xf numFmtId="0" fontId="13" fillId="19" borderId="0" xfId="4" applyFont="1" applyFill="1" applyAlignment="1">
      <alignment vertical="center"/>
    </xf>
    <xf numFmtId="187" fontId="192" fillId="29" borderId="39" xfId="12" quotePrefix="1" applyNumberFormat="1" applyFont="1" applyFill="1" applyBorder="1" applyAlignment="1">
      <alignment horizontal="right" vertical="center"/>
    </xf>
    <xf numFmtId="3" fontId="193" fillId="25" borderId="59" xfId="4" applyNumberFormat="1" applyFont="1" applyFill="1" applyBorder="1" applyAlignment="1">
      <alignment vertical="center"/>
    </xf>
    <xf numFmtId="3" fontId="193" fillId="25" borderId="14" xfId="4" applyNumberFormat="1" applyFont="1" applyFill="1" applyBorder="1" applyAlignment="1">
      <alignment vertical="center"/>
    </xf>
    <xf numFmtId="3" fontId="193" fillId="25" borderId="14" xfId="4" applyNumberFormat="1" applyFont="1" applyFill="1" applyBorder="1" applyAlignment="1">
      <alignment vertical="center"/>
    </xf>
    <xf numFmtId="3" fontId="193" fillId="25" borderId="12" xfId="4" applyNumberFormat="1" applyFont="1" applyFill="1" applyBorder="1" applyAlignment="1">
      <alignment vertical="center"/>
    </xf>
    <xf numFmtId="3" fontId="13" fillId="16" borderId="73" xfId="4" applyNumberFormat="1" applyFont="1" applyFill="1" applyBorder="1" applyAlignment="1" applyProtection="1">
      <alignment horizontal="right" vertical="center"/>
      <protection locked="0"/>
    </xf>
    <xf numFmtId="3" fontId="13" fillId="16" borderId="31" xfId="4" applyNumberFormat="1" applyFont="1" applyFill="1" applyBorder="1" applyAlignment="1" applyProtection="1">
      <alignment horizontal="right" vertical="center"/>
      <protection locked="0"/>
    </xf>
    <xf numFmtId="3" fontId="13" fillId="16" borderId="74" xfId="4" applyNumberFormat="1" applyFont="1" applyFill="1" applyBorder="1" applyAlignment="1" applyProtection="1">
      <alignment horizontal="right" vertical="center"/>
      <protection locked="0"/>
    </xf>
    <xf numFmtId="3" fontId="13" fillId="16" borderId="75" xfId="4" applyNumberFormat="1" applyFont="1" applyFill="1" applyBorder="1" applyAlignment="1" applyProtection="1">
      <alignment horizontal="right" vertical="center"/>
      <protection locked="0"/>
    </xf>
    <xf numFmtId="3" fontId="13" fillId="16" borderId="33" xfId="4" applyNumberFormat="1" applyFont="1" applyFill="1" applyBorder="1" applyAlignment="1" applyProtection="1">
      <alignment horizontal="right" vertical="center"/>
      <protection locked="0"/>
    </xf>
    <xf numFmtId="3" fontId="13" fillId="16" borderId="71" xfId="4" applyNumberFormat="1" applyFont="1" applyFill="1" applyBorder="1" applyAlignment="1" applyProtection="1">
      <alignment horizontal="right" vertical="center"/>
      <protection locked="0"/>
    </xf>
    <xf numFmtId="3" fontId="13" fillId="16" borderId="76" xfId="4" applyNumberFormat="1" applyFont="1" applyFill="1" applyBorder="1" applyAlignment="1" applyProtection="1">
      <alignment horizontal="right" vertical="center"/>
      <protection locked="0"/>
    </xf>
    <xf numFmtId="3" fontId="13" fillId="16" borderId="66" xfId="4" applyNumberFormat="1" applyFont="1" applyFill="1" applyBorder="1" applyAlignment="1" applyProtection="1">
      <alignment horizontal="right" vertical="center"/>
      <protection locked="0"/>
    </xf>
    <xf numFmtId="3" fontId="13" fillId="16" borderId="77" xfId="4" applyNumberFormat="1" applyFont="1" applyFill="1" applyBorder="1" applyAlignment="1" applyProtection="1">
      <alignment horizontal="right" vertical="center"/>
      <protection locked="0"/>
    </xf>
    <xf numFmtId="3" fontId="13" fillId="16" borderId="78" xfId="4" applyNumberFormat="1" applyFont="1" applyFill="1" applyBorder="1" applyAlignment="1" applyProtection="1">
      <alignment horizontal="right" vertical="center"/>
      <protection locked="0"/>
    </xf>
    <xf numFmtId="3" fontId="13" fillId="16" borderId="64" xfId="4" applyNumberFormat="1" applyFont="1" applyFill="1" applyBorder="1" applyAlignment="1" applyProtection="1">
      <alignment horizontal="right" vertical="center"/>
      <protection locked="0"/>
    </xf>
    <xf numFmtId="3" fontId="13" fillId="16" borderId="79" xfId="4" applyNumberFormat="1" applyFont="1" applyFill="1" applyBorder="1" applyAlignment="1" applyProtection="1">
      <alignment horizontal="right" vertical="center"/>
      <protection locked="0"/>
    </xf>
    <xf numFmtId="3" fontId="13" fillId="16" borderId="80" xfId="4" applyNumberFormat="1" applyFont="1" applyFill="1" applyBorder="1" applyAlignment="1" applyProtection="1">
      <alignment horizontal="right" vertical="center"/>
      <protection locked="0"/>
    </xf>
    <xf numFmtId="3" fontId="13" fillId="16" borderId="36" xfId="4" applyNumberFormat="1" applyFont="1" applyFill="1" applyBorder="1" applyAlignment="1" applyProtection="1">
      <alignment horizontal="right" vertical="center"/>
      <protection locked="0"/>
    </xf>
    <xf numFmtId="3" fontId="13" fillId="16" borderId="81" xfId="4" applyNumberFormat="1" applyFont="1" applyFill="1" applyBorder="1" applyAlignment="1" applyProtection="1">
      <alignment horizontal="right" vertical="center"/>
      <protection locked="0"/>
    </xf>
    <xf numFmtId="3" fontId="13" fillId="16" borderId="82" xfId="4" applyNumberFormat="1" applyFont="1" applyFill="1" applyBorder="1" applyAlignment="1" applyProtection="1">
      <alignment horizontal="right" vertical="center"/>
      <protection locked="0"/>
    </xf>
    <xf numFmtId="3" fontId="13" fillId="16" borderId="18" xfId="4" applyNumberFormat="1" applyFont="1" applyFill="1" applyBorder="1" applyAlignment="1" applyProtection="1">
      <alignment horizontal="right" vertical="center"/>
      <protection locked="0"/>
    </xf>
    <xf numFmtId="3" fontId="13" fillId="16" borderId="17" xfId="4" applyNumberFormat="1" applyFont="1" applyFill="1" applyBorder="1" applyAlignment="1" applyProtection="1">
      <alignment horizontal="right" vertical="center"/>
      <protection locked="0"/>
    </xf>
    <xf numFmtId="3" fontId="13" fillId="16" borderId="55" xfId="4" applyNumberFormat="1" applyFont="1" applyFill="1" applyBorder="1" applyAlignment="1" applyProtection="1">
      <alignment horizontal="right" vertical="center"/>
      <protection locked="0"/>
    </xf>
    <xf numFmtId="3" fontId="13" fillId="16" borderId="56" xfId="4" applyNumberFormat="1" applyFont="1" applyFill="1" applyBorder="1" applyAlignment="1" applyProtection="1">
      <alignment horizontal="right" vertical="center"/>
      <protection locked="0"/>
    </xf>
    <xf numFmtId="3" fontId="13" fillId="16" borderId="57" xfId="4" applyNumberFormat="1" applyFont="1" applyFill="1" applyBorder="1" applyAlignment="1" applyProtection="1">
      <alignment horizontal="right" vertical="center"/>
      <protection locked="0"/>
    </xf>
    <xf numFmtId="3" fontId="193" fillId="26" borderId="83" xfId="4" applyNumberFormat="1" applyFont="1" applyFill="1" applyBorder="1" applyAlignment="1">
      <alignment vertical="center"/>
    </xf>
    <xf numFmtId="3" fontId="193" fillId="26" borderId="84" xfId="4" applyNumberFormat="1" applyFont="1" applyFill="1" applyBorder="1" applyAlignment="1">
      <alignment vertical="center"/>
    </xf>
    <xf numFmtId="3" fontId="193" fillId="26" borderId="85" xfId="4" applyNumberFormat="1" applyFont="1" applyFill="1" applyBorder="1" applyAlignment="1">
      <alignment vertical="center"/>
    </xf>
    <xf numFmtId="3" fontId="13" fillId="16" borderId="0" xfId="4" applyNumberFormat="1" applyFont="1" applyFill="1" applyAlignment="1">
      <alignment vertical="center"/>
    </xf>
    <xf numFmtId="3" fontId="13" fillId="16" borderId="0" xfId="4" applyNumberFormat="1" applyFont="1" applyFill="1" applyAlignment="1">
      <alignment vertical="center"/>
    </xf>
    <xf numFmtId="3" fontId="13" fillId="16" borderId="13" xfId="4" applyNumberFormat="1" applyFont="1" applyFill="1" applyBorder="1" applyAlignment="1">
      <alignment vertical="center"/>
    </xf>
    <xf numFmtId="3" fontId="13" fillId="16" borderId="40" xfId="4" applyNumberFormat="1" applyFont="1" applyFill="1" applyBorder="1" applyAlignment="1">
      <alignment vertical="center"/>
    </xf>
    <xf numFmtId="3" fontId="13" fillId="16" borderId="40" xfId="4" applyNumberFormat="1" applyFont="1" applyFill="1" applyBorder="1" applyAlignment="1">
      <alignment vertical="center"/>
    </xf>
    <xf numFmtId="3" fontId="13" fillId="16" borderId="62" xfId="4" applyNumberFormat="1" applyFont="1" applyFill="1" applyBorder="1" applyAlignment="1">
      <alignment vertical="center"/>
    </xf>
    <xf numFmtId="3" fontId="12" fillId="16" borderId="0" xfId="4" applyNumberFormat="1" applyFont="1" applyFill="1" applyAlignment="1">
      <alignment vertical="center"/>
    </xf>
    <xf numFmtId="3" fontId="12" fillId="16" borderId="40" xfId="4" applyNumberFormat="1" applyFont="1" applyFill="1" applyBorder="1" applyAlignment="1">
      <alignment vertical="center"/>
    </xf>
    <xf numFmtId="3" fontId="12" fillId="16" borderId="40" xfId="4" applyNumberFormat="1" applyFont="1" applyFill="1" applyBorder="1" applyAlignment="1">
      <alignment vertical="center"/>
    </xf>
    <xf numFmtId="3" fontId="194" fillId="22" borderId="59" xfId="4" applyNumberFormat="1" applyFont="1" applyFill="1" applyBorder="1" applyAlignment="1">
      <alignment horizontal="right" vertical="center"/>
    </xf>
    <xf numFmtId="3" fontId="194" fillId="22" borderId="14" xfId="4" applyNumberFormat="1" applyFont="1" applyFill="1" applyBorder="1" applyAlignment="1">
      <alignment horizontal="right" vertical="center"/>
    </xf>
    <xf numFmtId="3" fontId="194" fillId="22" borderId="12" xfId="4" applyNumberFormat="1" applyFont="1" applyFill="1" applyBorder="1" applyAlignment="1">
      <alignment horizontal="right" vertical="center"/>
    </xf>
    <xf numFmtId="3" fontId="13" fillId="16" borderId="73" xfId="4" applyNumberFormat="1" applyFont="1" applyFill="1" applyBorder="1" applyAlignment="1">
      <alignment horizontal="right" vertical="center"/>
    </xf>
    <xf numFmtId="3" fontId="13" fillId="16" borderId="31" xfId="4" applyNumberFormat="1" applyFont="1" applyFill="1" applyBorder="1" applyAlignment="1">
      <alignment horizontal="right" vertical="center"/>
    </xf>
    <xf numFmtId="3" fontId="13" fillId="16" borderId="74" xfId="4" applyNumberFormat="1" applyFont="1" applyFill="1" applyBorder="1" applyAlignment="1">
      <alignment horizontal="right" vertical="center"/>
    </xf>
    <xf numFmtId="3" fontId="13" fillId="16" borderId="80" xfId="4" applyNumberFormat="1" applyFont="1" applyFill="1" applyBorder="1" applyAlignment="1">
      <alignment horizontal="right" vertical="center"/>
    </xf>
    <xf numFmtId="3" fontId="13" fillId="16" borderId="36" xfId="4" applyNumberFormat="1" applyFont="1" applyFill="1" applyBorder="1" applyAlignment="1">
      <alignment horizontal="right" vertical="center"/>
    </xf>
    <xf numFmtId="3" fontId="13" fillId="16" borderId="81" xfId="4" applyNumberFormat="1" applyFont="1" applyFill="1" applyBorder="1" applyAlignment="1">
      <alignment horizontal="right" vertical="center"/>
    </xf>
    <xf numFmtId="3" fontId="13" fillId="16" borderId="75" xfId="4" applyNumberFormat="1" applyFont="1" applyFill="1" applyBorder="1" applyAlignment="1">
      <alignment horizontal="right" vertical="center"/>
    </xf>
    <xf numFmtId="3" fontId="13" fillId="16" borderId="33" xfId="4" applyNumberFormat="1" applyFont="1" applyFill="1" applyBorder="1" applyAlignment="1">
      <alignment horizontal="right" vertical="center"/>
    </xf>
    <xf numFmtId="3" fontId="13" fillId="16" borderId="71" xfId="4" applyNumberFormat="1" applyFont="1" applyFill="1" applyBorder="1" applyAlignment="1">
      <alignment horizontal="right" vertical="center"/>
    </xf>
    <xf numFmtId="3" fontId="13" fillId="16" borderId="86" xfId="4" applyNumberFormat="1" applyFont="1" applyFill="1" applyBorder="1" applyAlignment="1">
      <alignment horizontal="right" vertical="center"/>
    </xf>
    <xf numFmtId="3" fontId="13" fillId="16" borderId="37" xfId="4" applyNumberFormat="1" applyFont="1" applyFill="1" applyBorder="1" applyAlignment="1">
      <alignment horizontal="right" vertical="center"/>
    </xf>
    <xf numFmtId="3" fontId="13" fillId="16" borderId="87" xfId="4" applyNumberFormat="1" applyFont="1" applyFill="1" applyBorder="1" applyAlignment="1">
      <alignment horizontal="right" vertical="center"/>
    </xf>
    <xf numFmtId="3" fontId="13" fillId="16" borderId="78" xfId="4" applyNumberFormat="1" applyFont="1" applyFill="1" applyBorder="1" applyAlignment="1">
      <alignment horizontal="right" vertical="center"/>
    </xf>
    <xf numFmtId="3" fontId="13" fillId="16" borderId="64" xfId="4" applyNumberFormat="1" applyFont="1" applyFill="1" applyBorder="1" applyAlignment="1">
      <alignment horizontal="right" vertical="center"/>
    </xf>
    <xf numFmtId="3" fontId="13" fillId="16" borderId="79" xfId="4" applyNumberFormat="1" applyFont="1" applyFill="1" applyBorder="1" applyAlignment="1">
      <alignment horizontal="right" vertical="center"/>
    </xf>
    <xf numFmtId="3" fontId="13" fillId="16" borderId="76" xfId="4" applyNumberFormat="1" applyFont="1" applyFill="1" applyBorder="1" applyAlignment="1">
      <alignment horizontal="right" vertical="center"/>
    </xf>
    <xf numFmtId="3" fontId="13" fillId="16" borderId="66" xfId="4" applyNumberFormat="1" applyFont="1" applyFill="1" applyBorder="1" applyAlignment="1">
      <alignment horizontal="right" vertical="center"/>
    </xf>
    <xf numFmtId="3" fontId="13" fillId="16" borderId="77" xfId="4" applyNumberFormat="1" applyFont="1" applyFill="1" applyBorder="1" applyAlignment="1">
      <alignment horizontal="right" vertical="center"/>
    </xf>
    <xf numFmtId="3" fontId="13" fillId="16" borderId="88" xfId="4" applyNumberFormat="1" applyFont="1" applyFill="1" applyBorder="1" applyAlignment="1">
      <alignment horizontal="right" vertical="center"/>
    </xf>
    <xf numFmtId="3" fontId="13" fillId="16" borderId="48" xfId="4" applyNumberFormat="1" applyFont="1" applyFill="1" applyBorder="1" applyAlignment="1">
      <alignment horizontal="right" vertical="center"/>
    </xf>
    <xf numFmtId="3" fontId="13" fillId="16" borderId="89" xfId="4" applyNumberFormat="1" applyFont="1" applyFill="1" applyBorder="1" applyAlignment="1">
      <alignment horizontal="right" vertical="center"/>
    </xf>
    <xf numFmtId="3" fontId="13" fillId="16" borderId="70" xfId="4" applyNumberFormat="1" applyFont="1" applyFill="1" applyBorder="1" applyAlignment="1">
      <alignment horizontal="right" vertical="center"/>
    </xf>
    <xf numFmtId="3" fontId="13" fillId="16" borderId="47" xfId="4" applyNumberFormat="1" applyFont="1" applyFill="1" applyBorder="1" applyAlignment="1">
      <alignment horizontal="right" vertical="center"/>
    </xf>
    <xf numFmtId="3" fontId="13" fillId="16" borderId="72" xfId="4" applyNumberFormat="1" applyFont="1" applyFill="1" applyBorder="1" applyAlignment="1">
      <alignment horizontal="right" vertical="center"/>
    </xf>
    <xf numFmtId="3" fontId="13" fillId="16" borderId="90" xfId="4" applyNumberFormat="1" applyFont="1" applyFill="1" applyBorder="1" applyAlignment="1">
      <alignment horizontal="right" vertical="center"/>
    </xf>
    <xf numFmtId="3" fontId="13" fillId="16" borderId="91" xfId="4" applyNumberFormat="1" applyFont="1" applyFill="1" applyBorder="1" applyAlignment="1">
      <alignment horizontal="right" vertical="center"/>
    </xf>
    <xf numFmtId="3" fontId="13" fillId="16" borderId="92" xfId="4" applyNumberFormat="1" applyFont="1" applyFill="1" applyBorder="1" applyAlignment="1">
      <alignment horizontal="right" vertical="center"/>
    </xf>
    <xf numFmtId="3" fontId="195" fillId="18" borderId="55" xfId="4" applyNumberFormat="1" applyFont="1" applyFill="1" applyBorder="1" applyAlignment="1">
      <alignment horizontal="right" vertical="center"/>
    </xf>
    <xf numFmtId="3" fontId="195" fillId="18" borderId="56" xfId="4" applyNumberFormat="1" applyFont="1" applyFill="1" applyBorder="1" applyAlignment="1">
      <alignment horizontal="right" vertical="center"/>
    </xf>
    <xf numFmtId="3" fontId="195" fillId="18" borderId="56" xfId="4" applyNumberFormat="1" applyFont="1" applyFill="1" applyBorder="1" applyAlignment="1">
      <alignment horizontal="right" vertical="center"/>
    </xf>
    <xf numFmtId="3" fontId="195" fillId="18" borderId="57" xfId="4" applyNumberFormat="1" applyFont="1" applyFill="1" applyBorder="1" applyAlignment="1">
      <alignment horizontal="right" vertical="center"/>
    </xf>
    <xf numFmtId="3" fontId="13" fillId="16" borderId="86" xfId="4" applyNumberFormat="1" applyFont="1" applyFill="1" applyBorder="1" applyAlignment="1" applyProtection="1">
      <alignment horizontal="right" vertical="center"/>
      <protection locked="0"/>
    </xf>
    <xf numFmtId="3" fontId="13" fillId="16" borderId="37" xfId="4" applyNumberFormat="1" applyFont="1" applyFill="1" applyBorder="1" applyAlignment="1" applyProtection="1">
      <alignment horizontal="right" vertical="center"/>
      <protection locked="0"/>
    </xf>
    <xf numFmtId="3" fontId="13" fillId="16" borderId="87" xfId="4" applyNumberFormat="1" applyFont="1" applyFill="1" applyBorder="1" applyAlignment="1" applyProtection="1">
      <alignment horizontal="right" vertical="center"/>
      <protection locked="0"/>
    </xf>
    <xf numFmtId="3" fontId="195" fillId="18" borderId="59" xfId="4" applyNumberFormat="1" applyFont="1" applyFill="1" applyBorder="1" applyAlignment="1">
      <alignment horizontal="right" vertical="center"/>
    </xf>
    <xf numFmtId="3" fontId="195" fillId="18" borderId="14" xfId="4" applyNumberFormat="1" applyFont="1" applyFill="1" applyBorder="1" applyAlignment="1">
      <alignment horizontal="right" vertical="center"/>
    </xf>
    <xf numFmtId="3" fontId="195" fillId="18" borderId="14" xfId="4" applyNumberFormat="1" applyFont="1" applyFill="1" applyBorder="1" applyAlignment="1">
      <alignment horizontal="right" vertical="center"/>
    </xf>
    <xf numFmtId="3" fontId="195" fillId="18" borderId="12" xfId="4" applyNumberFormat="1" applyFont="1" applyFill="1" applyBorder="1" applyAlignment="1">
      <alignment horizontal="right" vertical="center"/>
    </xf>
    <xf numFmtId="3" fontId="13" fillId="20" borderId="93" xfId="4" applyNumberFormat="1" applyFont="1" applyFill="1" applyBorder="1" applyAlignment="1">
      <alignment horizontal="right" vertical="center"/>
    </xf>
    <xf numFmtId="3" fontId="13" fillId="20" borderId="94" xfId="4" applyNumberFormat="1" applyFont="1" applyFill="1" applyBorder="1" applyAlignment="1">
      <alignment horizontal="right" vertical="center"/>
    </xf>
    <xf numFmtId="3" fontId="13" fillId="20" borderId="95" xfId="4" applyNumberFormat="1" applyFont="1" applyFill="1" applyBorder="1" applyAlignment="1">
      <alignment horizontal="right" vertical="center"/>
    </xf>
    <xf numFmtId="3" fontId="7" fillId="16" borderId="96" xfId="4" applyNumberFormat="1" applyFont="1" applyFill="1" applyBorder="1" applyAlignment="1" applyProtection="1">
      <alignment horizontal="right" vertical="center"/>
      <protection locked="0"/>
    </xf>
    <xf numFmtId="3" fontId="7" fillId="16" borderId="96" xfId="4" applyNumberFormat="1" applyFont="1" applyFill="1" applyBorder="1" applyAlignment="1">
      <alignment horizontal="right" vertical="center"/>
    </xf>
    <xf numFmtId="3" fontId="7" fillId="16" borderId="97" xfId="4" applyNumberFormat="1" applyFont="1" applyFill="1" applyBorder="1" applyAlignment="1" applyProtection="1">
      <alignment horizontal="right" vertical="center"/>
      <protection locked="0"/>
    </xf>
    <xf numFmtId="3" fontId="7" fillId="16" borderId="97" xfId="4" applyNumberFormat="1" applyFont="1" applyFill="1" applyBorder="1" applyAlignment="1">
      <alignment horizontal="right" vertical="center"/>
    </xf>
    <xf numFmtId="3" fontId="7" fillId="16" borderId="98" xfId="4" applyNumberFormat="1" applyFont="1" applyFill="1" applyBorder="1" applyAlignment="1" applyProtection="1">
      <alignment horizontal="right" vertical="center"/>
      <protection locked="0"/>
    </xf>
    <xf numFmtId="3" fontId="7" fillId="16" borderId="98" xfId="4" applyNumberFormat="1" applyFont="1" applyFill="1" applyBorder="1" applyAlignment="1">
      <alignment horizontal="right" vertical="center"/>
    </xf>
    <xf numFmtId="3" fontId="7" fillId="16" borderId="99" xfId="4" applyNumberFormat="1" applyFont="1" applyFill="1" applyBorder="1" applyAlignment="1" applyProtection="1">
      <alignment horizontal="right" vertical="center"/>
      <protection locked="0"/>
    </xf>
    <xf numFmtId="3" fontId="7" fillId="16" borderId="99" xfId="4" applyNumberFormat="1" applyFont="1" applyFill="1" applyBorder="1" applyAlignment="1">
      <alignment horizontal="right" vertical="center"/>
    </xf>
    <xf numFmtId="3" fontId="7" fillId="16" borderId="50" xfId="4" applyNumberFormat="1" applyFont="1" applyFill="1" applyBorder="1" applyAlignment="1">
      <alignment horizontal="right" vertical="center"/>
    </xf>
    <xf numFmtId="3" fontId="7" fillId="16" borderId="100" xfId="4" applyNumberFormat="1" applyFont="1" applyFill="1" applyBorder="1" applyAlignment="1">
      <alignment horizontal="right" vertical="center"/>
    </xf>
    <xf numFmtId="3" fontId="7" fillId="16" borderId="46" xfId="4" applyNumberFormat="1" applyFont="1" applyFill="1" applyBorder="1" applyAlignment="1">
      <alignment horizontal="right" vertical="center"/>
    </xf>
    <xf numFmtId="3" fontId="7" fillId="16" borderId="101" xfId="4" applyNumberFormat="1" applyFont="1" applyFill="1" applyBorder="1" applyAlignment="1">
      <alignment horizontal="right" vertical="center"/>
    </xf>
    <xf numFmtId="3" fontId="7" fillId="16" borderId="102" xfId="4" applyNumberFormat="1" applyFont="1" applyFill="1" applyBorder="1" applyAlignment="1">
      <alignment horizontal="right" vertical="center"/>
    </xf>
    <xf numFmtId="3" fontId="7" fillId="16" borderId="103" xfId="4" applyNumberFormat="1" applyFont="1" applyFill="1" applyBorder="1" applyAlignment="1">
      <alignment horizontal="right" vertical="center"/>
    </xf>
    <xf numFmtId="3" fontId="7" fillId="16" borderId="104" xfId="4" applyNumberFormat="1" applyFont="1" applyFill="1" applyBorder="1" applyAlignment="1">
      <alignment horizontal="right" vertical="center"/>
    </xf>
    <xf numFmtId="3" fontId="7" fillId="16" borderId="105" xfId="4" applyNumberFormat="1" applyFont="1" applyFill="1" applyBorder="1" applyAlignment="1">
      <alignment horizontal="right" vertical="center"/>
    </xf>
    <xf numFmtId="3" fontId="7" fillId="16" borderId="106" xfId="4" applyNumberFormat="1" applyFont="1" applyFill="1" applyBorder="1" applyAlignment="1">
      <alignment horizontal="right" vertical="center"/>
    </xf>
    <xf numFmtId="3" fontId="7" fillId="16" borderId="107" xfId="4" applyNumberFormat="1" applyFont="1" applyFill="1" applyBorder="1" applyAlignment="1">
      <alignment horizontal="right" vertical="center"/>
    </xf>
    <xf numFmtId="3" fontId="7" fillId="16" borderId="108" xfId="4" applyNumberFormat="1" applyFont="1" applyFill="1" applyBorder="1" applyAlignment="1">
      <alignment horizontal="right" vertical="center"/>
    </xf>
    <xf numFmtId="3" fontId="7" fillId="16" borderId="9" xfId="4" applyNumberFormat="1" applyFont="1" applyFill="1" applyBorder="1" applyAlignment="1">
      <alignment horizontal="right" vertical="center"/>
    </xf>
    <xf numFmtId="3" fontId="7" fillId="16" borderId="13" xfId="4" applyNumberFormat="1" applyFont="1" applyFill="1" applyBorder="1" applyAlignment="1">
      <alignment horizontal="right" vertical="center"/>
    </xf>
    <xf numFmtId="3" fontId="7" fillId="16" borderId="109" xfId="4" applyNumberFormat="1" applyFont="1" applyFill="1" applyBorder="1" applyAlignment="1">
      <alignment horizontal="right" vertical="center"/>
    </xf>
    <xf numFmtId="3" fontId="7" fillId="16" borderId="110" xfId="4" applyNumberFormat="1" applyFont="1" applyFill="1" applyBorder="1" applyAlignment="1">
      <alignment horizontal="right" vertical="center"/>
    </xf>
    <xf numFmtId="3" fontId="7" fillId="16" borderId="0" xfId="4" applyNumberFormat="1" applyFont="1" applyFill="1" applyAlignment="1">
      <alignment horizontal="right" vertical="center"/>
    </xf>
    <xf numFmtId="3" fontId="12" fillId="16" borderId="96" xfId="4" applyNumberFormat="1" applyFont="1" applyFill="1" applyBorder="1" applyAlignment="1" applyProtection="1">
      <alignment horizontal="right" vertical="center"/>
      <protection locked="0"/>
    </xf>
    <xf numFmtId="3" fontId="12" fillId="16" borderId="96" xfId="4" applyNumberFormat="1" applyFont="1" applyFill="1" applyBorder="1" applyAlignment="1">
      <alignment horizontal="right" vertical="center"/>
    </xf>
    <xf numFmtId="3" fontId="12" fillId="16" borderId="97" xfId="4" applyNumberFormat="1" applyFont="1" applyFill="1" applyBorder="1" applyAlignment="1" applyProtection="1">
      <alignment horizontal="right" vertical="center"/>
      <protection locked="0"/>
    </xf>
    <xf numFmtId="3" fontId="12" fillId="16" borderId="97" xfId="4" applyNumberFormat="1" applyFont="1" applyFill="1" applyBorder="1" applyAlignment="1">
      <alignment horizontal="right" vertical="center"/>
    </xf>
    <xf numFmtId="3" fontId="12" fillId="16" borderId="105" xfId="4" applyNumberFormat="1" applyFont="1" applyFill="1" applyBorder="1" applyAlignment="1" applyProtection="1">
      <alignment horizontal="right" vertical="center"/>
      <protection locked="0"/>
    </xf>
    <xf numFmtId="3" fontId="12" fillId="16" borderId="105" xfId="4" applyNumberFormat="1" applyFont="1" applyFill="1" applyBorder="1" applyAlignment="1">
      <alignment horizontal="right" vertical="center"/>
    </xf>
    <xf numFmtId="3" fontId="12" fillId="16" borderId="103" xfId="4" applyNumberFormat="1" applyFont="1" applyFill="1" applyBorder="1" applyAlignment="1" applyProtection="1">
      <alignment horizontal="right" vertical="center"/>
      <protection locked="0"/>
    </xf>
    <xf numFmtId="3" fontId="12" fillId="16" borderId="103" xfId="4" applyNumberFormat="1" applyFont="1" applyFill="1" applyBorder="1" applyAlignment="1">
      <alignment horizontal="right" vertical="center"/>
    </xf>
    <xf numFmtId="3" fontId="12" fillId="16" borderId="99" xfId="4" applyNumberFormat="1" applyFont="1" applyFill="1" applyBorder="1" applyAlignment="1" applyProtection="1">
      <alignment horizontal="right" vertical="center"/>
      <protection locked="0"/>
    </xf>
    <xf numFmtId="3" fontId="12" fillId="16" borderId="99" xfId="4" applyNumberFormat="1" applyFont="1" applyFill="1" applyBorder="1" applyAlignment="1">
      <alignment horizontal="right" vertical="center"/>
    </xf>
    <xf numFmtId="3" fontId="12" fillId="16" borderId="26" xfId="4" applyNumberFormat="1" applyFont="1" applyFill="1" applyBorder="1" applyAlignment="1" applyProtection="1">
      <alignment horizontal="right" vertical="center"/>
      <protection locked="0"/>
    </xf>
    <xf numFmtId="3" fontId="12" fillId="16" borderId="26" xfId="4" applyNumberFormat="1" applyFont="1" applyFill="1" applyBorder="1" applyAlignment="1">
      <alignment horizontal="right" vertical="center"/>
    </xf>
    <xf numFmtId="3" fontId="12" fillId="16" borderId="105" xfId="4" applyNumberFormat="1" applyFont="1" applyFill="1" applyBorder="1" applyAlignment="1" applyProtection="1">
      <alignment vertical="center"/>
      <protection locked="0"/>
    </xf>
    <xf numFmtId="3" fontId="12" fillId="16" borderId="28" xfId="4" applyNumberFormat="1" applyFont="1" applyFill="1" applyBorder="1" applyAlignment="1" applyProtection="1">
      <alignment vertical="center"/>
      <protection locked="0"/>
    </xf>
    <xf numFmtId="3" fontId="12" fillId="16" borderId="97" xfId="4" applyNumberFormat="1" applyFont="1" applyFill="1" applyBorder="1" applyAlignment="1" applyProtection="1">
      <alignment vertical="center"/>
      <protection locked="0"/>
    </xf>
    <xf numFmtId="3" fontId="12" fillId="16" borderId="99" xfId="4" applyNumberFormat="1" applyFont="1" applyFill="1" applyBorder="1" applyAlignment="1" applyProtection="1">
      <alignment vertical="center"/>
      <protection locked="0"/>
    </xf>
    <xf numFmtId="3" fontId="12" fillId="16" borderId="96" xfId="4" applyNumberFormat="1" applyFont="1" applyFill="1" applyBorder="1" applyAlignment="1" applyProtection="1">
      <alignment vertical="center"/>
      <protection locked="0"/>
    </xf>
    <xf numFmtId="3" fontId="12" fillId="16" borderId="8" xfId="4" applyNumberFormat="1" applyFont="1" applyFill="1" applyBorder="1" applyAlignment="1">
      <alignment vertical="center"/>
    </xf>
    <xf numFmtId="3" fontId="12" fillId="16" borderId="98" xfId="4" applyNumberFormat="1" applyFont="1" applyFill="1" applyBorder="1" applyAlignment="1" applyProtection="1">
      <alignment horizontal="right" vertical="center"/>
      <protection locked="0"/>
    </xf>
    <xf numFmtId="3" fontId="12" fillId="16" borderId="98" xfId="4" applyNumberFormat="1" applyFont="1" applyFill="1" applyBorder="1" applyAlignment="1">
      <alignment horizontal="right" vertical="center"/>
    </xf>
    <xf numFmtId="3" fontId="196" fillId="29" borderId="62" xfId="4" applyNumberFormat="1" applyFont="1" applyFill="1" applyBorder="1" applyAlignment="1">
      <alignment vertical="center"/>
    </xf>
    <xf numFmtId="3" fontId="12" fillId="16" borderId="28" xfId="4" applyNumberFormat="1" applyFont="1" applyFill="1" applyBorder="1" applyAlignment="1" applyProtection="1">
      <alignment horizontal="right" vertical="center"/>
      <protection locked="0"/>
    </xf>
    <xf numFmtId="3" fontId="196" fillId="29" borderId="24" xfId="4" applyNumberFormat="1" applyFont="1" applyFill="1" applyBorder="1" applyAlignment="1" applyProtection="1">
      <alignment horizontal="right" vertical="center"/>
      <protection locked="0"/>
    </xf>
    <xf numFmtId="3" fontId="196" fillId="29" borderId="62" xfId="4" applyNumberFormat="1" applyFont="1" applyFill="1" applyBorder="1" applyAlignment="1">
      <alignment horizontal="right" vertical="center"/>
    </xf>
    <xf numFmtId="3" fontId="196" fillId="29" borderId="24" xfId="4" applyNumberFormat="1" applyFont="1" applyFill="1" applyBorder="1" applyAlignment="1">
      <alignment horizontal="right" vertical="center"/>
    </xf>
    <xf numFmtId="187" fontId="192" fillId="29" borderId="30" xfId="12" quotePrefix="1" applyNumberFormat="1" applyFont="1" applyFill="1" applyBorder="1" applyAlignment="1">
      <alignment horizontal="right" vertical="center"/>
    </xf>
    <xf numFmtId="3" fontId="196" fillId="29" borderId="63" xfId="4" applyNumberFormat="1" applyFont="1" applyFill="1" applyBorder="1" applyAlignment="1">
      <alignment vertical="center"/>
    </xf>
    <xf numFmtId="184" fontId="7" fillId="16" borderId="8" xfId="12" applyNumberFormat="1" applyFont="1" applyFill="1" applyBorder="1" applyAlignment="1">
      <alignment horizontal="right" vertical="center"/>
    </xf>
    <xf numFmtId="0" fontId="197" fillId="26" borderId="84" xfId="12" applyFont="1" applyFill="1" applyBorder="1" applyAlignment="1">
      <alignment horizontal="right" vertical="center"/>
    </xf>
    <xf numFmtId="0" fontId="190" fillId="26" borderId="85" xfId="12" applyFont="1" applyFill="1" applyBorder="1" applyAlignment="1">
      <alignment horizontal="center" vertical="center" wrapText="1"/>
    </xf>
    <xf numFmtId="187" fontId="10" fillId="16" borderId="111" xfId="12" quotePrefix="1" applyNumberFormat="1" applyFont="1" applyFill="1" applyBorder="1" applyAlignment="1">
      <alignment horizontal="right" vertical="center"/>
    </xf>
    <xf numFmtId="0" fontId="9" fillId="16" borderId="112" xfId="12" applyFont="1" applyFill="1" applyBorder="1" applyAlignment="1">
      <alignment vertical="center" wrapText="1"/>
    </xf>
    <xf numFmtId="3" fontId="12" fillId="16" borderId="113" xfId="4" applyNumberFormat="1" applyFont="1" applyFill="1" applyBorder="1" applyAlignment="1" applyProtection="1">
      <alignment horizontal="right" vertical="center"/>
      <protection locked="0"/>
    </xf>
    <xf numFmtId="3" fontId="12" fillId="16" borderId="113" xfId="4" applyNumberFormat="1" applyFont="1" applyFill="1" applyBorder="1" applyAlignment="1">
      <alignment horizontal="right" vertical="center"/>
    </xf>
    <xf numFmtId="0" fontId="9" fillId="16" borderId="45" xfId="12" applyFont="1" applyFill="1" applyBorder="1" applyAlignment="1">
      <alignment vertical="center" wrapText="1"/>
    </xf>
    <xf numFmtId="0" fontId="9" fillId="16" borderId="112" xfId="4" applyFont="1" applyFill="1" applyBorder="1" applyAlignment="1">
      <alignment vertical="center" wrapText="1"/>
    </xf>
    <xf numFmtId="3" fontId="12" fillId="16" borderId="113" xfId="4" applyNumberFormat="1" applyFont="1" applyFill="1" applyBorder="1" applyAlignment="1" applyProtection="1">
      <alignment vertical="center"/>
      <protection locked="0"/>
    </xf>
    <xf numFmtId="0" fontId="9" fillId="16" borderId="112" xfId="12" applyFont="1" applyFill="1" applyBorder="1" applyAlignment="1">
      <alignment horizontal="left" vertical="center" wrapText="1"/>
    </xf>
    <xf numFmtId="187" fontId="21" fillId="16" borderId="111" xfId="12" quotePrefix="1" applyNumberFormat="1" applyFont="1" applyFill="1" applyBorder="1" applyAlignment="1">
      <alignment horizontal="right"/>
    </xf>
    <xf numFmtId="0" fontId="22" fillId="16" borderId="112" xfId="12" applyFont="1" applyFill="1" applyBorder="1"/>
    <xf numFmtId="187" fontId="21" fillId="16" borderId="37" xfId="12" quotePrefix="1" applyNumberFormat="1" applyFont="1" applyFill="1" applyBorder="1" applyAlignment="1">
      <alignment horizontal="right"/>
    </xf>
    <xf numFmtId="0" fontId="22" fillId="16" borderId="45" xfId="12" applyFont="1" applyFill="1" applyBorder="1"/>
    <xf numFmtId="0" fontId="4" fillId="16" borderId="112" xfId="12" applyFont="1" applyFill="1" applyBorder="1" applyAlignment="1">
      <alignment horizontal="left" vertical="center" wrapText="1"/>
    </xf>
    <xf numFmtId="0" fontId="12" fillId="27" borderId="0" xfId="4" applyFont="1" applyFill="1" applyAlignment="1">
      <alignment vertical="center"/>
    </xf>
    <xf numFmtId="0" fontId="13" fillId="27" borderId="0" xfId="4" applyFont="1" applyFill="1" applyAlignment="1">
      <alignment vertical="center"/>
    </xf>
    <xf numFmtId="0" fontId="4" fillId="27" borderId="0" xfId="4" applyFont="1" applyFill="1" applyAlignment="1" applyProtection="1">
      <alignment vertical="center"/>
      <protection locked="0"/>
    </xf>
    <xf numFmtId="0" fontId="177" fillId="16" borderId="0" xfId="4" applyFont="1" applyFill="1" applyAlignment="1" applyProtection="1">
      <alignment horizontal="right"/>
      <protection locked="0"/>
    </xf>
    <xf numFmtId="0" fontId="177" fillId="16" borderId="0" xfId="4" applyFont="1" applyFill="1" applyAlignment="1">
      <alignment vertical="center"/>
    </xf>
    <xf numFmtId="0" fontId="177" fillId="16" borderId="0" xfId="4" applyFont="1" applyFill="1" applyAlignment="1">
      <alignment vertical="center" wrapText="1"/>
    </xf>
    <xf numFmtId="0" fontId="9" fillId="16" borderId="45" xfId="4" applyFont="1" applyFill="1" applyBorder="1" applyAlignment="1">
      <alignment vertical="center" wrapText="1"/>
    </xf>
    <xf numFmtId="3" fontId="12" fillId="16" borderId="98" xfId="4" applyNumberFormat="1" applyFont="1" applyFill="1" applyBorder="1" applyAlignment="1" applyProtection="1">
      <alignment vertical="center"/>
      <protection locked="0"/>
    </xf>
    <xf numFmtId="3" fontId="12" fillId="16" borderId="107" xfId="4" applyNumberFormat="1" applyFont="1" applyFill="1" applyBorder="1" applyAlignment="1" applyProtection="1">
      <alignment vertical="center"/>
      <protection locked="0"/>
    </xf>
    <xf numFmtId="3" fontId="12" fillId="16" borderId="107" xfId="4" applyNumberFormat="1" applyFont="1" applyFill="1" applyBorder="1" applyAlignment="1">
      <alignment horizontal="right" vertical="center"/>
    </xf>
    <xf numFmtId="0" fontId="4" fillId="17" borderId="0" xfId="4" applyFont="1" applyFill="1" applyAlignment="1">
      <alignment vertical="center" wrapText="1"/>
    </xf>
    <xf numFmtId="3" fontId="198" fillId="29" borderId="12" xfId="4" applyNumberFormat="1" applyFont="1" applyFill="1" applyBorder="1" applyAlignment="1">
      <alignment vertical="center"/>
    </xf>
    <xf numFmtId="3" fontId="13" fillId="16" borderId="114" xfId="4" applyNumberFormat="1" applyFont="1" applyFill="1" applyBorder="1" applyAlignment="1" applyProtection="1">
      <alignment horizontal="right" vertical="center"/>
      <protection locked="0"/>
    </xf>
    <xf numFmtId="3" fontId="13" fillId="16" borderId="89" xfId="4" applyNumberFormat="1" applyFont="1" applyFill="1" applyBorder="1" applyAlignment="1" applyProtection="1">
      <alignment horizontal="right" vertical="center"/>
      <protection locked="0"/>
    </xf>
    <xf numFmtId="3" fontId="198" fillId="29" borderId="12" xfId="4" applyNumberFormat="1" applyFont="1" applyFill="1" applyBorder="1" applyAlignment="1">
      <alignment horizontal="right" vertical="center"/>
    </xf>
    <xf numFmtId="3" fontId="198" fillId="29" borderId="12" xfId="4" applyNumberFormat="1" applyFont="1" applyFill="1" applyBorder="1" applyAlignment="1" applyProtection="1">
      <alignment horizontal="right" vertical="center"/>
      <protection locked="0"/>
    </xf>
    <xf numFmtId="3" fontId="198" fillId="29" borderId="57" xfId="4" applyNumberFormat="1" applyFont="1" applyFill="1" applyBorder="1" applyAlignment="1">
      <alignment vertical="center"/>
    </xf>
    <xf numFmtId="187" fontId="10" fillId="16" borderId="91" xfId="12" quotePrefix="1" applyNumberFormat="1" applyFont="1" applyFill="1" applyBorder="1" applyAlignment="1">
      <alignment horizontal="right" vertical="center"/>
    </xf>
    <xf numFmtId="3" fontId="12" fillId="16" borderId="109" xfId="4" applyNumberFormat="1" applyFont="1" applyFill="1" applyBorder="1" applyAlignment="1">
      <alignment horizontal="right" vertical="center"/>
    </xf>
    <xf numFmtId="0" fontId="9" fillId="16" borderId="45" xfId="12" applyFont="1" applyFill="1" applyBorder="1" applyAlignment="1">
      <alignment horizontal="left" vertical="center" wrapText="1"/>
    </xf>
    <xf numFmtId="0" fontId="9" fillId="16" borderId="65" xfId="12" applyFont="1" applyFill="1" applyBorder="1" applyAlignment="1">
      <alignment horizontal="left" vertical="center" wrapText="1"/>
    </xf>
    <xf numFmtId="0" fontId="4" fillId="16" borderId="101" xfId="12" applyFont="1" applyFill="1" applyBorder="1" applyAlignment="1">
      <alignment horizontal="left" vertical="center" wrapText="1"/>
    </xf>
    <xf numFmtId="0" fontId="9" fillId="16" borderId="106" xfId="12" applyFont="1" applyFill="1" applyBorder="1" applyAlignment="1">
      <alignment horizontal="left" vertical="center" wrapText="1"/>
    </xf>
    <xf numFmtId="187" fontId="10" fillId="16" borderId="64" xfId="12" quotePrefix="1" applyNumberFormat="1" applyFont="1" applyFill="1" applyBorder="1" applyAlignment="1">
      <alignment horizontal="right"/>
    </xf>
    <xf numFmtId="0" fontId="4" fillId="16" borderId="65" xfId="12" applyFont="1" applyFill="1" applyBorder="1" applyAlignment="1">
      <alignment horizontal="left" wrapText="1"/>
    </xf>
    <xf numFmtId="3" fontId="12" fillId="16" borderId="103" xfId="4" applyNumberFormat="1" applyFont="1" applyFill="1" applyBorder="1" applyAlignment="1" applyProtection="1">
      <alignment vertical="center"/>
      <protection locked="0"/>
    </xf>
    <xf numFmtId="187" fontId="10" fillId="16" borderId="66" xfId="12" quotePrefix="1" applyNumberFormat="1" applyFont="1" applyFill="1" applyBorder="1" applyAlignment="1">
      <alignment horizontal="right"/>
    </xf>
    <xf numFmtId="0" fontId="4" fillId="16" borderId="67" xfId="12" applyFont="1" applyFill="1" applyBorder="1" applyAlignment="1">
      <alignment horizontal="left" wrapText="1"/>
    </xf>
    <xf numFmtId="0" fontId="14" fillId="16" borderId="65" xfId="12" applyFont="1" applyFill="1" applyBorder="1" applyAlignment="1">
      <alignment horizontal="left" vertical="center" wrapText="1"/>
    </xf>
    <xf numFmtId="0" fontId="14" fillId="16" borderId="67" xfId="12" applyFont="1" applyFill="1" applyBorder="1" applyAlignment="1">
      <alignment horizontal="left" vertical="center" wrapText="1"/>
    </xf>
    <xf numFmtId="3" fontId="12" fillId="16" borderId="9" xfId="4" applyNumberFormat="1" applyFont="1" applyFill="1" applyBorder="1" applyAlignment="1" applyProtection="1">
      <alignment vertical="center"/>
      <protection locked="0"/>
    </xf>
    <xf numFmtId="3" fontId="12" fillId="16" borderId="9" xfId="4" applyNumberFormat="1" applyFont="1" applyFill="1" applyBorder="1" applyAlignment="1">
      <alignment horizontal="right" vertical="center"/>
    </xf>
    <xf numFmtId="3" fontId="13" fillId="16" borderId="72" xfId="4" applyNumberFormat="1" applyFont="1" applyFill="1" applyBorder="1" applyAlignment="1" applyProtection="1">
      <alignment horizontal="right" vertical="center"/>
      <protection locked="0"/>
    </xf>
    <xf numFmtId="0" fontId="15" fillId="16" borderId="65" xfId="12" applyFont="1" applyFill="1" applyBorder="1" applyAlignment="1">
      <alignment horizontal="left" vertical="center" wrapText="1"/>
    </xf>
    <xf numFmtId="0" fontId="15" fillId="16" borderId="67" xfId="12" applyFont="1" applyFill="1" applyBorder="1" applyAlignment="1">
      <alignment horizontal="left" vertical="center" wrapText="1"/>
    </xf>
    <xf numFmtId="3" fontId="12" fillId="16" borderId="9" xfId="4" applyNumberFormat="1" applyFont="1" applyFill="1" applyBorder="1" applyAlignment="1" applyProtection="1">
      <alignment horizontal="right" vertical="center"/>
      <protection locked="0"/>
    </xf>
    <xf numFmtId="0" fontId="15" fillId="16" borderId="32" xfId="12" applyFont="1" applyFill="1" applyBorder="1" applyAlignment="1">
      <alignment horizontal="left" wrapText="1"/>
    </xf>
    <xf numFmtId="0" fontId="15" fillId="16" borderId="67" xfId="12" applyFont="1" applyFill="1" applyBorder="1" applyAlignment="1">
      <alignment horizontal="left" wrapText="1"/>
    </xf>
    <xf numFmtId="0" fontId="15" fillId="16" borderId="65" xfId="12" applyFont="1" applyFill="1" applyBorder="1" applyAlignment="1">
      <alignment horizontal="left" wrapText="1"/>
    </xf>
    <xf numFmtId="0" fontId="15" fillId="16" borderId="42" xfId="12" applyFont="1" applyFill="1" applyBorder="1" applyAlignment="1">
      <alignment horizontal="left" wrapText="1"/>
    </xf>
    <xf numFmtId="0" fontId="4" fillId="16" borderId="115" xfId="12" applyFont="1" applyFill="1" applyBorder="1" applyAlignment="1">
      <alignment horizontal="left" vertical="center" wrapText="1"/>
    </xf>
    <xf numFmtId="3" fontId="12" fillId="16" borderId="109" xfId="4" applyNumberFormat="1" applyFont="1" applyFill="1" applyBorder="1" applyAlignment="1" applyProtection="1">
      <alignment vertical="center"/>
      <protection locked="0"/>
    </xf>
    <xf numFmtId="3" fontId="198" fillId="29" borderId="59" xfId="4" applyNumberFormat="1" applyFont="1" applyFill="1" applyBorder="1" applyAlignment="1">
      <alignment vertical="center"/>
    </xf>
    <xf numFmtId="3" fontId="198" fillId="29" borderId="14" xfId="4" applyNumberFormat="1" applyFont="1" applyFill="1" applyBorder="1" applyAlignment="1">
      <alignment vertical="center"/>
    </xf>
    <xf numFmtId="3" fontId="198" fillId="29" borderId="14" xfId="4" applyNumberFormat="1" applyFont="1" applyFill="1" applyBorder="1" applyAlignment="1">
      <alignment vertical="center"/>
    </xf>
    <xf numFmtId="3" fontId="198" fillId="29" borderId="59" xfId="4" applyNumberFormat="1" applyFont="1" applyFill="1" applyBorder="1" applyAlignment="1">
      <alignment vertical="center"/>
    </xf>
    <xf numFmtId="3" fontId="13" fillId="16" borderId="116" xfId="4" applyNumberFormat="1" applyFont="1" applyFill="1" applyBorder="1" applyAlignment="1" applyProtection="1">
      <alignment horizontal="right" vertical="center"/>
      <protection locked="0"/>
    </xf>
    <xf numFmtId="3" fontId="13" fillId="16" borderId="111" xfId="4" applyNumberFormat="1" applyFont="1" applyFill="1" applyBorder="1" applyAlignment="1" applyProtection="1">
      <alignment horizontal="right" vertical="center"/>
      <protection locked="0"/>
    </xf>
    <xf numFmtId="3" fontId="13" fillId="16" borderId="88" xfId="4" applyNumberFormat="1" applyFont="1" applyFill="1" applyBorder="1" applyAlignment="1" applyProtection="1">
      <alignment horizontal="right" vertical="center"/>
      <protection locked="0"/>
    </xf>
    <xf numFmtId="3" fontId="13" fillId="16" borderId="48" xfId="4" applyNumberFormat="1" applyFont="1" applyFill="1" applyBorder="1" applyAlignment="1" applyProtection="1">
      <alignment horizontal="right" vertical="center"/>
      <protection locked="0"/>
    </xf>
    <xf numFmtId="3" fontId="198" fillId="29" borderId="59" xfId="4" applyNumberFormat="1" applyFont="1" applyFill="1" applyBorder="1" applyAlignment="1">
      <alignment horizontal="right" vertical="center"/>
    </xf>
    <xf numFmtId="3" fontId="198" fillId="29" borderId="14" xfId="4" applyNumberFormat="1" applyFont="1" applyFill="1" applyBorder="1" applyAlignment="1">
      <alignment horizontal="right" vertical="center"/>
    </xf>
    <xf numFmtId="3" fontId="198" fillId="29" borderId="59" xfId="4" applyNumberFormat="1" applyFont="1" applyFill="1" applyBorder="1" applyAlignment="1" applyProtection="1">
      <alignment horizontal="right" vertical="center"/>
      <protection locked="0"/>
    </xf>
    <xf numFmtId="3" fontId="198" fillId="29" borderId="14" xfId="4" applyNumberFormat="1" applyFont="1" applyFill="1" applyBorder="1" applyAlignment="1" applyProtection="1">
      <alignment horizontal="right" vertical="center"/>
      <protection locked="0"/>
    </xf>
    <xf numFmtId="3" fontId="198" fillId="29" borderId="55" xfId="4" applyNumberFormat="1" applyFont="1" applyFill="1" applyBorder="1" applyAlignment="1">
      <alignment vertical="center"/>
    </xf>
    <xf numFmtId="3" fontId="198" fillId="29" borderId="56" xfId="4" applyNumberFormat="1" applyFont="1" applyFill="1" applyBorder="1" applyAlignment="1">
      <alignment vertical="center"/>
    </xf>
    <xf numFmtId="3" fontId="13" fillId="16" borderId="70" xfId="4" applyNumberFormat="1" applyFont="1" applyFill="1" applyBorder="1" applyAlignment="1" applyProtection="1">
      <alignment horizontal="right" vertical="center"/>
      <protection locked="0"/>
    </xf>
    <xf numFmtId="3" fontId="13" fillId="16" borderId="47" xfId="4" applyNumberFormat="1" applyFont="1" applyFill="1" applyBorder="1" applyAlignment="1" applyProtection="1">
      <alignment horizontal="right" vertical="center"/>
      <protection locked="0"/>
    </xf>
    <xf numFmtId="3" fontId="13" fillId="16" borderId="90" xfId="4" applyNumberFormat="1" applyFont="1" applyFill="1" applyBorder="1" applyAlignment="1" applyProtection="1">
      <alignment horizontal="right" vertical="center"/>
      <protection locked="0"/>
    </xf>
    <xf numFmtId="3" fontId="12" fillId="16" borderId="107" xfId="4" applyNumberFormat="1" applyFont="1" applyFill="1" applyBorder="1" applyAlignment="1" applyProtection="1">
      <alignment horizontal="right" vertical="center"/>
      <protection locked="0"/>
    </xf>
    <xf numFmtId="0" fontId="46" fillId="30" borderId="23" xfId="4" applyFont="1" applyFill="1" applyBorder="1" applyAlignment="1">
      <alignment horizontal="center" vertical="center" wrapText="1"/>
    </xf>
    <xf numFmtId="193" fontId="199" fillId="31" borderId="92" xfId="4" applyNumberFormat="1" applyFont="1" applyFill="1" applyBorder="1" applyAlignment="1">
      <alignment horizontal="center" vertical="center"/>
    </xf>
    <xf numFmtId="193" fontId="199" fillId="31" borderId="91" xfId="4" applyNumberFormat="1" applyFont="1" applyFill="1" applyBorder="1" applyAlignment="1">
      <alignment horizontal="center" vertical="center"/>
    </xf>
    <xf numFmtId="193" fontId="199" fillId="31" borderId="74" xfId="4" applyNumberFormat="1" applyFont="1" applyFill="1" applyBorder="1" applyAlignment="1">
      <alignment horizontal="center" vertical="center"/>
    </xf>
    <xf numFmtId="193" fontId="199" fillId="31" borderId="71" xfId="4" applyNumberFormat="1" applyFont="1" applyFill="1" applyBorder="1" applyAlignment="1">
      <alignment horizontal="center" vertical="center"/>
    </xf>
    <xf numFmtId="193" fontId="199" fillId="31" borderId="77" xfId="4" applyNumberFormat="1" applyFont="1" applyFill="1" applyBorder="1" applyAlignment="1">
      <alignment horizontal="center" vertical="center"/>
    </xf>
    <xf numFmtId="193" fontId="199" fillId="31" borderId="66" xfId="4" applyNumberFormat="1" applyFont="1" applyFill="1" applyBorder="1" applyAlignment="1">
      <alignment horizontal="center" vertical="center"/>
    </xf>
    <xf numFmtId="193" fontId="200" fillId="31" borderId="96" xfId="4" applyNumberFormat="1" applyFont="1" applyFill="1" applyBorder="1" applyAlignment="1">
      <alignment horizontal="center" vertical="center"/>
    </xf>
    <xf numFmtId="193" fontId="200" fillId="31" borderId="97" xfId="4" applyNumberFormat="1" applyFont="1" applyFill="1" applyBorder="1" applyAlignment="1">
      <alignment horizontal="center" vertical="center"/>
    </xf>
    <xf numFmtId="193" fontId="200" fillId="31" borderId="98" xfId="4" applyNumberFormat="1" applyFont="1" applyFill="1" applyBorder="1" applyAlignment="1">
      <alignment horizontal="center" vertical="center"/>
    </xf>
    <xf numFmtId="1" fontId="4" fillId="18" borderId="117" xfId="4" applyNumberFormat="1" applyFont="1" applyFill="1" applyBorder="1" applyAlignment="1">
      <alignment horizontal="left" vertical="center" wrapText="1"/>
    </xf>
    <xf numFmtId="1" fontId="201" fillId="16" borderId="118" xfId="4" applyNumberFormat="1" applyFont="1" applyFill="1" applyBorder="1" applyAlignment="1">
      <alignment horizontal="left" vertical="center" wrapText="1"/>
    </xf>
    <xf numFmtId="3" fontId="194" fillId="23" borderId="83" xfId="4" applyNumberFormat="1" applyFont="1" applyFill="1" applyBorder="1" applyAlignment="1">
      <alignment horizontal="right" vertical="center"/>
    </xf>
    <xf numFmtId="3" fontId="194" fillId="23" borderId="84" xfId="4" applyNumberFormat="1" applyFont="1" applyFill="1" applyBorder="1" applyAlignment="1">
      <alignment horizontal="right" vertical="center"/>
    </xf>
    <xf numFmtId="3" fontId="194" fillId="23" borderId="85" xfId="4" applyNumberFormat="1" applyFont="1" applyFill="1" applyBorder="1" applyAlignment="1">
      <alignment horizontal="right" vertical="center"/>
    </xf>
    <xf numFmtId="3" fontId="4" fillId="16" borderId="40" xfId="4" applyNumberFormat="1" applyFont="1" applyFill="1" applyBorder="1" applyAlignment="1">
      <alignment horizontal="right" vertical="center"/>
    </xf>
    <xf numFmtId="3" fontId="4" fillId="16" borderId="62" xfId="4" applyNumberFormat="1" applyFont="1" applyFill="1" applyBorder="1" applyAlignment="1">
      <alignment horizontal="right" vertical="center"/>
    </xf>
    <xf numFmtId="3" fontId="187" fillId="18" borderId="24" xfId="4" applyNumberFormat="1" applyFont="1" applyFill="1" applyBorder="1" applyAlignment="1">
      <alignment horizontal="right" vertical="center"/>
    </xf>
    <xf numFmtId="3" fontId="187" fillId="18" borderId="62" xfId="4" applyNumberFormat="1" applyFont="1" applyFill="1" applyBorder="1" applyAlignment="1">
      <alignment horizontal="right" vertical="center"/>
    </xf>
    <xf numFmtId="3" fontId="185" fillId="18" borderId="59" xfId="4" applyNumberFormat="1" applyFont="1" applyFill="1" applyBorder="1" applyAlignment="1">
      <alignment horizontal="right" vertical="center"/>
    </xf>
    <xf numFmtId="3" fontId="185" fillId="18" borderId="14" xfId="4" applyNumberFormat="1" applyFont="1" applyFill="1" applyBorder="1" applyAlignment="1">
      <alignment horizontal="right" vertical="center"/>
    </xf>
    <xf numFmtId="3" fontId="185" fillId="18" borderId="12" xfId="4" applyNumberFormat="1" applyFont="1" applyFill="1" applyBorder="1" applyAlignment="1">
      <alignment horizontal="right" vertical="center"/>
    </xf>
    <xf numFmtId="193" fontId="199" fillId="31" borderId="59" xfId="4" applyNumberFormat="1" applyFont="1" applyFill="1" applyBorder="1" applyAlignment="1">
      <alignment horizontal="center" vertical="center"/>
    </xf>
    <xf numFmtId="193" fontId="199" fillId="31" borderId="14" xfId="4" applyNumberFormat="1" applyFont="1" applyFill="1" applyBorder="1" applyAlignment="1">
      <alignment horizontal="center" vertical="center"/>
    </xf>
    <xf numFmtId="193" fontId="199" fillId="31" borderId="12" xfId="4" applyNumberFormat="1" applyFont="1" applyFill="1" applyBorder="1" applyAlignment="1">
      <alignment horizontal="center" vertical="center"/>
    </xf>
    <xf numFmtId="3" fontId="90" fillId="16" borderId="55" xfId="4" quotePrefix="1" applyNumberFormat="1" applyFont="1" applyFill="1" applyBorder="1" applyAlignment="1">
      <alignment horizontal="center" vertical="center"/>
    </xf>
    <xf numFmtId="3" fontId="90" fillId="16" borderId="56" xfId="4" quotePrefix="1" applyNumberFormat="1" applyFont="1" applyFill="1" applyBorder="1" applyAlignment="1">
      <alignment horizontal="center" vertical="center"/>
    </xf>
    <xf numFmtId="3" fontId="90" fillId="16" borderId="57" xfId="4" quotePrefix="1" applyNumberFormat="1" applyFont="1" applyFill="1" applyBorder="1" applyAlignment="1">
      <alignment horizontal="center" vertical="center"/>
    </xf>
    <xf numFmtId="3" fontId="4" fillId="16" borderId="9" xfId="4" applyNumberFormat="1" applyFont="1" applyFill="1" applyBorder="1" applyAlignment="1">
      <alignment horizontal="right" vertical="center"/>
    </xf>
    <xf numFmtId="3" fontId="7" fillId="18" borderId="62" xfId="4" applyNumberFormat="1" applyFont="1" applyFill="1" applyBorder="1" applyAlignment="1">
      <alignment horizontal="right" vertical="center"/>
    </xf>
    <xf numFmtId="0" fontId="4" fillId="16" borderId="0" xfId="4" applyFont="1" applyFill="1" applyAlignment="1">
      <alignment vertical="center"/>
    </xf>
    <xf numFmtId="3" fontId="4" fillId="16" borderId="0" xfId="4" applyNumberFormat="1" applyFont="1" applyFill="1" applyAlignment="1">
      <alignment horizontal="right" vertical="center"/>
    </xf>
    <xf numFmtId="3" fontId="4" fillId="16" borderId="0" xfId="4" applyNumberFormat="1" applyFont="1" applyFill="1" applyAlignment="1">
      <alignment horizontal="right"/>
    </xf>
    <xf numFmtId="0" fontId="31" fillId="16" borderId="0" xfId="4" applyFont="1" applyFill="1"/>
    <xf numFmtId="3" fontId="4" fillId="16" borderId="18" xfId="4" applyNumberFormat="1" applyFont="1" applyFill="1" applyBorder="1" applyAlignment="1">
      <alignment horizontal="right" vertical="center"/>
    </xf>
    <xf numFmtId="3" fontId="4" fillId="16" borderId="17" xfId="4" applyNumberFormat="1" applyFont="1" applyFill="1" applyBorder="1" applyAlignment="1">
      <alignment horizontal="right" vertical="center"/>
    </xf>
    <xf numFmtId="3" fontId="4" fillId="16" borderId="47" xfId="4" applyNumberFormat="1" applyFont="1" applyFill="1" applyBorder="1" applyAlignment="1">
      <alignment horizontal="right" vertical="center"/>
    </xf>
    <xf numFmtId="3" fontId="4" fillId="16" borderId="72" xfId="4" applyNumberFormat="1" applyFont="1" applyFill="1" applyBorder="1" applyAlignment="1">
      <alignment horizontal="right" vertical="center"/>
    </xf>
    <xf numFmtId="3" fontId="4" fillId="16" borderId="56" xfId="4" applyNumberFormat="1" applyFont="1" applyFill="1" applyBorder="1" applyAlignment="1">
      <alignment horizontal="right" vertical="center"/>
    </xf>
    <xf numFmtId="3" fontId="4" fillId="16" borderId="57" xfId="4" applyNumberFormat="1" applyFont="1" applyFill="1" applyBorder="1" applyAlignment="1">
      <alignment horizontal="right" vertical="center"/>
    </xf>
    <xf numFmtId="3" fontId="4" fillId="28" borderId="31" xfId="4" applyNumberFormat="1" applyFont="1" applyFill="1" applyBorder="1" applyAlignment="1">
      <alignment horizontal="right" vertical="center"/>
    </xf>
    <xf numFmtId="3" fontId="4" fillId="28" borderId="74" xfId="4" applyNumberFormat="1" applyFont="1" applyFill="1" applyBorder="1" applyAlignment="1">
      <alignment horizontal="right" vertical="center"/>
    </xf>
    <xf numFmtId="3" fontId="4" fillId="28" borderId="37" xfId="4" applyNumberFormat="1" applyFont="1" applyFill="1" applyBorder="1" applyAlignment="1">
      <alignment horizontal="right" vertical="center"/>
    </xf>
    <xf numFmtId="3" fontId="4" fillId="28" borderId="87" xfId="4" applyNumberFormat="1" applyFont="1" applyFill="1" applyBorder="1" applyAlignment="1">
      <alignment horizontal="right" vertical="center"/>
    </xf>
    <xf numFmtId="3" fontId="12" fillId="16" borderId="14" xfId="4" applyNumberFormat="1" applyFont="1" applyFill="1" applyBorder="1" applyAlignment="1">
      <alignment horizontal="right" vertical="center"/>
    </xf>
    <xf numFmtId="3" fontId="12" fillId="16" borderId="12" xfId="4" applyNumberFormat="1" applyFont="1" applyFill="1" applyBorder="1" applyAlignment="1">
      <alignment horizontal="right" vertical="center"/>
    </xf>
    <xf numFmtId="3" fontId="4" fillId="28" borderId="36" xfId="4" applyNumberFormat="1" applyFont="1" applyFill="1" applyBorder="1" applyAlignment="1">
      <alignment horizontal="right" vertical="center"/>
    </xf>
    <xf numFmtId="3" fontId="4" fillId="28" borderId="81" xfId="4" applyNumberFormat="1" applyFont="1" applyFill="1" applyBorder="1" applyAlignment="1">
      <alignment horizontal="right" vertical="center"/>
    </xf>
    <xf numFmtId="3" fontId="12" fillId="16" borderId="14" xfId="0" applyNumberFormat="1" applyFont="1" applyFill="1" applyBorder="1" applyAlignment="1">
      <alignment horizontal="right" vertical="center"/>
    </xf>
    <xf numFmtId="3" fontId="12" fillId="16" borderId="12" xfId="0" applyNumberFormat="1" applyFont="1" applyFill="1" applyBorder="1" applyAlignment="1">
      <alignment horizontal="right" vertical="center"/>
    </xf>
    <xf numFmtId="3" fontId="4" fillId="28" borderId="111" xfId="0" applyNumberFormat="1" applyFont="1" applyFill="1" applyBorder="1" applyAlignment="1">
      <alignment horizontal="right" vertical="center"/>
    </xf>
    <xf numFmtId="3" fontId="4" fillId="28" borderId="114" xfId="0" applyNumberFormat="1" applyFont="1" applyFill="1" applyBorder="1" applyAlignment="1">
      <alignment horizontal="right" vertical="center"/>
    </xf>
    <xf numFmtId="3" fontId="4" fillId="28" borderId="37" xfId="0" applyNumberFormat="1" applyFont="1" applyFill="1" applyBorder="1" applyAlignment="1">
      <alignment horizontal="right" vertical="center"/>
    </xf>
    <xf numFmtId="3" fontId="4" fillId="28" borderId="87" xfId="0" applyNumberFormat="1" applyFont="1" applyFill="1" applyBorder="1" applyAlignment="1">
      <alignment horizontal="right" vertical="center"/>
    </xf>
    <xf numFmtId="3" fontId="4" fillId="28" borderId="111" xfId="4" applyNumberFormat="1" applyFont="1" applyFill="1" applyBorder="1" applyAlignment="1">
      <alignment horizontal="right" vertical="center"/>
    </xf>
    <xf numFmtId="3" fontId="4" fillId="28" borderId="114" xfId="4" applyNumberFormat="1" applyFont="1" applyFill="1" applyBorder="1" applyAlignment="1">
      <alignment horizontal="right" vertical="center"/>
    </xf>
    <xf numFmtId="3" fontId="12" fillId="16" borderId="84" xfId="4" applyNumberFormat="1" applyFont="1" applyFill="1" applyBorder="1" applyAlignment="1">
      <alignment horizontal="right" vertical="center"/>
    </xf>
    <xf numFmtId="3" fontId="12" fillId="16" borderId="85" xfId="4" applyNumberFormat="1" applyFont="1" applyFill="1" applyBorder="1" applyAlignment="1">
      <alignment horizontal="right" vertical="center"/>
    </xf>
    <xf numFmtId="0" fontId="44" fillId="22" borderId="68" xfId="0" quotePrefix="1" applyFont="1" applyFill="1" applyBorder="1" applyAlignment="1">
      <alignment horizontal="left"/>
    </xf>
    <xf numFmtId="0" fontId="46" fillId="22" borderId="68" xfId="0" applyFont="1" applyFill="1" applyBorder="1" applyAlignment="1">
      <alignment horizontal="left"/>
    </xf>
    <xf numFmtId="0" fontId="46" fillId="22" borderId="68" xfId="0" quotePrefix="1" applyFont="1" applyFill="1" applyBorder="1" applyAlignment="1">
      <alignment horizontal="left"/>
    </xf>
    <xf numFmtId="3" fontId="46" fillId="22" borderId="68" xfId="0" applyNumberFormat="1" applyFont="1" applyFill="1" applyBorder="1"/>
    <xf numFmtId="0" fontId="35" fillId="16" borderId="9" xfId="0" applyFont="1" applyFill="1" applyBorder="1" applyAlignment="1">
      <alignment horizontal="left"/>
    </xf>
    <xf numFmtId="0" fontId="35" fillId="16" borderId="24" xfId="0" applyFont="1" applyFill="1" applyBorder="1" applyAlignment="1">
      <alignment horizontal="left"/>
    </xf>
    <xf numFmtId="0" fontId="35" fillId="16" borderId="119" xfId="0" applyFont="1" applyFill="1" applyBorder="1" applyAlignment="1">
      <alignment horizontal="left"/>
    </xf>
    <xf numFmtId="0" fontId="35" fillId="16" borderId="28" xfId="0" applyFont="1" applyFill="1" applyBorder="1" applyAlignment="1">
      <alignment horizontal="left"/>
    </xf>
    <xf numFmtId="0" fontId="35" fillId="16" borderId="7" xfId="0" applyFont="1" applyFill="1" applyBorder="1" applyAlignment="1">
      <alignment horizontal="left"/>
    </xf>
    <xf numFmtId="0" fontId="35" fillId="16" borderId="0" xfId="0" applyFont="1" applyFill="1"/>
    <xf numFmtId="0" fontId="46" fillId="16" borderId="9" xfId="0" quotePrefix="1" applyFont="1" applyFill="1" applyBorder="1" applyAlignment="1">
      <alignment horizontal="center"/>
    </xf>
    <xf numFmtId="0" fontId="46" fillId="16" borderId="8" xfId="0" quotePrefix="1" applyFont="1" applyFill="1" applyBorder="1" applyAlignment="1">
      <alignment horizontal="center"/>
    </xf>
    <xf numFmtId="0" fontId="46" fillId="16" borderId="28" xfId="0" quotePrefix="1" applyFont="1" applyFill="1" applyBorder="1" applyAlignment="1">
      <alignment horizontal="center"/>
    </xf>
    <xf numFmtId="0" fontId="35" fillId="16" borderId="9" xfId="0" applyFont="1" applyFill="1" applyBorder="1" applyAlignment="1">
      <alignment horizontal="center"/>
    </xf>
    <xf numFmtId="0" fontId="35" fillId="16" borderId="9" xfId="0" applyFont="1" applyFill="1" applyBorder="1"/>
    <xf numFmtId="0" fontId="110" fillId="16" borderId="0" xfId="0" applyFont="1" applyFill="1"/>
    <xf numFmtId="184" fontId="46" fillId="16" borderId="120" xfId="0" applyNumberFormat="1" applyFont="1" applyFill="1" applyBorder="1"/>
    <xf numFmtId="184" fontId="46" fillId="16" borderId="121" xfId="0" applyNumberFormat="1" applyFont="1" applyFill="1" applyBorder="1"/>
    <xf numFmtId="0" fontId="46" fillId="16" borderId="9" xfId="0" applyFont="1" applyFill="1" applyBorder="1"/>
    <xf numFmtId="0" fontId="35" fillId="16" borderId="9" xfId="0" quotePrefix="1" applyFont="1" applyFill="1" applyBorder="1" applyAlignment="1">
      <alignment horizontal="left"/>
    </xf>
    <xf numFmtId="3" fontId="35" fillId="16" borderId="9" xfId="0" quotePrefix="1" applyNumberFormat="1" applyFont="1" applyFill="1" applyBorder="1"/>
    <xf numFmtId="0" fontId="46" fillId="16" borderId="9" xfId="0" applyFont="1" applyFill="1" applyBorder="1" applyAlignment="1">
      <alignment horizontal="left"/>
    </xf>
    <xf numFmtId="3" fontId="46" fillId="16" borderId="9" xfId="0" applyNumberFormat="1" applyFont="1" applyFill="1" applyBorder="1" applyAlignment="1">
      <alignment horizontal="right"/>
    </xf>
    <xf numFmtId="184" fontId="35" fillId="16" borderId="4" xfId="0" applyNumberFormat="1" applyFont="1" applyFill="1" applyBorder="1"/>
    <xf numFmtId="1" fontId="46" fillId="16" borderId="21" xfId="0" applyNumberFormat="1" applyFont="1" applyFill="1" applyBorder="1"/>
    <xf numFmtId="1" fontId="46" fillId="16" borderId="22" xfId="0" applyNumberFormat="1" applyFont="1" applyFill="1" applyBorder="1"/>
    <xf numFmtId="0" fontId="35" fillId="16" borderId="2" xfId="0" applyFont="1" applyFill="1" applyBorder="1" applyAlignment="1">
      <alignment horizontal="left"/>
    </xf>
    <xf numFmtId="0" fontId="35" fillId="16" borderId="4" xfId="0" applyFont="1" applyFill="1" applyBorder="1" applyAlignment="1">
      <alignment horizontal="left"/>
    </xf>
    <xf numFmtId="1" fontId="46" fillId="16" borderId="1" xfId="0" applyNumberFormat="1" applyFont="1" applyFill="1" applyBorder="1"/>
    <xf numFmtId="1" fontId="46" fillId="16" borderId="5" xfId="0" applyNumberFormat="1" applyFont="1" applyFill="1" applyBorder="1"/>
    <xf numFmtId="0" fontId="35" fillId="16" borderId="0" xfId="0" applyFont="1" applyFill="1" applyAlignment="1">
      <alignment horizontal="left"/>
    </xf>
    <xf numFmtId="1" fontId="46" fillId="16" borderId="0" xfId="0" applyNumberFormat="1" applyFont="1" applyFill="1"/>
    <xf numFmtId="0" fontId="46" fillId="16" borderId="0" xfId="0" applyFont="1" applyFill="1" applyAlignment="1">
      <alignment horizontal="left"/>
    </xf>
    <xf numFmtId="0" fontId="46" fillId="16" borderId="0" xfId="0" applyFont="1" applyFill="1"/>
    <xf numFmtId="184" fontId="111" fillId="16" borderId="0" xfId="0" quotePrefix="1" applyNumberFormat="1" applyFont="1" applyFill="1" applyAlignment="1">
      <alignment horizontal="left"/>
    </xf>
    <xf numFmtId="0" fontId="43" fillId="16" borderId="0" xfId="0" applyFont="1" applyFill="1"/>
    <xf numFmtId="0" fontId="35" fillId="16" borderId="96" xfId="0" applyFont="1" applyFill="1" applyBorder="1" applyAlignment="1">
      <alignment horizontal="left"/>
    </xf>
    <xf numFmtId="3" fontId="35" fillId="16" borderId="96" xfId="0" quotePrefix="1" applyNumberFormat="1" applyFont="1" applyFill="1" applyBorder="1"/>
    <xf numFmtId="0" fontId="35" fillId="16" borderId="99" xfId="0" applyFont="1" applyFill="1" applyBorder="1" applyAlignment="1">
      <alignment horizontal="left"/>
    </xf>
    <xf numFmtId="3" fontId="35" fillId="16" borderId="99" xfId="0" quotePrefix="1" applyNumberFormat="1" applyFont="1" applyFill="1" applyBorder="1"/>
    <xf numFmtId="0" fontId="35" fillId="16" borderId="122" xfId="0" applyFont="1" applyFill="1" applyBorder="1" applyAlignment="1">
      <alignment horizontal="left"/>
    </xf>
    <xf numFmtId="0" fontId="35" fillId="16" borderId="123" xfId="0" applyFont="1" applyFill="1" applyBorder="1" applyAlignment="1">
      <alignment horizontal="left"/>
    </xf>
    <xf numFmtId="0" fontId="35" fillId="16" borderId="124" xfId="0" applyFont="1" applyFill="1" applyBorder="1" applyAlignment="1">
      <alignment horizontal="left"/>
    </xf>
    <xf numFmtId="0" fontId="112" fillId="16" borderId="124" xfId="0" applyFont="1" applyFill="1" applyBorder="1" applyAlignment="1">
      <alignment horizontal="left"/>
    </xf>
    <xf numFmtId="0" fontId="35" fillId="16" borderId="125" xfId="0" applyFont="1" applyFill="1" applyBorder="1" applyAlignment="1">
      <alignment horizontal="left"/>
    </xf>
    <xf numFmtId="0" fontId="35" fillId="16" borderId="97" xfId="0" applyFont="1" applyFill="1" applyBorder="1" applyAlignment="1">
      <alignment horizontal="left"/>
    </xf>
    <xf numFmtId="0" fontId="44" fillId="20" borderId="68" xfId="0" applyFont="1" applyFill="1" applyBorder="1" applyAlignment="1">
      <alignment horizontal="left"/>
    </xf>
    <xf numFmtId="0" fontId="35" fillId="20" borderId="68" xfId="0" applyFont="1" applyFill="1" applyBorder="1" applyAlignment="1">
      <alignment horizontal="left"/>
    </xf>
    <xf numFmtId="0" fontId="46" fillId="20" borderId="68" xfId="0" quotePrefix="1" applyFont="1" applyFill="1" applyBorder="1" applyAlignment="1">
      <alignment horizontal="left"/>
    </xf>
    <xf numFmtId="3" fontId="46" fillId="20" borderId="68" xfId="0" applyNumberFormat="1" applyFont="1" applyFill="1" applyBorder="1"/>
    <xf numFmtId="0" fontId="35" fillId="18" borderId="96" xfId="0" applyFont="1" applyFill="1" applyBorder="1" applyAlignment="1">
      <alignment horizontal="left"/>
    </xf>
    <xf numFmtId="1" fontId="46" fillId="18" borderId="96" xfId="0" applyNumberFormat="1" applyFont="1" applyFill="1" applyBorder="1"/>
    <xf numFmtId="0" fontId="35" fillId="18" borderId="97" xfId="0" applyFont="1" applyFill="1" applyBorder="1" applyAlignment="1">
      <alignment horizontal="left"/>
    </xf>
    <xf numFmtId="1" fontId="46" fillId="18" borderId="97" xfId="0" applyNumberFormat="1" applyFont="1" applyFill="1" applyBorder="1"/>
    <xf numFmtId="0" fontId="35" fillId="18" borderId="126" xfId="0" applyFont="1" applyFill="1" applyBorder="1" applyAlignment="1">
      <alignment horizontal="left"/>
    </xf>
    <xf numFmtId="1" fontId="46" fillId="18" borderId="99" xfId="0" applyNumberFormat="1" applyFont="1" applyFill="1" applyBorder="1"/>
    <xf numFmtId="3" fontId="35" fillId="16" borderId="125" xfId="0" applyNumberFormat="1" applyFont="1" applyFill="1" applyBorder="1"/>
    <xf numFmtId="3" fontId="35" fillId="16" borderId="97" xfId="0" applyNumberFormat="1" applyFont="1" applyFill="1" applyBorder="1"/>
    <xf numFmtId="3" fontId="35" fillId="16" borderId="96" xfId="0" applyNumberFormat="1" applyFont="1" applyFill="1" applyBorder="1"/>
    <xf numFmtId="3" fontId="35" fillId="16" borderId="98" xfId="0" applyNumberFormat="1" applyFont="1" applyFill="1" applyBorder="1"/>
    <xf numFmtId="3" fontId="35" fillId="16" borderId="26" xfId="0" applyNumberFormat="1" applyFont="1" applyFill="1" applyBorder="1"/>
    <xf numFmtId="3" fontId="35" fillId="16" borderId="7" xfId="0" applyNumberFormat="1" applyFont="1" applyFill="1" applyBorder="1"/>
    <xf numFmtId="3" fontId="35" fillId="16" borderId="28" xfId="0" applyNumberFormat="1" applyFont="1" applyFill="1" applyBorder="1"/>
    <xf numFmtId="3" fontId="35" fillId="16" borderId="24" xfId="0" applyNumberFormat="1" applyFont="1" applyFill="1" applyBorder="1"/>
    <xf numFmtId="0" fontId="35" fillId="16" borderId="97" xfId="0" quotePrefix="1" applyFont="1" applyFill="1" applyBorder="1" applyAlignment="1">
      <alignment horizontal="left"/>
    </xf>
    <xf numFmtId="0" fontId="35" fillId="16" borderId="98" xfId="0" applyFont="1" applyFill="1" applyBorder="1" applyAlignment="1">
      <alignment horizontal="left"/>
    </xf>
    <xf numFmtId="0" fontId="35" fillId="16" borderId="99" xfId="0" quotePrefix="1" applyFont="1" applyFill="1" applyBorder="1" applyAlignment="1">
      <alignment horizontal="left"/>
    </xf>
    <xf numFmtId="0" fontId="35" fillId="16" borderId="98" xfId="0" quotePrefix="1" applyFont="1" applyFill="1" applyBorder="1" applyAlignment="1">
      <alignment horizontal="left"/>
    </xf>
    <xf numFmtId="0" fontId="112" fillId="16" borderId="98" xfId="0" applyFont="1" applyFill="1" applyBorder="1" applyAlignment="1">
      <alignment horizontal="left"/>
    </xf>
    <xf numFmtId="0" fontId="44" fillId="23" borderId="68" xfId="0" quotePrefix="1" applyFont="1" applyFill="1" applyBorder="1" applyAlignment="1">
      <alignment horizontal="left"/>
    </xf>
    <xf numFmtId="0" fontId="46" fillId="23" borderId="68" xfId="0" applyFont="1" applyFill="1" applyBorder="1" applyAlignment="1">
      <alignment horizontal="left"/>
    </xf>
    <xf numFmtId="0" fontId="46" fillId="23" borderId="68" xfId="0" quotePrefix="1" applyFont="1" applyFill="1" applyBorder="1" applyAlignment="1">
      <alignment horizontal="left"/>
    </xf>
    <xf numFmtId="3" fontId="46" fillId="23" borderId="68" xfId="0" applyNumberFormat="1" applyFont="1" applyFill="1" applyBorder="1"/>
    <xf numFmtId="0" fontId="35" fillId="16" borderId="113" xfId="0" quotePrefix="1" applyFont="1" applyFill="1" applyBorder="1" applyAlignment="1">
      <alignment horizontal="left"/>
    </xf>
    <xf numFmtId="0" fontId="35" fillId="16" borderId="113" xfId="0" applyFont="1" applyFill="1" applyBorder="1" applyAlignment="1">
      <alignment horizontal="left"/>
    </xf>
    <xf numFmtId="3" fontId="35" fillId="16" borderId="113" xfId="0" applyNumberFormat="1" applyFont="1" applyFill="1" applyBorder="1"/>
    <xf numFmtId="0" fontId="35" fillId="22" borderId="24" xfId="0" applyFont="1" applyFill="1" applyBorder="1" applyAlignment="1">
      <alignment horizontal="left"/>
    </xf>
    <xf numFmtId="3" fontId="35" fillId="22" borderId="24" xfId="0" applyNumberFormat="1" applyFont="1" applyFill="1" applyBorder="1"/>
    <xf numFmtId="0" fontId="35" fillId="22" borderId="96" xfId="0" applyFont="1" applyFill="1" applyBorder="1" applyAlignment="1">
      <alignment horizontal="left"/>
    </xf>
    <xf numFmtId="0" fontId="35" fillId="22" borderId="96" xfId="0" quotePrefix="1" applyFont="1" applyFill="1" applyBorder="1" applyAlignment="1">
      <alignment horizontal="left"/>
    </xf>
    <xf numFmtId="3" fontId="35" fillId="22" borderId="96" xfId="0" applyNumberFormat="1" applyFont="1" applyFill="1" applyBorder="1"/>
    <xf numFmtId="0" fontId="35" fillId="22" borderId="99" xfId="0" applyFont="1" applyFill="1" applyBorder="1" applyAlignment="1">
      <alignment horizontal="left"/>
    </xf>
    <xf numFmtId="0" fontId="112" fillId="22" borderId="126" xfId="0" applyFont="1" applyFill="1" applyBorder="1" applyAlignment="1">
      <alignment horizontal="left"/>
    </xf>
    <xf numFmtId="0" fontId="35" fillId="22" borderId="99" xfId="0" quotePrefix="1" applyFont="1" applyFill="1" applyBorder="1" applyAlignment="1">
      <alignment horizontal="left"/>
    </xf>
    <xf numFmtId="3" fontId="35" fillId="22" borderId="99" xfId="0" applyNumberFormat="1" applyFont="1" applyFill="1" applyBorder="1"/>
    <xf numFmtId="3" fontId="35" fillId="16" borderId="97" xfId="0" quotePrefix="1" applyNumberFormat="1" applyFont="1" applyFill="1" applyBorder="1"/>
    <xf numFmtId="3" fontId="35" fillId="16" borderId="98" xfId="0" quotePrefix="1" applyNumberFormat="1" applyFont="1" applyFill="1" applyBorder="1"/>
    <xf numFmtId="183" fontId="35" fillId="16" borderId="113" xfId="1" applyFont="1" applyFill="1" applyBorder="1" applyAlignment="1">
      <alignment horizontal="left"/>
    </xf>
    <xf numFmtId="0" fontId="112" fillId="16" borderId="113" xfId="0" applyFont="1" applyFill="1" applyBorder="1" applyAlignment="1">
      <alignment horizontal="left"/>
    </xf>
    <xf numFmtId="3" fontId="35" fillId="16" borderId="113" xfId="0" quotePrefix="1" applyNumberFormat="1" applyFont="1" applyFill="1" applyBorder="1"/>
    <xf numFmtId="0" fontId="35" fillId="32" borderId="24" xfId="0" applyFont="1" applyFill="1" applyBorder="1" applyAlignment="1">
      <alignment horizontal="left"/>
    </xf>
    <xf numFmtId="0" fontId="35" fillId="32" borderId="24" xfId="0" quotePrefix="1" applyFont="1" applyFill="1" applyBorder="1" applyAlignment="1">
      <alignment horizontal="left"/>
    </xf>
    <xf numFmtId="3" fontId="35" fillId="32" borderId="24" xfId="0" quotePrefix="1" applyNumberFormat="1" applyFont="1" applyFill="1" applyBorder="1"/>
    <xf numFmtId="0" fontId="44" fillId="25" borderId="68" xfId="0" applyFont="1" applyFill="1" applyBorder="1" applyAlignment="1">
      <alignment horizontal="left"/>
    </xf>
    <xf numFmtId="0" fontId="46" fillId="25" borderId="68" xfId="0" applyFont="1" applyFill="1" applyBorder="1" applyAlignment="1">
      <alignment horizontal="left"/>
    </xf>
    <xf numFmtId="3" fontId="46" fillId="25" borderId="68" xfId="0" applyNumberFormat="1" applyFont="1" applyFill="1" applyBorder="1"/>
    <xf numFmtId="3" fontId="193" fillId="25" borderId="84" xfId="4" applyNumberFormat="1" applyFont="1" applyFill="1" applyBorder="1" applyAlignment="1">
      <alignment vertical="center"/>
    </xf>
    <xf numFmtId="1" fontId="35" fillId="0" borderId="96" xfId="0" quotePrefix="1" applyNumberFormat="1" applyFont="1" applyBorder="1"/>
    <xf numFmtId="184" fontId="35" fillId="0" borderId="112" xfId="0" applyNumberFormat="1" applyFont="1" applyBorder="1"/>
    <xf numFmtId="3" fontId="35" fillId="0" borderId="97" xfId="0" quotePrefix="1" applyNumberFormat="1" applyFont="1" applyBorder="1"/>
    <xf numFmtId="184" fontId="35" fillId="0" borderId="34" xfId="0" applyNumberFormat="1" applyFont="1" applyBorder="1"/>
    <xf numFmtId="184" fontId="35" fillId="16" borderId="97" xfId="0" applyNumberFormat="1" applyFont="1" applyFill="1" applyBorder="1"/>
    <xf numFmtId="1" fontId="35" fillId="0" borderId="97" xfId="0" quotePrefix="1" applyNumberFormat="1" applyFont="1" applyBorder="1"/>
    <xf numFmtId="1" fontId="46" fillId="0" borderId="97" xfId="0" applyNumberFormat="1" applyFont="1" applyBorder="1"/>
    <xf numFmtId="1" fontId="46" fillId="0" borderId="127" xfId="0" applyNumberFormat="1" applyFont="1" applyBorder="1"/>
    <xf numFmtId="184" fontId="35" fillId="0" borderId="45" xfId="0" applyNumberFormat="1" applyFont="1" applyBorder="1"/>
    <xf numFmtId="0" fontId="46" fillId="16" borderId="113" xfId="0" quotePrefix="1" applyFont="1" applyFill="1" applyBorder="1" applyAlignment="1">
      <alignment horizontal="left"/>
    </xf>
    <xf numFmtId="0" fontId="35" fillId="28" borderId="96" xfId="0" applyFont="1" applyFill="1" applyBorder="1" applyAlignment="1">
      <alignment horizontal="left"/>
    </xf>
    <xf numFmtId="3" fontId="35" fillId="28" borderId="96" xfId="0" quotePrefix="1" applyNumberFormat="1" applyFont="1" applyFill="1" applyBorder="1"/>
    <xf numFmtId="0" fontId="35" fillId="28" borderId="97" xfId="0" applyFont="1" applyFill="1" applyBorder="1" applyAlignment="1">
      <alignment horizontal="left"/>
    </xf>
    <xf numFmtId="3" fontId="35" fillId="28" borderId="97" xfId="0" quotePrefix="1" applyNumberFormat="1" applyFont="1" applyFill="1" applyBorder="1"/>
    <xf numFmtId="184" fontId="35" fillId="28" borderId="97" xfId="0" applyNumberFormat="1" applyFont="1" applyFill="1" applyBorder="1"/>
    <xf numFmtId="184" fontId="35" fillId="28" borderId="99" xfId="0" applyNumberFormat="1" applyFont="1" applyFill="1" applyBorder="1"/>
    <xf numFmtId="3" fontId="35" fillId="28" borderId="99" xfId="0" quotePrefix="1" applyNumberFormat="1" applyFont="1" applyFill="1" applyBorder="1"/>
    <xf numFmtId="0" fontId="35" fillId="28" borderId="99" xfId="0" applyFont="1" applyFill="1" applyBorder="1" applyAlignment="1">
      <alignment horizontal="left"/>
    </xf>
    <xf numFmtId="0" fontId="35" fillId="28" borderId="96" xfId="0" quotePrefix="1" applyFont="1" applyFill="1" applyBorder="1" applyAlignment="1">
      <alignment horizontal="left"/>
    </xf>
    <xf numFmtId="0" fontId="46" fillId="28" borderId="99" xfId="0" applyFont="1" applyFill="1" applyBorder="1" applyAlignment="1">
      <alignment horizontal="left"/>
    </xf>
    <xf numFmtId="0" fontId="35" fillId="28" borderId="27" xfId="0" applyFont="1" applyFill="1" applyBorder="1" applyAlignment="1">
      <alignment horizontal="left"/>
    </xf>
    <xf numFmtId="3" fontId="35" fillId="28" borderId="27" xfId="0" applyNumberFormat="1" applyFont="1" applyFill="1" applyBorder="1"/>
    <xf numFmtId="3" fontId="46" fillId="33" borderId="9" xfId="0" applyNumberFormat="1" applyFont="1" applyFill="1" applyBorder="1" applyAlignment="1">
      <alignment horizontal="right"/>
    </xf>
    <xf numFmtId="3" fontId="114" fillId="18" borderId="96" xfId="0" applyNumberFormat="1" applyFont="1" applyFill="1" applyBorder="1"/>
    <xf numFmtId="3" fontId="114" fillId="18" borderId="97" xfId="0" applyNumberFormat="1" applyFont="1" applyFill="1" applyBorder="1"/>
    <xf numFmtId="3" fontId="114" fillId="18" borderId="99" xfId="0" applyNumberFormat="1" applyFont="1" applyFill="1" applyBorder="1"/>
    <xf numFmtId="0" fontId="46" fillId="20" borderId="68" xfId="0" applyFont="1" applyFill="1" applyBorder="1" applyAlignment="1">
      <alignment horizontal="left"/>
    </xf>
    <xf numFmtId="0" fontId="44" fillId="20" borderId="128" xfId="0" applyFont="1" applyFill="1" applyBorder="1" applyAlignment="1">
      <alignment horizontal="left"/>
    </xf>
    <xf numFmtId="0" fontId="46" fillId="20" borderId="128" xfId="0" applyFont="1" applyFill="1" applyBorder="1" applyAlignment="1">
      <alignment horizontal="left"/>
    </xf>
    <xf numFmtId="0" fontId="111" fillId="16" borderId="0" xfId="0" applyFont="1" applyFill="1" applyAlignment="1">
      <alignment horizontal="left"/>
    </xf>
    <xf numFmtId="0" fontId="35" fillId="16" borderId="0" xfId="0" applyFont="1" applyFill="1" applyAlignment="1">
      <alignment horizontal="center" vertical="center"/>
    </xf>
    <xf numFmtId="0" fontId="110" fillId="16" borderId="0" xfId="0" applyFont="1" applyFill="1" applyAlignment="1">
      <alignment horizontal="right"/>
    </xf>
    <xf numFmtId="0" fontId="110" fillId="16" borderId="0" xfId="0" quotePrefix="1" applyFont="1" applyFill="1" applyAlignment="1">
      <alignment horizontal="left"/>
    </xf>
    <xf numFmtId="0" fontId="35" fillId="16" borderId="15" xfId="0" applyFont="1" applyFill="1" applyBorder="1"/>
    <xf numFmtId="0" fontId="46" fillId="16" borderId="15" xfId="0" applyFont="1" applyFill="1" applyBorder="1"/>
    <xf numFmtId="0" fontId="44" fillId="16" borderId="0" xfId="0" applyFont="1" applyFill="1" applyAlignment="1">
      <alignment horizontal="left"/>
    </xf>
    <xf numFmtId="0" fontId="46" fillId="16" borderId="0" xfId="0" applyFont="1" applyFill="1" applyAlignment="1">
      <alignment horizontal="left"/>
    </xf>
    <xf numFmtId="0" fontId="110" fillId="16" borderId="0" xfId="0" applyFont="1" applyFill="1"/>
    <xf numFmtId="0" fontId="42" fillId="16" borderId="0" xfId="0" quotePrefix="1" applyFont="1" applyFill="1" applyAlignment="1">
      <alignment horizontal="left"/>
    </xf>
    <xf numFmtId="0" fontId="44" fillId="16" borderId="0" xfId="0" applyFont="1" applyFill="1"/>
    <xf numFmtId="0" fontId="46" fillId="16" borderId="0" xfId="0" quotePrefix="1" applyFont="1" applyFill="1" applyAlignment="1">
      <alignment horizontal="left"/>
    </xf>
    <xf numFmtId="184" fontId="46" fillId="16" borderId="8" xfId="0" applyNumberFormat="1" applyFont="1" applyFill="1" applyBorder="1" applyAlignment="1">
      <alignment horizontal="center" vertical="center" wrapText="1"/>
    </xf>
    <xf numFmtId="0" fontId="46" fillId="16" borderId="8" xfId="0" applyFont="1" applyFill="1" applyBorder="1" applyAlignment="1">
      <alignment horizontal="center"/>
    </xf>
    <xf numFmtId="0" fontId="43" fillId="16" borderId="8" xfId="0" applyFont="1" applyFill="1" applyBorder="1"/>
    <xf numFmtId="0" fontId="46" fillId="16" borderId="8" xfId="0" applyFont="1" applyFill="1" applyBorder="1"/>
    <xf numFmtId="4" fontId="46" fillId="16" borderId="8" xfId="0" applyNumberFormat="1" applyFont="1" applyFill="1" applyBorder="1"/>
    <xf numFmtId="1" fontId="46" fillId="16" borderId="8" xfId="0" applyNumberFormat="1" applyFont="1" applyFill="1" applyBorder="1" applyAlignment="1">
      <alignment horizontal="right"/>
    </xf>
    <xf numFmtId="1" fontId="35" fillId="16" borderId="8" xfId="0" quotePrefix="1" applyNumberFormat="1" applyFont="1" applyFill="1" applyBorder="1" applyAlignment="1">
      <alignment horizontal="right"/>
    </xf>
    <xf numFmtId="1" fontId="46" fillId="16" borderId="0" xfId="0" applyNumberFormat="1" applyFont="1" applyFill="1" applyAlignment="1">
      <alignment horizontal="right"/>
    </xf>
    <xf numFmtId="1" fontId="35" fillId="16" borderId="0" xfId="0" quotePrefix="1" applyNumberFormat="1" applyFont="1" applyFill="1" applyAlignment="1">
      <alignment horizontal="right"/>
    </xf>
    <xf numFmtId="3" fontId="35" fillId="16" borderId="0" xfId="0" applyNumberFormat="1" applyFont="1" applyFill="1"/>
    <xf numFmtId="184" fontId="35" fillId="16" borderId="0" xfId="0" applyNumberFormat="1" applyFont="1" applyFill="1"/>
    <xf numFmtId="0" fontId="46" fillId="16" borderId="0" xfId="0" applyFont="1" applyFill="1" applyAlignment="1">
      <alignment horizontal="center"/>
    </xf>
    <xf numFmtId="0" fontId="35" fillId="16" borderId="0" xfId="0" applyFont="1" applyFill="1"/>
    <xf numFmtId="184" fontId="35" fillId="16" borderId="0" xfId="0" applyNumberFormat="1" applyFont="1" applyFill="1"/>
    <xf numFmtId="195" fontId="46" fillId="20" borderId="128" xfId="0" applyNumberFormat="1" applyFont="1" applyFill="1" applyBorder="1"/>
    <xf numFmtId="195" fontId="46" fillId="20" borderId="68" xfId="0" applyNumberFormat="1" applyFont="1" applyFill="1" applyBorder="1" applyAlignment="1">
      <alignment horizontal="right"/>
    </xf>
    <xf numFmtId="0" fontId="46" fillId="16" borderId="70" xfId="0" applyFont="1" applyFill="1" applyBorder="1"/>
    <xf numFmtId="0" fontId="46" fillId="16" borderId="47" xfId="0" applyFont="1" applyFill="1" applyBorder="1"/>
    <xf numFmtId="0" fontId="46" fillId="16" borderId="72" xfId="0" applyFont="1" applyFill="1" applyBorder="1"/>
    <xf numFmtId="3" fontId="35" fillId="20" borderId="83" xfId="0" applyNumberFormat="1" applyFont="1" applyFill="1" applyBorder="1"/>
    <xf numFmtId="3" fontId="35" fillId="20" borderId="84" xfId="0" applyNumberFormat="1" applyFont="1" applyFill="1" applyBorder="1"/>
    <xf numFmtId="3" fontId="35" fillId="20" borderId="85" xfId="0" applyNumberFormat="1" applyFont="1" applyFill="1" applyBorder="1"/>
    <xf numFmtId="3" fontId="35" fillId="16" borderId="129" xfId="0" applyNumberFormat="1" applyFont="1" applyFill="1" applyBorder="1"/>
    <xf numFmtId="3" fontId="35" fillId="16" borderId="130" xfId="0" applyNumberFormat="1" applyFont="1" applyFill="1" applyBorder="1"/>
    <xf numFmtId="3" fontId="35" fillId="16" borderId="131" xfId="0" applyNumberFormat="1" applyFont="1" applyFill="1" applyBorder="1"/>
    <xf numFmtId="3" fontId="35" fillId="16" borderId="86" xfId="0" applyNumberFormat="1" applyFont="1" applyFill="1" applyBorder="1"/>
    <xf numFmtId="3" fontId="35" fillId="16" borderId="37" xfId="0" applyNumberFormat="1" applyFont="1" applyFill="1" applyBorder="1"/>
    <xf numFmtId="3" fontId="35" fillId="16" borderId="87" xfId="0" applyNumberFormat="1" applyFont="1" applyFill="1" applyBorder="1"/>
    <xf numFmtId="3" fontId="35" fillId="16" borderId="59" xfId="0" applyNumberFormat="1" applyFont="1" applyFill="1" applyBorder="1"/>
    <xf numFmtId="3" fontId="35" fillId="16" borderId="14" xfId="0" applyNumberFormat="1" applyFont="1" applyFill="1" applyBorder="1"/>
    <xf numFmtId="3" fontId="35" fillId="16" borderId="12" xfId="0" applyNumberFormat="1" applyFont="1" applyFill="1" applyBorder="1"/>
    <xf numFmtId="3" fontId="35" fillId="16" borderId="55" xfId="0" applyNumberFormat="1" applyFont="1" applyFill="1" applyBorder="1"/>
    <xf numFmtId="3" fontId="35" fillId="16" borderId="56" xfId="0" applyNumberFormat="1" applyFont="1" applyFill="1" applyBorder="1"/>
    <xf numFmtId="3" fontId="35" fillId="16" borderId="57" xfId="0" applyNumberFormat="1" applyFont="1" applyFill="1" applyBorder="1"/>
    <xf numFmtId="3" fontId="114" fillId="18" borderId="73" xfId="0" applyNumberFormat="1" applyFont="1" applyFill="1" applyBorder="1"/>
    <xf numFmtId="3" fontId="114" fillId="18" borderId="31" xfId="0" applyNumberFormat="1" applyFont="1" applyFill="1" applyBorder="1"/>
    <xf numFmtId="3" fontId="114" fillId="18" borderId="74" xfId="0" applyNumberFormat="1" applyFont="1" applyFill="1" applyBorder="1"/>
    <xf numFmtId="3" fontId="114" fillId="18" borderId="75" xfId="0" applyNumberFormat="1" applyFont="1" applyFill="1" applyBorder="1"/>
    <xf numFmtId="3" fontId="114" fillId="18" borderId="33" xfId="0" applyNumberFormat="1" applyFont="1" applyFill="1" applyBorder="1"/>
    <xf numFmtId="3" fontId="114" fillId="18" borderId="71" xfId="0" applyNumberFormat="1" applyFont="1" applyFill="1" applyBorder="1"/>
    <xf numFmtId="3" fontId="114" fillId="18" borderId="80" xfId="0" applyNumberFormat="1" applyFont="1" applyFill="1" applyBorder="1"/>
    <xf numFmtId="3" fontId="114" fillId="18" borderId="36" xfId="0" applyNumberFormat="1" applyFont="1" applyFill="1" applyBorder="1"/>
    <xf numFmtId="3" fontId="114" fillId="18" borderId="81" xfId="0" applyNumberFormat="1" applyFont="1" applyFill="1" applyBorder="1"/>
    <xf numFmtId="3" fontId="35" fillId="16" borderId="73" xfId="0" applyNumberFormat="1" applyFont="1" applyFill="1" applyBorder="1"/>
    <xf numFmtId="3" fontId="35" fillId="16" borderId="31" xfId="0" applyNumberFormat="1" applyFont="1" applyFill="1" applyBorder="1"/>
    <xf numFmtId="3" fontId="35" fillId="16" borderId="74" xfId="0" applyNumberFormat="1" applyFont="1" applyFill="1" applyBorder="1"/>
    <xf numFmtId="3" fontId="35" fillId="16" borderId="75" xfId="0" applyNumberFormat="1" applyFont="1" applyFill="1" applyBorder="1"/>
    <xf numFmtId="3" fontId="35" fillId="16" borderId="33" xfId="0" applyNumberFormat="1" applyFont="1" applyFill="1" applyBorder="1"/>
    <xf numFmtId="3" fontId="35" fillId="16" borderId="71" xfId="0" applyNumberFormat="1" applyFont="1" applyFill="1" applyBorder="1"/>
    <xf numFmtId="3" fontId="35" fillId="16" borderId="82" xfId="0" applyNumberFormat="1" applyFont="1" applyFill="1" applyBorder="1"/>
    <xf numFmtId="3" fontId="35" fillId="16" borderId="18" xfId="0" applyNumberFormat="1" applyFont="1" applyFill="1" applyBorder="1"/>
    <xf numFmtId="3" fontId="35" fillId="16" borderId="17" xfId="0" applyNumberFormat="1" applyFont="1" applyFill="1" applyBorder="1"/>
    <xf numFmtId="3" fontId="35" fillId="16" borderId="132" xfId="0" applyNumberFormat="1" applyFont="1" applyFill="1" applyBorder="1"/>
    <xf numFmtId="3" fontId="35" fillId="16" borderId="133" xfId="0" applyNumberFormat="1" applyFont="1" applyFill="1" applyBorder="1"/>
    <xf numFmtId="3" fontId="35" fillId="16" borderId="134" xfId="0" applyNumberFormat="1" applyFont="1" applyFill="1" applyBorder="1"/>
    <xf numFmtId="3" fontId="35" fillId="16" borderId="73" xfId="0" quotePrefix="1" applyNumberFormat="1" applyFont="1" applyFill="1" applyBorder="1"/>
    <xf numFmtId="3" fontId="35" fillId="16" borderId="31" xfId="0" quotePrefix="1" applyNumberFormat="1" applyFont="1" applyFill="1" applyBorder="1"/>
    <xf numFmtId="3" fontId="35" fillId="16" borderId="74" xfId="0" quotePrefix="1" applyNumberFormat="1" applyFont="1" applyFill="1" applyBorder="1"/>
    <xf numFmtId="3" fontId="35" fillId="16" borderId="80" xfId="0" quotePrefix="1" applyNumberFormat="1" applyFont="1" applyFill="1" applyBorder="1"/>
    <xf numFmtId="3" fontId="35" fillId="16" borderId="36" xfId="0" quotePrefix="1" applyNumberFormat="1" applyFont="1" applyFill="1" applyBorder="1"/>
    <xf numFmtId="3" fontId="35" fillId="16" borderId="81" xfId="0" quotePrefix="1" applyNumberFormat="1" applyFont="1" applyFill="1" applyBorder="1"/>
    <xf numFmtId="3" fontId="35" fillId="22" borderId="59" xfId="0" applyNumberFormat="1" applyFont="1" applyFill="1" applyBorder="1"/>
    <xf numFmtId="3" fontId="35" fillId="22" borderId="14" xfId="0" applyNumberFormat="1" applyFont="1" applyFill="1" applyBorder="1"/>
    <xf numFmtId="3" fontId="35" fillId="22" borderId="12" xfId="0" applyNumberFormat="1" applyFont="1" applyFill="1" applyBorder="1"/>
    <xf numFmtId="3" fontId="35" fillId="16" borderId="116" xfId="0" applyNumberFormat="1" applyFont="1" applyFill="1" applyBorder="1"/>
    <xf numFmtId="3" fontId="35" fillId="16" borderId="111" xfId="0" applyNumberFormat="1" applyFont="1" applyFill="1" applyBorder="1"/>
    <xf numFmtId="3" fontId="35" fillId="16" borderId="114" xfId="0" applyNumberFormat="1" applyFont="1" applyFill="1" applyBorder="1"/>
    <xf numFmtId="3" fontId="35" fillId="22" borderId="73" xfId="0" applyNumberFormat="1" applyFont="1" applyFill="1" applyBorder="1"/>
    <xf numFmtId="3" fontId="35" fillId="22" borderId="31" xfId="0" applyNumberFormat="1" applyFont="1" applyFill="1" applyBorder="1"/>
    <xf numFmtId="3" fontId="35" fillId="22" borderId="74" xfId="0" applyNumberFormat="1" applyFont="1" applyFill="1" applyBorder="1"/>
    <xf numFmtId="3" fontId="35" fillId="22" borderId="80" xfId="0" applyNumberFormat="1" applyFont="1" applyFill="1" applyBorder="1"/>
    <xf numFmtId="3" fontId="35" fillId="22" borderId="36" xfId="0" applyNumberFormat="1" applyFont="1" applyFill="1" applyBorder="1"/>
    <xf numFmtId="3" fontId="35" fillId="22" borderId="81" xfId="0" applyNumberFormat="1" applyFont="1" applyFill="1" applyBorder="1"/>
    <xf numFmtId="3" fontId="35" fillId="16" borderId="70" xfId="0" quotePrefix="1" applyNumberFormat="1" applyFont="1" applyFill="1" applyBorder="1"/>
    <xf numFmtId="3" fontId="35" fillId="16" borderId="47" xfId="0" quotePrefix="1" applyNumberFormat="1" applyFont="1" applyFill="1" applyBorder="1"/>
    <xf numFmtId="3" fontId="35" fillId="16" borderId="72" xfId="0" quotePrefix="1" applyNumberFormat="1" applyFont="1" applyFill="1" applyBorder="1"/>
    <xf numFmtId="3" fontId="35" fillId="25" borderId="83" xfId="0" applyNumberFormat="1" applyFont="1" applyFill="1" applyBorder="1"/>
    <xf numFmtId="3" fontId="35" fillId="25" borderId="84" xfId="0" applyNumberFormat="1" applyFont="1" applyFill="1" applyBorder="1"/>
    <xf numFmtId="3" fontId="35" fillId="25" borderId="85" xfId="0" applyNumberFormat="1" applyFont="1" applyFill="1" applyBorder="1"/>
    <xf numFmtId="3" fontId="35" fillId="16" borderId="116" xfId="0" quotePrefix="1" applyNumberFormat="1" applyFont="1" applyFill="1" applyBorder="1"/>
    <xf numFmtId="3" fontId="35" fillId="16" borderId="111" xfId="0" quotePrefix="1" applyNumberFormat="1" applyFont="1" applyFill="1" applyBorder="1"/>
    <xf numFmtId="3" fontId="35" fillId="16" borderId="114" xfId="0" quotePrefix="1" applyNumberFormat="1" applyFont="1" applyFill="1" applyBorder="1"/>
    <xf numFmtId="3" fontId="35" fillId="16" borderId="75" xfId="0" quotePrefix="1" applyNumberFormat="1" applyFont="1" applyFill="1" applyBorder="1"/>
    <xf numFmtId="3" fontId="35" fillId="16" borderId="33" xfId="0" quotePrefix="1" applyNumberFormat="1" applyFont="1" applyFill="1" applyBorder="1"/>
    <xf numFmtId="3" fontId="35" fillId="16" borderId="71" xfId="0" quotePrefix="1" applyNumberFormat="1" applyFont="1" applyFill="1" applyBorder="1"/>
    <xf numFmtId="3" fontId="35" fillId="16" borderId="86" xfId="0" quotePrefix="1" applyNumberFormat="1" applyFont="1" applyFill="1" applyBorder="1"/>
    <xf numFmtId="3" fontId="35" fillId="16" borderId="37" xfId="0" quotePrefix="1" applyNumberFormat="1" applyFont="1" applyFill="1" applyBorder="1"/>
    <xf numFmtId="3" fontId="35" fillId="16" borderId="87" xfId="0" quotePrefix="1" applyNumberFormat="1" applyFont="1" applyFill="1" applyBorder="1"/>
    <xf numFmtId="3" fontId="35" fillId="32" borderId="59" xfId="0" quotePrefix="1" applyNumberFormat="1" applyFont="1" applyFill="1" applyBorder="1"/>
    <xf numFmtId="3" fontId="35" fillId="32" borderId="14" xfId="0" quotePrefix="1" applyNumberFormat="1" applyFont="1" applyFill="1" applyBorder="1"/>
    <xf numFmtId="3" fontId="35" fillId="32" borderId="12" xfId="0" quotePrefix="1" applyNumberFormat="1" applyFont="1" applyFill="1" applyBorder="1"/>
    <xf numFmtId="3" fontId="35" fillId="22" borderId="83" xfId="0" applyNumberFormat="1" applyFont="1" applyFill="1" applyBorder="1"/>
    <xf numFmtId="3" fontId="35" fillId="22" borderId="84" xfId="0" applyNumberFormat="1" applyFont="1" applyFill="1" applyBorder="1"/>
    <xf numFmtId="3" fontId="35" fillId="22" borderId="85" xfId="0" applyNumberFormat="1" applyFont="1" applyFill="1" applyBorder="1"/>
    <xf numFmtId="195" fontId="35" fillId="18" borderId="117" xfId="0" applyNumberFormat="1" applyFont="1" applyFill="1" applyBorder="1"/>
    <xf numFmtId="195" fontId="35" fillId="18" borderId="135" xfId="0" applyNumberFormat="1" applyFont="1" applyFill="1" applyBorder="1"/>
    <xf numFmtId="195" fontId="35" fillId="18" borderId="118" xfId="0" applyNumberFormat="1" applyFont="1" applyFill="1" applyBorder="1"/>
    <xf numFmtId="195" fontId="35" fillId="18" borderId="83" xfId="0" applyNumberFormat="1" applyFont="1" applyFill="1" applyBorder="1" applyAlignment="1">
      <alignment horizontal="right"/>
    </xf>
    <xf numFmtId="195" fontId="35" fillId="18" borderId="84" xfId="0" applyNumberFormat="1" applyFont="1" applyFill="1" applyBorder="1" applyAlignment="1">
      <alignment horizontal="right"/>
    </xf>
    <xf numFmtId="195" fontId="35" fillId="18" borderId="85" xfId="0" applyNumberFormat="1" applyFont="1" applyFill="1" applyBorder="1" applyAlignment="1">
      <alignment horizontal="right"/>
    </xf>
    <xf numFmtId="3" fontId="35" fillId="16" borderId="70" xfId="0" applyNumberFormat="1" applyFont="1" applyFill="1" applyBorder="1" applyAlignment="1">
      <alignment horizontal="right"/>
    </xf>
    <xf numFmtId="3" fontId="35" fillId="16" borderId="47" xfId="0" applyNumberFormat="1" applyFont="1" applyFill="1" applyBorder="1" applyAlignment="1">
      <alignment horizontal="right"/>
    </xf>
    <xf numFmtId="3" fontId="35" fillId="16" borderId="72" xfId="0" applyNumberFormat="1" applyFont="1" applyFill="1" applyBorder="1" applyAlignment="1">
      <alignment horizontal="right"/>
    </xf>
    <xf numFmtId="3" fontId="35" fillId="28" borderId="73" xfId="0" quotePrefix="1" applyNumberFormat="1" applyFont="1" applyFill="1" applyBorder="1"/>
    <xf numFmtId="3" fontId="35" fillId="28" borderId="31" xfId="0" quotePrefix="1" applyNumberFormat="1" applyFont="1" applyFill="1" applyBorder="1"/>
    <xf numFmtId="3" fontId="35" fillId="28" borderId="74" xfId="0" quotePrefix="1" applyNumberFormat="1" applyFont="1" applyFill="1" applyBorder="1"/>
    <xf numFmtId="3" fontId="35" fillId="28" borderId="75" xfId="0" quotePrefix="1" applyNumberFormat="1" applyFont="1" applyFill="1" applyBorder="1"/>
    <xf numFmtId="3" fontId="35" fillId="28" borderId="33" xfId="0" quotePrefix="1" applyNumberFormat="1" applyFont="1" applyFill="1" applyBorder="1"/>
    <xf numFmtId="3" fontId="35" fillId="28" borderId="71" xfId="0" quotePrefix="1" applyNumberFormat="1" applyFont="1" applyFill="1" applyBorder="1"/>
    <xf numFmtId="3" fontId="35" fillId="28" borderId="80" xfId="0" quotePrefix="1" applyNumberFormat="1" applyFont="1" applyFill="1" applyBorder="1"/>
    <xf numFmtId="3" fontId="35" fillId="28" borderId="36" xfId="0" quotePrefix="1" applyNumberFormat="1" applyFont="1" applyFill="1" applyBorder="1"/>
    <xf numFmtId="3" fontId="35" fillId="28" borderId="81" xfId="0" quotePrefix="1" applyNumberFormat="1" applyFont="1" applyFill="1" applyBorder="1"/>
    <xf numFmtId="3" fontId="35" fillId="28" borderId="136" xfId="0" applyNumberFormat="1" applyFont="1" applyFill="1" applyBorder="1"/>
    <xf numFmtId="3" fontId="35" fillId="28" borderId="19" xfId="0" applyNumberFormat="1" applyFont="1" applyFill="1" applyBorder="1"/>
    <xf numFmtId="3" fontId="35" fillId="28" borderId="20" xfId="0" applyNumberFormat="1" applyFont="1" applyFill="1" applyBorder="1"/>
    <xf numFmtId="0" fontId="46" fillId="16" borderId="15" xfId="0" applyFont="1" applyFill="1" applyBorder="1" applyAlignment="1">
      <alignment horizontal="right"/>
    </xf>
    <xf numFmtId="0" fontId="44" fillId="16" borderId="28" xfId="0" quotePrefix="1" applyFont="1" applyFill="1" applyBorder="1" applyAlignment="1">
      <alignment horizontal="center" vertical="top"/>
    </xf>
    <xf numFmtId="0" fontId="46" fillId="16" borderId="9" xfId="0" applyFont="1" applyFill="1" applyBorder="1" applyAlignment="1">
      <alignment horizontal="center"/>
    </xf>
    <xf numFmtId="0" fontId="46" fillId="16" borderId="82" xfId="0" applyFont="1" applyFill="1" applyBorder="1" applyAlignment="1">
      <alignment horizontal="center"/>
    </xf>
    <xf numFmtId="0" fontId="46" fillId="16" borderId="18" xfId="0" applyFont="1" applyFill="1" applyBorder="1" applyAlignment="1">
      <alignment horizontal="center"/>
    </xf>
    <xf numFmtId="0" fontId="46" fillId="16" borderId="17" xfId="0" applyFont="1" applyFill="1" applyBorder="1" applyAlignment="1">
      <alignment horizontal="center"/>
    </xf>
    <xf numFmtId="0" fontId="35" fillId="16" borderId="24" xfId="0" applyFont="1" applyFill="1" applyBorder="1"/>
    <xf numFmtId="3" fontId="114" fillId="18" borderId="31" xfId="0" applyNumberFormat="1" applyFont="1" applyFill="1" applyBorder="1" applyAlignment="1">
      <alignment horizontal="center"/>
    </xf>
    <xf numFmtId="3" fontId="114" fillId="18" borderId="33" xfId="0" applyNumberFormat="1" applyFont="1" applyFill="1" applyBorder="1" applyAlignment="1">
      <alignment horizontal="center"/>
    </xf>
    <xf numFmtId="3" fontId="114" fillId="18" borderId="36" xfId="0" applyNumberFormat="1" applyFont="1" applyFill="1" applyBorder="1" applyAlignment="1">
      <alignment horizontal="center"/>
    </xf>
    <xf numFmtId="0" fontId="43" fillId="19" borderId="0" xfId="0" applyFont="1" applyFill="1"/>
    <xf numFmtId="0" fontId="110" fillId="19" borderId="0" xfId="0" applyFont="1" applyFill="1"/>
    <xf numFmtId="0" fontId="35" fillId="19" borderId="0" xfId="0" applyFont="1" applyFill="1"/>
    <xf numFmtId="184" fontId="35" fillId="19" borderId="0" xfId="0" applyNumberFormat="1" applyFont="1" applyFill="1"/>
    <xf numFmtId="184" fontId="46" fillId="19" borderId="0" xfId="0" applyNumberFormat="1" applyFont="1" applyFill="1"/>
    <xf numFmtId="0" fontId="15" fillId="16" borderId="34" xfId="12" applyFont="1" applyFill="1" applyBorder="1" applyAlignment="1">
      <alignment horizontal="left" vertical="center" wrapText="1"/>
    </xf>
    <xf numFmtId="0" fontId="15" fillId="16" borderId="0" xfId="12" applyFont="1" applyFill="1" applyAlignment="1">
      <alignment horizontal="left" vertical="center" wrapText="1"/>
    </xf>
    <xf numFmtId="0" fontId="202" fillId="26" borderId="83" xfId="12" quotePrefix="1" applyFont="1" applyFill="1" applyBorder="1" applyAlignment="1">
      <alignment horizontal="right" vertical="center"/>
    </xf>
    <xf numFmtId="0" fontId="43" fillId="16" borderId="0" xfId="0" applyFont="1" applyFill="1"/>
    <xf numFmtId="0" fontId="113" fillId="16" borderId="0" xfId="0" applyFont="1" applyFill="1"/>
    <xf numFmtId="0" fontId="43" fillId="16" borderId="112" xfId="0" applyFont="1" applyFill="1" applyBorder="1"/>
    <xf numFmtId="0" fontId="43" fillId="16" borderId="34" xfId="0" applyFont="1" applyFill="1" applyBorder="1"/>
    <xf numFmtId="0" fontId="43" fillId="16" borderId="45" xfId="0" applyFont="1" applyFill="1" applyBorder="1"/>
    <xf numFmtId="0" fontId="43" fillId="19" borderId="0" xfId="0" applyFont="1" applyFill="1"/>
    <xf numFmtId="0" fontId="110" fillId="19" borderId="0" xfId="0" applyFont="1" applyFill="1"/>
    <xf numFmtId="0" fontId="4" fillId="16" borderId="0" xfId="4" applyFont="1" applyFill="1" applyAlignment="1">
      <alignment horizontal="left" vertical="center"/>
    </xf>
    <xf numFmtId="186" fontId="4" fillId="16" borderId="0" xfId="4" applyNumberFormat="1" applyFont="1" applyFill="1" applyAlignment="1">
      <alignment horizontal="center" vertical="center"/>
    </xf>
    <xf numFmtId="186" fontId="4" fillId="16" borderId="0" xfId="4" applyNumberFormat="1" applyFont="1" applyFill="1" applyAlignment="1">
      <alignment horizontal="left" vertical="center"/>
    </xf>
    <xf numFmtId="0" fontId="111" fillId="20" borderId="14" xfId="0" applyFont="1" applyFill="1" applyBorder="1" applyAlignment="1">
      <alignment horizontal="center" vertical="center"/>
    </xf>
    <xf numFmtId="0" fontId="42" fillId="30" borderId="137" xfId="0" quotePrefix="1" applyFont="1" applyFill="1" applyBorder="1" applyAlignment="1">
      <alignment horizontal="left"/>
    </xf>
    <xf numFmtId="0" fontId="110" fillId="30" borderId="137" xfId="0" applyFont="1" applyFill="1" applyBorder="1"/>
    <xf numFmtId="0" fontId="110" fillId="30" borderId="138" xfId="0" applyFont="1" applyFill="1" applyBorder="1"/>
    <xf numFmtId="185" fontId="12" fillId="18" borderId="14" xfId="4" quotePrefix="1" applyNumberFormat="1" applyFont="1" applyFill="1" applyBorder="1" applyAlignment="1">
      <alignment horizontal="center" vertical="center"/>
    </xf>
    <xf numFmtId="185" fontId="203" fillId="18" borderId="41" xfId="4" applyNumberFormat="1" applyFont="1" applyFill="1" applyBorder="1" applyAlignment="1" applyProtection="1">
      <alignment horizontal="center" vertical="center"/>
      <protection locked="0"/>
    </xf>
    <xf numFmtId="0" fontId="111" fillId="16" borderId="56" xfId="0" applyFont="1" applyFill="1" applyBorder="1" applyAlignment="1">
      <alignment horizontal="left"/>
    </xf>
    <xf numFmtId="0" fontId="111" fillId="16" borderId="14" xfId="0" quotePrefix="1" applyFont="1" applyFill="1" applyBorder="1" applyAlignment="1">
      <alignment horizontal="left"/>
    </xf>
    <xf numFmtId="0" fontId="111" fillId="16" borderId="47" xfId="0" applyFont="1" applyFill="1" applyBorder="1" applyAlignment="1">
      <alignment horizontal="left"/>
    </xf>
    <xf numFmtId="3" fontId="111" fillId="20" borderId="84" xfId="0" applyNumberFormat="1" applyFont="1" applyFill="1" applyBorder="1" applyAlignment="1">
      <alignment horizontal="center"/>
    </xf>
    <xf numFmtId="3" fontId="114" fillId="16" borderId="130" xfId="0" applyNumberFormat="1" applyFont="1" applyFill="1" applyBorder="1" applyAlignment="1">
      <alignment horizontal="center"/>
    </xf>
    <xf numFmtId="3" fontId="114" fillId="16" borderId="37" xfId="0" applyNumberFormat="1" applyFont="1" applyFill="1" applyBorder="1" applyAlignment="1">
      <alignment horizontal="center"/>
    </xf>
    <xf numFmtId="3" fontId="114" fillId="16" borderId="14" xfId="0" applyNumberFormat="1" applyFont="1" applyFill="1" applyBorder="1" applyAlignment="1">
      <alignment horizontal="center"/>
    </xf>
    <xf numFmtId="3" fontId="114" fillId="16" borderId="56" xfId="0" applyNumberFormat="1" applyFont="1" applyFill="1" applyBorder="1" applyAlignment="1">
      <alignment horizontal="center"/>
    </xf>
    <xf numFmtId="3" fontId="114" fillId="16" borderId="31" xfId="0" applyNumberFormat="1" applyFont="1" applyFill="1" applyBorder="1" applyAlignment="1">
      <alignment horizontal="center"/>
    </xf>
    <xf numFmtId="3" fontId="114" fillId="16" borderId="33" xfId="0" applyNumberFormat="1" applyFont="1" applyFill="1" applyBorder="1" applyAlignment="1">
      <alignment horizontal="center"/>
    </xf>
    <xf numFmtId="3" fontId="114" fillId="16" borderId="18" xfId="0" applyNumberFormat="1" applyFont="1" applyFill="1" applyBorder="1" applyAlignment="1">
      <alignment horizontal="center"/>
    </xf>
    <xf numFmtId="3" fontId="114" fillId="16" borderId="133" xfId="0" applyNumberFormat="1" applyFont="1" applyFill="1" applyBorder="1" applyAlignment="1">
      <alignment horizontal="center"/>
    </xf>
    <xf numFmtId="3" fontId="114" fillId="16" borderId="31" xfId="0" quotePrefix="1" applyNumberFormat="1" applyFont="1" applyFill="1" applyBorder="1" applyAlignment="1">
      <alignment horizontal="center"/>
    </xf>
    <xf numFmtId="3" fontId="114" fillId="16" borderId="36" xfId="0" quotePrefix="1" applyNumberFormat="1" applyFont="1" applyFill="1" applyBorder="1" applyAlignment="1">
      <alignment horizontal="center"/>
    </xf>
    <xf numFmtId="3" fontId="111" fillId="23" borderId="84" xfId="0" applyNumberFormat="1" applyFont="1" applyFill="1" applyBorder="1" applyAlignment="1">
      <alignment horizontal="center"/>
    </xf>
    <xf numFmtId="3" fontId="114" fillId="22" borderId="14" xfId="0" applyNumberFormat="1" applyFont="1" applyFill="1" applyBorder="1" applyAlignment="1">
      <alignment horizontal="center"/>
    </xf>
    <xf numFmtId="3" fontId="114" fillId="16" borderId="111" xfId="0" applyNumberFormat="1" applyFont="1" applyFill="1" applyBorder="1" applyAlignment="1">
      <alignment horizontal="center"/>
    </xf>
    <xf numFmtId="3" fontId="114" fillId="22" borderId="31" xfId="0" applyNumberFormat="1" applyFont="1" applyFill="1" applyBorder="1" applyAlignment="1">
      <alignment horizontal="center"/>
    </xf>
    <xf numFmtId="3" fontId="114" fillId="22" borderId="36" xfId="0" applyNumberFormat="1" applyFont="1" applyFill="1" applyBorder="1" applyAlignment="1">
      <alignment horizontal="center"/>
    </xf>
    <xf numFmtId="3" fontId="114" fillId="16" borderId="47" xfId="0" quotePrefix="1" applyNumberFormat="1" applyFont="1" applyFill="1" applyBorder="1" applyAlignment="1">
      <alignment horizontal="center"/>
    </xf>
    <xf numFmtId="3" fontId="114" fillId="25" borderId="84" xfId="0" applyNumberFormat="1" applyFont="1" applyFill="1" applyBorder="1" applyAlignment="1">
      <alignment horizontal="center"/>
    </xf>
    <xf numFmtId="3" fontId="114" fillId="16" borderId="111" xfId="0" quotePrefix="1" applyNumberFormat="1" applyFont="1" applyFill="1" applyBorder="1" applyAlignment="1">
      <alignment horizontal="center"/>
    </xf>
    <xf numFmtId="3" fontId="114" fillId="16" borderId="33" xfId="0" quotePrefix="1" applyNumberFormat="1" applyFont="1" applyFill="1" applyBorder="1" applyAlignment="1">
      <alignment horizontal="center"/>
    </xf>
    <xf numFmtId="3" fontId="114" fillId="16" borderId="37" xfId="0" quotePrefix="1" applyNumberFormat="1" applyFont="1" applyFill="1" applyBorder="1" applyAlignment="1">
      <alignment horizontal="center"/>
    </xf>
    <xf numFmtId="3" fontId="114" fillId="32" borderId="14" xfId="0" quotePrefix="1" applyNumberFormat="1" applyFont="1" applyFill="1" applyBorder="1" applyAlignment="1">
      <alignment horizontal="center"/>
    </xf>
    <xf numFmtId="3" fontId="114" fillId="22" borderId="84" xfId="0" applyNumberFormat="1" applyFont="1" applyFill="1" applyBorder="1" applyAlignment="1">
      <alignment horizontal="center"/>
    </xf>
    <xf numFmtId="3" fontId="114" fillId="20" borderId="135" xfId="0" applyNumberFormat="1" applyFont="1" applyFill="1" applyBorder="1" applyAlignment="1">
      <alignment horizontal="center"/>
    </xf>
    <xf numFmtId="3" fontId="114" fillId="16" borderId="56" xfId="0" quotePrefix="1" applyNumberFormat="1" applyFont="1" applyFill="1" applyBorder="1" applyAlignment="1">
      <alignment horizontal="center"/>
    </xf>
    <xf numFmtId="3" fontId="114" fillId="20" borderId="84" xfId="0" applyNumberFormat="1" applyFont="1" applyFill="1" applyBorder="1" applyAlignment="1">
      <alignment horizontal="center"/>
    </xf>
    <xf numFmtId="3" fontId="114" fillId="16" borderId="47" xfId="0" applyNumberFormat="1" applyFont="1" applyFill="1" applyBorder="1" applyAlignment="1">
      <alignment horizontal="center"/>
    </xf>
    <xf numFmtId="3" fontId="114" fillId="28" borderId="31" xfId="0" quotePrefix="1" applyNumberFormat="1" applyFont="1" applyFill="1" applyBorder="1" applyAlignment="1">
      <alignment horizontal="center"/>
    </xf>
    <xf numFmtId="3" fontId="114" fillId="28" borderId="33" xfId="0" quotePrefix="1" applyNumberFormat="1" applyFont="1" applyFill="1" applyBorder="1" applyAlignment="1">
      <alignment horizontal="center"/>
    </xf>
    <xf numFmtId="3" fontId="114" fillId="28" borderId="36" xfId="0" quotePrefix="1" applyNumberFormat="1" applyFont="1" applyFill="1" applyBorder="1" applyAlignment="1">
      <alignment horizontal="center"/>
    </xf>
    <xf numFmtId="3" fontId="114" fillId="28" borderId="19" xfId="0" applyNumberFormat="1" applyFont="1" applyFill="1" applyBorder="1" applyAlignment="1">
      <alignment horizontal="center"/>
    </xf>
    <xf numFmtId="187" fontId="15" fillId="16" borderId="64" xfId="12" quotePrefix="1" applyNumberFormat="1" applyFont="1" applyFill="1" applyBorder="1" applyAlignment="1">
      <alignment horizontal="right" vertical="center"/>
    </xf>
    <xf numFmtId="0" fontId="204" fillId="34" borderId="39" xfId="8" applyFont="1" applyFill="1" applyBorder="1" applyAlignment="1">
      <alignment horizontal="center"/>
    </xf>
    <xf numFmtId="0" fontId="43" fillId="16" borderId="40" xfId="0" quotePrefix="1" applyFont="1" applyFill="1" applyBorder="1" applyAlignment="1">
      <alignment horizontal="left"/>
    </xf>
    <xf numFmtId="195" fontId="205" fillId="16" borderId="40" xfId="0" quotePrefix="1" applyNumberFormat="1" applyFont="1" applyFill="1" applyBorder="1"/>
    <xf numFmtId="195" fontId="206" fillId="16" borderId="40" xfId="0" quotePrefix="1" applyNumberFormat="1" applyFont="1" applyFill="1" applyBorder="1"/>
    <xf numFmtId="195" fontId="206" fillId="16" borderId="62" xfId="0" quotePrefix="1" applyNumberFormat="1" applyFont="1" applyFill="1" applyBorder="1"/>
    <xf numFmtId="0" fontId="207" fillId="18" borderId="9" xfId="12" applyFont="1" applyFill="1" applyBorder="1" applyAlignment="1">
      <alignment horizontal="left" vertical="center"/>
    </xf>
    <xf numFmtId="0" fontId="43" fillId="16" borderId="120" xfId="0" quotePrefix="1" applyFont="1" applyFill="1" applyBorder="1" applyAlignment="1">
      <alignment horizontal="left"/>
    </xf>
    <xf numFmtId="195" fontId="205" fillId="16" borderId="120" xfId="0" quotePrefix="1" applyNumberFormat="1" applyFont="1" applyFill="1" applyBorder="1"/>
    <xf numFmtId="195" fontId="206" fillId="16" borderId="120" xfId="0" quotePrefix="1" applyNumberFormat="1" applyFont="1" applyFill="1" applyBorder="1"/>
    <xf numFmtId="0" fontId="46" fillId="16" borderId="0" xfId="0" applyFont="1" applyFill="1" applyAlignment="1">
      <alignment horizontal="right" vertical="center"/>
    </xf>
    <xf numFmtId="196" fontId="208" fillId="16" borderId="139" xfId="8" applyNumberFormat="1" applyFont="1" applyFill="1" applyBorder="1"/>
    <xf numFmtId="196" fontId="208" fillId="16" borderId="139" xfId="8" applyNumberFormat="1" applyFont="1" applyFill="1" applyBorder="1" applyAlignment="1">
      <alignment horizontal="center"/>
    </xf>
    <xf numFmtId="196" fontId="209" fillId="16" borderId="139" xfId="8" applyNumberFormat="1" applyFont="1" applyFill="1" applyBorder="1" applyAlignment="1">
      <alignment horizontal="center"/>
    </xf>
    <xf numFmtId="1" fontId="46" fillId="16" borderId="58" xfId="0" applyNumberFormat="1" applyFont="1" applyFill="1" applyBorder="1"/>
    <xf numFmtId="0" fontId="178" fillId="22" borderId="14" xfId="4" applyFont="1" applyFill="1" applyBorder="1" applyAlignment="1" applyProtection="1">
      <alignment horizontal="center" vertical="center"/>
      <protection locked="0"/>
    </xf>
    <xf numFmtId="3" fontId="210" fillId="18" borderId="14" xfId="4" applyNumberFormat="1" applyFont="1" applyFill="1" applyBorder="1" applyAlignment="1" applyProtection="1">
      <alignment horizontal="center" vertical="center"/>
      <protection locked="0"/>
    </xf>
    <xf numFmtId="0" fontId="114" fillId="16" borderId="0" xfId="0" applyFont="1" applyFill="1" applyAlignment="1">
      <alignment horizontal="right"/>
    </xf>
    <xf numFmtId="1" fontId="114" fillId="16" borderId="0" xfId="0" applyNumberFormat="1" applyFont="1" applyFill="1" applyAlignment="1">
      <alignment horizontal="right"/>
    </xf>
    <xf numFmtId="0" fontId="4" fillId="16" borderId="0" xfId="4" applyFont="1" applyFill="1" applyAlignment="1">
      <alignment horizontal="left" vertical="center"/>
    </xf>
    <xf numFmtId="0" fontId="4" fillId="16" borderId="0" xfId="4" applyFont="1" applyFill="1" applyAlignment="1">
      <alignment horizontal="right" vertical="center"/>
    </xf>
    <xf numFmtId="3" fontId="178" fillId="22" borderId="14" xfId="4" applyNumberFormat="1" applyFont="1" applyFill="1" applyBorder="1" applyAlignment="1" applyProtection="1">
      <alignment horizontal="center" vertical="center"/>
      <protection locked="0"/>
    </xf>
    <xf numFmtId="0" fontId="4" fillId="16" borderId="0" xfId="4" applyFont="1" applyFill="1" applyAlignment="1">
      <alignment vertical="center"/>
    </xf>
    <xf numFmtId="184" fontId="4" fillId="16" borderId="0" xfId="4" applyNumberFormat="1" applyFont="1" applyFill="1" applyAlignment="1">
      <alignment vertical="center"/>
    </xf>
    <xf numFmtId="0" fontId="4" fillId="16" borderId="0" xfId="4" applyFont="1" applyFill="1" applyAlignment="1">
      <alignment vertical="center" wrapText="1"/>
    </xf>
    <xf numFmtId="0" fontId="4" fillId="16" borderId="58" xfId="4" applyFont="1" applyFill="1" applyBorder="1" applyAlignment="1">
      <alignment horizontal="center" vertical="center"/>
    </xf>
    <xf numFmtId="0" fontId="177" fillId="16" borderId="58" xfId="4" applyFont="1" applyFill="1" applyBorder="1" applyAlignment="1">
      <alignment vertical="center"/>
    </xf>
    <xf numFmtId="0" fontId="4" fillId="16" borderId="140" xfId="4" applyFont="1" applyFill="1" applyBorder="1" applyAlignment="1">
      <alignment vertical="center"/>
    </xf>
    <xf numFmtId="0" fontId="15" fillId="0" borderId="0" xfId="4" applyFont="1" applyAlignment="1">
      <alignment horizontal="right" vertical="center"/>
    </xf>
    <xf numFmtId="0" fontId="15" fillId="16" borderId="0" xfId="4" applyFont="1" applyFill="1" applyAlignment="1">
      <alignment vertical="center"/>
    </xf>
    <xf numFmtId="0" fontId="15" fillId="16" borderId="141" xfId="4" applyFont="1" applyFill="1" applyBorder="1" applyAlignment="1">
      <alignment horizontal="right" vertical="center"/>
    </xf>
    <xf numFmtId="0" fontId="54" fillId="16" borderId="0" xfId="0" applyFont="1" applyFill="1" applyAlignment="1">
      <alignment horizontal="center"/>
    </xf>
    <xf numFmtId="0" fontId="54" fillId="16" borderId="0" xfId="0" applyFont="1" applyFill="1" applyAlignment="1">
      <alignment horizontal="center"/>
    </xf>
    <xf numFmtId="0" fontId="46" fillId="16" borderId="24" xfId="0" quotePrefix="1" applyFont="1" applyFill="1" applyBorder="1" applyAlignment="1">
      <alignment horizontal="center"/>
    </xf>
    <xf numFmtId="0" fontId="54" fillId="16" borderId="59" xfId="0" quotePrefix="1" applyFont="1" applyFill="1" applyBorder="1" applyAlignment="1">
      <alignment horizontal="center"/>
    </xf>
    <xf numFmtId="0" fontId="54" fillId="16" borderId="14" xfId="0" quotePrefix="1" applyFont="1" applyFill="1" applyBorder="1" applyAlignment="1">
      <alignment horizontal="center"/>
    </xf>
    <xf numFmtId="0" fontId="54" fillId="16" borderId="12" xfId="0" quotePrefix="1" applyFont="1" applyFill="1" applyBorder="1" applyAlignment="1">
      <alignment horizontal="center"/>
    </xf>
    <xf numFmtId="0" fontId="12" fillId="16" borderId="0" xfId="4" applyFont="1" applyFill="1" applyAlignment="1">
      <alignment horizontal="right" vertical="center"/>
    </xf>
    <xf numFmtId="0" fontId="137" fillId="16" borderId="0" xfId="4" applyFont="1" applyFill="1" applyAlignment="1">
      <alignment horizontal="left" vertical="center"/>
    </xf>
    <xf numFmtId="0" fontId="12" fillId="16" borderId="0" xfId="4" applyFont="1" applyFill="1" applyAlignment="1">
      <alignment horizontal="right" vertical="center" wrapText="1"/>
    </xf>
    <xf numFmtId="3" fontId="7" fillId="0" borderId="0" xfId="4" applyNumberFormat="1" applyFont="1" applyAlignment="1">
      <alignment horizontal="right" vertical="center"/>
    </xf>
    <xf numFmtId="0" fontId="4" fillId="16" borderId="0" xfId="4" applyFont="1" applyFill="1" applyAlignment="1">
      <alignment vertical="center" wrapText="1"/>
    </xf>
    <xf numFmtId="0" fontId="12" fillId="16" borderId="0" xfId="4" applyFont="1" applyFill="1" applyAlignment="1">
      <alignment horizontal="left" vertical="center"/>
    </xf>
    <xf numFmtId="3" fontId="186" fillId="21" borderId="25" xfId="4" applyNumberFormat="1" applyFont="1" applyFill="1" applyBorder="1" applyAlignment="1">
      <alignment horizontal="left" vertical="center"/>
    </xf>
    <xf numFmtId="3" fontId="4" fillId="21" borderId="40" xfId="4" applyNumberFormat="1" applyFont="1" applyFill="1" applyBorder="1" applyAlignment="1">
      <alignment horizontal="right" vertical="center"/>
    </xf>
    <xf numFmtId="3" fontId="4" fillId="21" borderId="41" xfId="4" applyNumberFormat="1" applyFont="1" applyFill="1" applyBorder="1" applyAlignment="1">
      <alignment horizontal="right" vertical="center"/>
    </xf>
    <xf numFmtId="185" fontId="203" fillId="18" borderId="41" xfId="4" applyNumberFormat="1" applyFont="1" applyFill="1" applyBorder="1" applyAlignment="1">
      <alignment horizontal="center" vertical="center"/>
    </xf>
    <xf numFmtId="0" fontId="4" fillId="16" borderId="0" xfId="4" quotePrefix="1" applyFont="1" applyFill="1" applyAlignment="1">
      <alignment vertical="center"/>
    </xf>
    <xf numFmtId="0" fontId="4" fillId="16" borderId="0" xfId="4" applyFont="1" applyFill="1" applyAlignment="1">
      <alignment horizontal="center" vertical="center"/>
    </xf>
    <xf numFmtId="0" fontId="12" fillId="0" borderId="0" xfId="4" applyFont="1" applyAlignment="1">
      <alignment horizontal="center" vertical="center"/>
    </xf>
    <xf numFmtId="0" fontId="12" fillId="16" borderId="0" xfId="0" applyFont="1" applyFill="1" applyAlignment="1">
      <alignment horizontal="right" vertical="center"/>
    </xf>
    <xf numFmtId="0" fontId="12" fillId="16" borderId="0" xfId="4" quotePrefix="1" applyFont="1" applyFill="1" applyAlignment="1">
      <alignment vertical="center"/>
    </xf>
    <xf numFmtId="3" fontId="7" fillId="16" borderId="0" xfId="4" quotePrefix="1" applyNumberFormat="1" applyFont="1" applyFill="1" applyAlignment="1">
      <alignment horizontal="right" vertical="center"/>
    </xf>
    <xf numFmtId="3" fontId="7" fillId="16" borderId="0" xfId="4" applyNumberFormat="1" applyFont="1" applyFill="1" applyAlignment="1">
      <alignment horizontal="right" vertical="center"/>
    </xf>
    <xf numFmtId="0" fontId="7" fillId="0" borderId="0" xfId="12" quotePrefix="1" applyFont="1" applyAlignment="1">
      <alignment horizontal="right" vertical="center"/>
    </xf>
    <xf numFmtId="0" fontId="12" fillId="0" borderId="0" xfId="0" applyFont="1" applyAlignment="1">
      <alignment horizontal="right" wrapText="1"/>
    </xf>
    <xf numFmtId="49" fontId="211" fillId="18" borderId="14" xfId="0" applyNumberFormat="1" applyFont="1" applyFill="1" applyBorder="1" applyAlignment="1">
      <alignment horizontal="center" vertical="center"/>
    </xf>
    <xf numFmtId="0" fontId="7" fillId="16" borderId="0" xfId="4" quotePrefix="1" applyFont="1" applyFill="1" applyAlignment="1">
      <alignment horizontal="right" vertical="center"/>
    </xf>
    <xf numFmtId="0" fontId="4" fillId="16" borderId="0" xfId="4" quotePrefix="1" applyFont="1" applyFill="1" applyAlignment="1">
      <alignment horizontal="right" vertical="center"/>
    </xf>
    <xf numFmtId="0" fontId="12" fillId="16" borderId="0" xfId="4" quotePrefix="1" applyFont="1" applyFill="1" applyAlignment="1">
      <alignment horizontal="right" vertical="center"/>
    </xf>
    <xf numFmtId="0" fontId="185" fillId="21" borderId="52" xfId="4" applyFont="1" applyFill="1" applyBorder="1" applyAlignment="1">
      <alignment vertical="center"/>
    </xf>
    <xf numFmtId="0" fontId="185" fillId="21" borderId="53" xfId="4" applyFont="1" applyFill="1" applyBorder="1" applyAlignment="1">
      <alignment horizontal="center" vertical="center"/>
    </xf>
    <xf numFmtId="0" fontId="212" fillId="21" borderId="54" xfId="4" applyFont="1" applyFill="1" applyBorder="1" applyAlignment="1">
      <alignment horizontal="center" vertical="center" wrapText="1"/>
    </xf>
    <xf numFmtId="0" fontId="188" fillId="23" borderId="7" xfId="4" applyFont="1" applyFill="1" applyBorder="1" applyAlignment="1">
      <alignment horizontal="center" vertical="center"/>
    </xf>
    <xf numFmtId="0" fontId="213" fillId="23" borderId="53" xfId="0" applyFont="1" applyFill="1" applyBorder="1" applyAlignment="1">
      <alignment horizontal="center" vertical="center"/>
    </xf>
    <xf numFmtId="0" fontId="214" fillId="23" borderId="53" xfId="4" applyFont="1" applyFill="1" applyBorder="1" applyAlignment="1">
      <alignment horizontal="center" vertical="center"/>
    </xf>
    <xf numFmtId="0" fontId="185" fillId="23" borderId="54" xfId="4" applyFont="1" applyFill="1" applyBorder="1" applyAlignment="1">
      <alignment horizontal="center" vertical="center"/>
    </xf>
    <xf numFmtId="0" fontId="215" fillId="23" borderId="30" xfId="4" applyFont="1" applyFill="1" applyBorder="1" applyAlignment="1">
      <alignment horizontal="center" vertical="center"/>
    </xf>
    <xf numFmtId="0" fontId="215" fillId="23" borderId="56" xfId="4" applyFont="1" applyFill="1" applyBorder="1" applyAlignment="1">
      <alignment horizontal="center" vertical="center"/>
    </xf>
    <xf numFmtId="0" fontId="15" fillId="0" borderId="63" xfId="12" applyFont="1" applyBorder="1" applyAlignment="1">
      <alignment horizontal="center" vertical="center" wrapText="1"/>
    </xf>
    <xf numFmtId="0" fontId="216" fillId="23" borderId="28" xfId="4" applyFont="1" applyFill="1" applyBorder="1" applyAlignment="1">
      <alignment horizontal="center" vertical="center"/>
    </xf>
    <xf numFmtId="1" fontId="186" fillId="35" borderId="59" xfId="4" applyNumberFormat="1" applyFont="1" applyFill="1" applyBorder="1" applyAlignment="1">
      <alignment horizontal="center" vertical="center" wrapText="1"/>
    </xf>
    <xf numFmtId="1" fontId="186" fillId="35" borderId="41" xfId="4" applyNumberFormat="1" applyFont="1" applyFill="1" applyBorder="1" applyAlignment="1">
      <alignment horizontal="center" vertical="center" wrapText="1"/>
    </xf>
    <xf numFmtId="1" fontId="186" fillId="35" borderId="14" xfId="4" applyNumberFormat="1" applyFont="1" applyFill="1" applyBorder="1" applyAlignment="1">
      <alignment horizontal="center" vertical="center" wrapText="1"/>
    </xf>
    <xf numFmtId="1" fontId="186" fillId="35" borderId="12" xfId="4" applyNumberFormat="1" applyFont="1" applyFill="1" applyBorder="1" applyAlignment="1">
      <alignment horizontal="center" vertical="center" wrapText="1"/>
    </xf>
    <xf numFmtId="0" fontId="4" fillId="16" borderId="119" xfId="4" applyFont="1" applyFill="1" applyBorder="1" applyAlignment="1">
      <alignment horizontal="left" vertical="center"/>
    </xf>
    <xf numFmtId="0" fontId="4" fillId="16" borderId="0" xfId="4" applyFont="1" applyFill="1" applyAlignment="1">
      <alignment horizontal="center" vertical="center"/>
    </xf>
    <xf numFmtId="0" fontId="194" fillId="16" borderId="57" xfId="4" applyFont="1" applyFill="1" applyBorder="1" applyAlignment="1">
      <alignment horizontal="left" vertical="center" wrapText="1"/>
    </xf>
    <xf numFmtId="0" fontId="4" fillId="16" borderId="70" xfId="4" applyFont="1" applyFill="1" applyBorder="1" applyAlignment="1">
      <alignment horizontal="center" vertical="center"/>
    </xf>
    <xf numFmtId="3" fontId="4" fillId="16" borderId="82" xfId="4" applyNumberFormat="1" applyFont="1" applyFill="1" applyBorder="1" applyAlignment="1">
      <alignment horizontal="right" vertical="center"/>
    </xf>
    <xf numFmtId="0" fontId="4" fillId="16" borderId="8" xfId="4" applyFont="1" applyFill="1" applyBorder="1" applyAlignment="1">
      <alignment vertical="center"/>
    </xf>
    <xf numFmtId="3" fontId="4" fillId="16" borderId="70" xfId="4" applyNumberFormat="1" applyFont="1" applyFill="1" applyBorder="1" applyAlignment="1">
      <alignment horizontal="right" vertical="center"/>
    </xf>
    <xf numFmtId="0" fontId="7" fillId="16" borderId="70" xfId="4" applyFont="1" applyFill="1" applyBorder="1" applyAlignment="1">
      <alignment vertical="center"/>
    </xf>
    <xf numFmtId="0" fontId="4" fillId="16" borderId="55" xfId="4" quotePrefix="1" applyFont="1" applyFill="1" applyBorder="1" applyAlignment="1">
      <alignment horizontal="center" vertical="center"/>
    </xf>
    <xf numFmtId="0" fontId="4" fillId="16" borderId="56" xfId="4" applyFont="1" applyFill="1" applyBorder="1" applyAlignment="1">
      <alignment horizontal="center" vertical="center"/>
    </xf>
    <xf numFmtId="0" fontId="4" fillId="0" borderId="57" xfId="4" quotePrefix="1" applyFont="1" applyBorder="1" applyAlignment="1">
      <alignment horizontal="center" vertical="center" wrapText="1"/>
    </xf>
    <xf numFmtId="3" fontId="4" fillId="16" borderId="55" xfId="4" applyNumberFormat="1" applyFont="1" applyFill="1" applyBorder="1" applyAlignment="1">
      <alignment horizontal="right" vertical="center"/>
    </xf>
    <xf numFmtId="187" fontId="187" fillId="22" borderId="39" xfId="12" quotePrefix="1" applyNumberFormat="1" applyFont="1" applyFill="1" applyBorder="1" applyAlignment="1">
      <alignment horizontal="right" vertical="center"/>
    </xf>
    <xf numFmtId="0" fontId="4" fillId="16" borderId="8" xfId="12" applyFont="1" applyFill="1" applyBorder="1" applyAlignment="1">
      <alignment horizontal="right" vertical="center"/>
    </xf>
    <xf numFmtId="187" fontId="10" fillId="16" borderId="31" xfId="12" quotePrefix="1" applyNumberFormat="1" applyFont="1" applyFill="1" applyBorder="1" applyAlignment="1">
      <alignment horizontal="right" vertical="center"/>
    </xf>
    <xf numFmtId="0" fontId="4" fillId="16" borderId="32" xfId="12" applyFont="1" applyFill="1" applyBorder="1" applyAlignment="1">
      <alignment horizontal="left" vertical="center" wrapText="1"/>
    </xf>
    <xf numFmtId="187" fontId="10" fillId="16" borderId="36" xfId="12" quotePrefix="1" applyNumberFormat="1" applyFont="1" applyFill="1" applyBorder="1" applyAlignment="1">
      <alignment horizontal="right" vertical="center"/>
    </xf>
    <xf numFmtId="0" fontId="4" fillId="16" borderId="42" xfId="12" applyFont="1" applyFill="1" applyBorder="1" applyAlignment="1">
      <alignment horizontal="left" vertical="center" wrapText="1"/>
    </xf>
    <xf numFmtId="187" fontId="7" fillId="16" borderId="8" xfId="12" quotePrefix="1" applyNumberFormat="1" applyFont="1" applyFill="1" applyBorder="1" applyAlignment="1">
      <alignment horizontal="right" vertical="center"/>
    </xf>
    <xf numFmtId="0" fontId="7" fillId="16" borderId="8" xfId="12" quotePrefix="1" applyFont="1" applyFill="1" applyBorder="1" applyAlignment="1">
      <alignment horizontal="right" vertical="center"/>
    </xf>
    <xf numFmtId="187" fontId="10" fillId="16" borderId="33" xfId="12" quotePrefix="1" applyNumberFormat="1" applyFont="1" applyFill="1" applyBorder="1" applyAlignment="1">
      <alignment horizontal="right" vertical="center"/>
    </xf>
    <xf numFmtId="0" fontId="4" fillId="16" borderId="34" xfId="12" applyFont="1" applyFill="1" applyBorder="1" applyAlignment="1">
      <alignment vertical="center" wrapText="1"/>
    </xf>
    <xf numFmtId="0" fontId="7" fillId="16" borderId="8" xfId="12" applyFont="1" applyFill="1" applyBorder="1" applyAlignment="1">
      <alignment horizontal="right" vertical="center"/>
    </xf>
    <xf numFmtId="0" fontId="9" fillId="16" borderId="34" xfId="12" applyFont="1" applyFill="1" applyBorder="1" applyAlignment="1">
      <alignment horizontal="left" vertical="center" wrapText="1"/>
    </xf>
    <xf numFmtId="0" fontId="9" fillId="16" borderId="42" xfId="12" applyFont="1" applyFill="1" applyBorder="1" applyAlignment="1">
      <alignment vertical="center" wrapText="1"/>
    </xf>
    <xf numFmtId="187" fontId="16" fillId="16" borderId="31" xfId="12" quotePrefix="1" applyNumberFormat="1" applyFont="1" applyFill="1" applyBorder="1" applyAlignment="1">
      <alignment horizontal="right"/>
    </xf>
    <xf numFmtId="0" fontId="17" fillId="16" borderId="32" xfId="12" applyFont="1" applyFill="1" applyBorder="1" applyAlignment="1">
      <alignment wrapText="1"/>
    </xf>
    <xf numFmtId="187" fontId="16" fillId="16" borderId="33" xfId="12" quotePrefix="1" applyNumberFormat="1" applyFont="1" applyFill="1" applyBorder="1" applyAlignment="1">
      <alignment horizontal="right"/>
    </xf>
    <xf numFmtId="0" fontId="17" fillId="16" borderId="34" xfId="12" applyFont="1" applyFill="1" applyBorder="1" applyAlignment="1">
      <alignment wrapText="1"/>
    </xf>
    <xf numFmtId="187" fontId="7" fillId="16" borderId="70" xfId="12" quotePrefix="1" applyNumberFormat="1" applyFont="1" applyFill="1" applyBorder="1" applyAlignment="1">
      <alignment horizontal="right" vertical="center"/>
    </xf>
    <xf numFmtId="0" fontId="18" fillId="16" borderId="34" xfId="12" applyFont="1" applyFill="1" applyBorder="1" applyAlignment="1">
      <alignment wrapText="1"/>
    </xf>
    <xf numFmtId="187" fontId="16" fillId="16" borderId="36" xfId="12" quotePrefix="1" applyNumberFormat="1" applyFont="1" applyFill="1" applyBorder="1" applyAlignment="1">
      <alignment horizontal="right" vertical="center"/>
    </xf>
    <xf numFmtId="0" fontId="17" fillId="16" borderId="42" xfId="12" applyFont="1" applyFill="1" applyBorder="1" applyAlignment="1">
      <alignment wrapText="1"/>
    </xf>
    <xf numFmtId="0" fontId="4" fillId="16" borderId="32" xfId="12" applyFont="1" applyFill="1" applyBorder="1" applyAlignment="1">
      <alignment vertical="center" wrapText="1"/>
    </xf>
    <xf numFmtId="187" fontId="10" fillId="16" borderId="37" xfId="12" quotePrefix="1" applyNumberFormat="1" applyFont="1" applyFill="1" applyBorder="1" applyAlignment="1">
      <alignment horizontal="right" vertical="center"/>
    </xf>
    <xf numFmtId="0" fontId="4" fillId="16" borderId="45" xfId="12" applyFont="1" applyFill="1" applyBorder="1" applyAlignment="1">
      <alignment vertical="center" wrapText="1"/>
    </xf>
    <xf numFmtId="187" fontId="10" fillId="16" borderId="64" xfId="12" quotePrefix="1" applyNumberFormat="1" applyFont="1" applyFill="1" applyBorder="1" applyAlignment="1">
      <alignment horizontal="right" vertical="center"/>
    </xf>
    <xf numFmtId="0" fontId="4" fillId="16" borderId="65" xfId="12" applyFont="1" applyFill="1" applyBorder="1" applyAlignment="1">
      <alignment horizontal="left" vertical="center" wrapText="1"/>
    </xf>
    <xf numFmtId="187" fontId="10" fillId="16" borderId="66" xfId="12" quotePrefix="1" applyNumberFormat="1" applyFont="1" applyFill="1" applyBorder="1" applyAlignment="1">
      <alignment horizontal="right" vertical="center"/>
    </xf>
    <xf numFmtId="0" fontId="4" fillId="16" borderId="67" xfId="12" applyFont="1" applyFill="1" applyBorder="1" applyAlignment="1">
      <alignment vertical="center" wrapText="1"/>
    </xf>
    <xf numFmtId="0" fontId="4" fillId="16" borderId="65" xfId="12" applyFont="1" applyFill="1" applyBorder="1" applyAlignment="1">
      <alignment vertical="center" wrapText="1"/>
    </xf>
    <xf numFmtId="0" fontId="9" fillId="16" borderId="67" xfId="12" applyFont="1" applyFill="1" applyBorder="1" applyAlignment="1">
      <alignment horizontal="left" vertical="center" wrapText="1"/>
    </xf>
    <xf numFmtId="187" fontId="10" fillId="16" borderId="48" xfId="12" quotePrefix="1" applyNumberFormat="1" applyFont="1" applyFill="1" applyBorder="1" applyAlignment="1">
      <alignment horizontal="right" vertical="center"/>
    </xf>
    <xf numFmtId="0" fontId="9" fillId="16" borderId="49" xfId="12" applyFont="1" applyFill="1" applyBorder="1" applyAlignment="1">
      <alignment horizontal="left" vertical="center" wrapText="1"/>
    </xf>
    <xf numFmtId="0" fontId="4" fillId="16" borderId="42" xfId="12" applyFont="1" applyFill="1" applyBorder="1" applyAlignment="1">
      <alignment vertical="center" wrapText="1"/>
    </xf>
    <xf numFmtId="0" fontId="14" fillId="16" borderId="32" xfId="12" applyFont="1" applyFill="1" applyBorder="1" applyAlignment="1">
      <alignment horizontal="left" vertical="center" wrapText="1"/>
    </xf>
    <xf numFmtId="0" fontId="7" fillId="16" borderId="8" xfId="12" quotePrefix="1" applyFont="1" applyFill="1" applyBorder="1" applyAlignment="1">
      <alignment horizontal="center" vertical="center"/>
    </xf>
    <xf numFmtId="0" fontId="14" fillId="16" borderId="34" xfId="12" applyFont="1" applyFill="1" applyBorder="1" applyAlignment="1">
      <alignment horizontal="left" vertical="center" wrapText="1"/>
    </xf>
    <xf numFmtId="0" fontId="14" fillId="16" borderId="42" xfId="12" applyFont="1" applyFill="1" applyBorder="1" applyAlignment="1">
      <alignment horizontal="left" vertical="center" wrapText="1"/>
    </xf>
    <xf numFmtId="0" fontId="9" fillId="16" borderId="32" xfId="12" applyFont="1" applyFill="1" applyBorder="1" applyAlignment="1">
      <alignment horizontal="left" vertical="center" wrapText="1"/>
    </xf>
    <xf numFmtId="0" fontId="9" fillId="16" borderId="42" xfId="12" applyFont="1" applyFill="1" applyBorder="1" applyAlignment="1">
      <alignment horizontal="left" vertical="center" wrapText="1"/>
    </xf>
    <xf numFmtId="0" fontId="7" fillId="16" borderId="8" xfId="12" applyFont="1" applyFill="1" applyBorder="1" applyAlignment="1">
      <alignment horizontal="center" vertical="center"/>
    </xf>
    <xf numFmtId="0" fontId="9" fillId="16" borderId="32" xfId="4" applyFont="1" applyFill="1" applyBorder="1" applyAlignment="1">
      <alignment vertical="center" wrapText="1"/>
    </xf>
    <xf numFmtId="0" fontId="9" fillId="16" borderId="67" xfId="4" applyFont="1" applyFill="1" applyBorder="1" applyAlignment="1">
      <alignment vertical="center" wrapText="1"/>
    </xf>
    <xf numFmtId="187" fontId="10" fillId="16" borderId="47" xfId="12" quotePrefix="1" applyNumberFormat="1" applyFont="1" applyFill="1" applyBorder="1" applyAlignment="1">
      <alignment horizontal="right" vertical="center"/>
    </xf>
    <xf numFmtId="0" fontId="9" fillId="16" borderId="0" xfId="4" applyFont="1" applyFill="1" applyAlignment="1">
      <alignment vertical="center" wrapText="1"/>
    </xf>
    <xf numFmtId="0" fontId="9" fillId="16" borderId="49" xfId="4" applyFont="1" applyFill="1" applyBorder="1" applyAlignment="1">
      <alignment vertical="center" wrapText="1"/>
    </xf>
    <xf numFmtId="0" fontId="9" fillId="16" borderId="65" xfId="4" applyFont="1" applyFill="1" applyBorder="1" applyAlignment="1">
      <alignment vertical="center" wrapText="1"/>
    </xf>
    <xf numFmtId="0" fontId="9" fillId="16" borderId="46" xfId="12" applyFont="1" applyFill="1" applyBorder="1" applyAlignment="1">
      <alignment horizontal="left" vertical="center" wrapText="1"/>
    </xf>
    <xf numFmtId="0" fontId="187" fillId="22" borderId="40" xfId="4" applyFont="1" applyFill="1" applyBorder="1" applyAlignment="1">
      <alignment vertical="center"/>
    </xf>
    <xf numFmtId="0" fontId="13" fillId="16" borderId="32" xfId="4" applyFont="1" applyFill="1" applyBorder="1" applyAlignment="1">
      <alignment vertical="center" wrapText="1"/>
    </xf>
    <xf numFmtId="0" fontId="13" fillId="16" borderId="34" xfId="4" applyFont="1" applyFill="1" applyBorder="1" applyAlignment="1">
      <alignment vertical="center" wrapText="1"/>
    </xf>
    <xf numFmtId="0" fontId="13" fillId="16" borderId="42" xfId="4" applyFont="1" applyFill="1" applyBorder="1" applyAlignment="1">
      <alignment vertical="center" wrapText="1"/>
    </xf>
    <xf numFmtId="184" fontId="4" fillId="16" borderId="8" xfId="12" applyNumberFormat="1" applyFont="1" applyFill="1" applyBorder="1" applyAlignment="1">
      <alignment horizontal="right" vertical="center"/>
    </xf>
    <xf numFmtId="0" fontId="4" fillId="16" borderId="34" xfId="12" applyFont="1" applyFill="1" applyBorder="1" applyAlignment="1">
      <alignment horizontal="left" vertical="center" wrapText="1"/>
    </xf>
    <xf numFmtId="0" fontId="9" fillId="16" borderId="32" xfId="12" applyFont="1" applyFill="1" applyBorder="1" applyAlignment="1">
      <alignment vertical="center" wrapText="1"/>
    </xf>
    <xf numFmtId="187" fontId="187" fillId="22" borderId="39" xfId="12" quotePrefix="1" applyNumberFormat="1" applyFont="1" applyFill="1" applyBorder="1" applyAlignment="1">
      <alignment horizontal="right"/>
    </xf>
    <xf numFmtId="184" fontId="4" fillId="16" borderId="8" xfId="12" applyNumberFormat="1" applyFont="1" applyFill="1" applyBorder="1" applyAlignment="1">
      <alignment horizontal="right"/>
    </xf>
    <xf numFmtId="187" fontId="10" fillId="16" borderId="31" xfId="12" quotePrefix="1" applyNumberFormat="1" applyFont="1" applyFill="1" applyBorder="1" applyAlignment="1">
      <alignment horizontal="right" vertical="top"/>
    </xf>
    <xf numFmtId="0" fontId="4" fillId="16" borderId="32" xfId="12" applyFont="1" applyFill="1" applyBorder="1" applyAlignment="1">
      <alignment vertical="top" wrapText="1"/>
    </xf>
    <xf numFmtId="187" fontId="10" fillId="16" borderId="33" xfId="12" quotePrefix="1" applyNumberFormat="1" applyFont="1" applyFill="1" applyBorder="1" applyAlignment="1">
      <alignment horizontal="right" vertical="top"/>
    </xf>
    <xf numFmtId="0" fontId="4" fillId="16" borderId="34" xfId="12" applyFont="1" applyFill="1" applyBorder="1" applyAlignment="1">
      <alignment vertical="top" wrapText="1"/>
    </xf>
    <xf numFmtId="187" fontId="10" fillId="16" borderId="36" xfId="12" quotePrefix="1" applyNumberFormat="1" applyFont="1" applyFill="1" applyBorder="1" applyAlignment="1">
      <alignment horizontal="right" vertical="top"/>
    </xf>
    <xf numFmtId="0" fontId="4" fillId="16" borderId="42" xfId="12" applyFont="1" applyFill="1" applyBorder="1" applyAlignment="1">
      <alignment vertical="top" wrapText="1"/>
    </xf>
    <xf numFmtId="187" fontId="10" fillId="16" borderId="37" xfId="12" quotePrefix="1" applyNumberFormat="1" applyFont="1" applyFill="1" applyBorder="1" applyAlignment="1">
      <alignment horizontal="right" vertical="top"/>
    </xf>
    <xf numFmtId="0" fontId="4" fillId="16" borderId="45" xfId="12" applyFont="1" applyFill="1" applyBorder="1" applyAlignment="1">
      <alignment vertical="top" wrapText="1"/>
    </xf>
    <xf numFmtId="187" fontId="217" fillId="16" borderId="91" xfId="12" quotePrefix="1" applyNumberFormat="1" applyFont="1" applyFill="1" applyBorder="1" applyAlignment="1">
      <alignment horizontal="right" vertical="center"/>
    </xf>
    <xf numFmtId="0" fontId="217" fillId="16" borderId="115" xfId="12" applyFont="1" applyFill="1" applyBorder="1"/>
    <xf numFmtId="184" fontId="4" fillId="16" borderId="30" xfId="12" applyNumberFormat="1" applyFont="1" applyFill="1" applyBorder="1" applyAlignment="1">
      <alignment horizontal="right" vertical="center"/>
    </xf>
    <xf numFmtId="184" fontId="4" fillId="16" borderId="58" xfId="12" applyNumberFormat="1" applyFont="1" applyFill="1" applyBorder="1" applyAlignment="1">
      <alignment vertical="center"/>
    </xf>
    <xf numFmtId="0" fontId="7" fillId="16" borderId="0" xfId="4" applyFont="1" applyFill="1" applyAlignment="1">
      <alignment vertical="center" wrapText="1"/>
    </xf>
    <xf numFmtId="189" fontId="7" fillId="18" borderId="39" xfId="12" applyNumberFormat="1" applyFont="1" applyFill="1" applyBorder="1" applyAlignment="1">
      <alignment horizontal="right"/>
    </xf>
    <xf numFmtId="189" fontId="7" fillId="16" borderId="119" xfId="12" quotePrefix="1" applyNumberFormat="1" applyFont="1" applyFill="1" applyBorder="1" applyAlignment="1">
      <alignment horizontal="right" vertical="center"/>
    </xf>
    <xf numFmtId="0" fontId="7" fillId="16" borderId="50" xfId="4" applyFont="1" applyFill="1" applyBorder="1" applyAlignment="1">
      <alignment vertical="center"/>
    </xf>
    <xf numFmtId="0" fontId="7" fillId="16" borderId="50" xfId="4" applyFont="1" applyFill="1" applyBorder="1" applyAlignment="1">
      <alignment vertical="center" wrapText="1"/>
    </xf>
    <xf numFmtId="189" fontId="7" fillId="16" borderId="8" xfId="12" quotePrefix="1" applyNumberFormat="1" applyFont="1" applyFill="1" applyBorder="1" applyAlignment="1">
      <alignment horizontal="right" vertical="center"/>
    </xf>
    <xf numFmtId="189" fontId="7" fillId="16" borderId="30" xfId="12" quotePrefix="1" applyNumberFormat="1" applyFont="1" applyFill="1" applyBorder="1" applyAlignment="1">
      <alignment horizontal="right" vertical="center"/>
    </xf>
    <xf numFmtId="0" fontId="4" fillId="16" borderId="58" xfId="4" applyFont="1" applyFill="1" applyBorder="1" applyAlignment="1">
      <alignment vertical="center"/>
    </xf>
    <xf numFmtId="0" fontId="215" fillId="23" borderId="84" xfId="12" applyFont="1" applyFill="1" applyBorder="1" applyAlignment="1">
      <alignment horizontal="right" vertical="center"/>
    </xf>
    <xf numFmtId="198" fontId="186" fillId="21" borderId="85" xfId="14" applyNumberFormat="1" applyFont="1" applyFill="1" applyBorder="1" applyAlignment="1">
      <alignment horizontal="center" vertical="center" wrapText="1"/>
    </xf>
    <xf numFmtId="0" fontId="7" fillId="16" borderId="0" xfId="12" quotePrefix="1" applyFont="1" applyFill="1" applyAlignment="1">
      <alignment horizontal="right" vertical="center"/>
    </xf>
    <xf numFmtId="0" fontId="7" fillId="16" borderId="0" xfId="12" applyFont="1" applyFill="1" applyAlignment="1">
      <alignment horizontal="center" vertical="center"/>
    </xf>
    <xf numFmtId="184" fontId="4" fillId="16" borderId="0" xfId="4" quotePrefix="1" applyNumberFormat="1" applyFont="1" applyFill="1" applyAlignment="1">
      <alignment horizontal="center" vertical="center"/>
    </xf>
    <xf numFmtId="184" fontId="4" fillId="16" borderId="0" xfId="4" quotePrefix="1" applyNumberFormat="1" applyFont="1" applyFill="1" applyAlignment="1">
      <alignment horizontal="center" vertical="center" wrapText="1"/>
    </xf>
    <xf numFmtId="0" fontId="13" fillId="16" borderId="0" xfId="12" quotePrefix="1" applyFont="1" applyFill="1" applyAlignment="1">
      <alignment horizontal="right" vertical="center"/>
    </xf>
    <xf numFmtId="0" fontId="12" fillId="16" borderId="0" xfId="0" applyFont="1" applyFill="1" applyAlignment="1">
      <alignment horizontal="right" wrapText="1"/>
    </xf>
    <xf numFmtId="0" fontId="211" fillId="18" borderId="14" xfId="0" applyFont="1" applyFill="1" applyBorder="1" applyAlignment="1">
      <alignment horizontal="center" vertical="center"/>
    </xf>
    <xf numFmtId="0" fontId="211" fillId="18" borderId="14" xfId="0" applyFont="1" applyFill="1" applyBorder="1" applyAlignment="1">
      <alignment horizontal="left" vertical="center"/>
    </xf>
    <xf numFmtId="0" fontId="12" fillId="16" borderId="0" xfId="4" applyFont="1" applyFill="1" applyAlignment="1">
      <alignment horizontal="center" vertical="center" wrapText="1"/>
    </xf>
    <xf numFmtId="3" fontId="4" fillId="16" borderId="0" xfId="4" quotePrefix="1" applyNumberFormat="1" applyFont="1" applyFill="1" applyAlignment="1">
      <alignment horizontal="right" vertical="center"/>
    </xf>
    <xf numFmtId="0" fontId="186" fillId="36" borderId="142" xfId="4" applyFont="1" applyFill="1" applyBorder="1" applyAlignment="1">
      <alignment horizontal="center" vertical="center"/>
    </xf>
    <xf numFmtId="0" fontId="186" fillId="36" borderId="16" xfId="4" applyFont="1" applyFill="1" applyBorder="1" applyAlignment="1">
      <alignment horizontal="center" vertical="center"/>
    </xf>
    <xf numFmtId="0" fontId="186" fillId="36" borderId="16" xfId="4" applyFont="1" applyFill="1" applyBorder="1" applyAlignment="1">
      <alignment horizontal="center" vertical="center" wrapText="1"/>
    </xf>
    <xf numFmtId="3" fontId="186" fillId="36" borderId="16" xfId="4" applyNumberFormat="1" applyFont="1" applyFill="1" applyBorder="1" applyAlignment="1">
      <alignment horizontal="center" vertical="center"/>
    </xf>
    <xf numFmtId="3" fontId="186" fillId="36" borderId="11" xfId="4" applyNumberFormat="1" applyFont="1" applyFill="1" applyBorder="1" applyAlignment="1">
      <alignment horizontal="center" vertical="center"/>
    </xf>
    <xf numFmtId="0" fontId="12" fillId="16" borderId="59" xfId="4" applyFont="1" applyFill="1" applyBorder="1" applyAlignment="1">
      <alignment horizontal="center"/>
    </xf>
    <xf numFmtId="0" fontId="12" fillId="16" borderId="14" xfId="4" applyFont="1" applyFill="1" applyBorder="1" applyAlignment="1">
      <alignment horizontal="center" vertical="top"/>
    </xf>
    <xf numFmtId="0" fontId="12" fillId="16" borderId="14" xfId="4" applyFont="1" applyFill="1" applyBorder="1" applyAlignment="1">
      <alignment vertical="top" wrapText="1"/>
    </xf>
    <xf numFmtId="0" fontId="4" fillId="16" borderId="82" xfId="4" applyFont="1" applyFill="1" applyBorder="1" applyAlignment="1">
      <alignment horizontal="center"/>
    </xf>
    <xf numFmtId="0" fontId="116" fillId="28" borderId="31" xfId="4" applyFont="1" applyFill="1" applyBorder="1" applyAlignment="1">
      <alignment horizontal="center" vertical="top"/>
    </xf>
    <xf numFmtId="0" fontId="4" fillId="28" borderId="31" xfId="4" applyFont="1" applyFill="1" applyBorder="1" applyAlignment="1">
      <alignment vertical="top" wrapText="1"/>
    </xf>
    <xf numFmtId="0" fontId="4" fillId="16" borderId="70" xfId="4" applyFont="1" applyFill="1" applyBorder="1" applyAlignment="1">
      <alignment horizontal="center"/>
    </xf>
    <xf numFmtId="0" fontId="116" fillId="28" borderId="37" xfId="4" applyFont="1" applyFill="1" applyBorder="1" applyAlignment="1">
      <alignment horizontal="center" vertical="top"/>
    </xf>
    <xf numFmtId="0" fontId="4" fillId="28" borderId="37" xfId="4" applyFont="1" applyFill="1" applyBorder="1" applyAlignment="1">
      <alignment vertical="top" wrapText="1"/>
    </xf>
    <xf numFmtId="0" fontId="4" fillId="16" borderId="55" xfId="4" applyFont="1" applyFill="1" applyBorder="1" applyAlignment="1">
      <alignment horizontal="center"/>
    </xf>
    <xf numFmtId="0" fontId="116" fillId="28" borderId="36" xfId="4" applyFont="1" applyFill="1" applyBorder="1" applyAlignment="1">
      <alignment horizontal="center" vertical="top"/>
    </xf>
    <xf numFmtId="0" fontId="4" fillId="28" borderId="36" xfId="4" applyFont="1" applyFill="1" applyBorder="1" applyAlignment="1">
      <alignment vertical="top" wrapText="1"/>
    </xf>
    <xf numFmtId="0" fontId="116" fillId="28" borderId="111" xfId="4" applyFont="1" applyFill="1" applyBorder="1" applyAlignment="1">
      <alignment horizontal="center" vertical="top"/>
    </xf>
    <xf numFmtId="0" fontId="4" fillId="28" borderId="111" xfId="4" applyFont="1" applyFill="1" applyBorder="1" applyAlignment="1">
      <alignment vertical="top" wrapText="1"/>
    </xf>
    <xf numFmtId="0" fontId="12" fillId="16" borderId="83" xfId="4" applyFont="1" applyFill="1" applyBorder="1" applyAlignment="1">
      <alignment horizontal="center"/>
    </xf>
    <xf numFmtId="0" fontId="12" fillId="16" borderId="84" xfId="4" applyFont="1" applyFill="1" applyBorder="1" applyAlignment="1">
      <alignment horizontal="center" vertical="top"/>
    </xf>
    <xf numFmtId="0" fontId="12" fillId="16" borderId="84" xfId="4" applyFont="1" applyFill="1" applyBorder="1" applyAlignment="1">
      <alignment vertical="top" wrapText="1"/>
    </xf>
    <xf numFmtId="0" fontId="218" fillId="16" borderId="0" xfId="4" applyFont="1" applyFill="1"/>
    <xf numFmtId="0" fontId="4" fillId="16" borderId="0" xfId="4" applyFont="1" applyFill="1" applyAlignment="1">
      <alignment vertical="top"/>
    </xf>
    <xf numFmtId="0" fontId="4" fillId="16" borderId="0" xfId="4" applyFont="1" applyFill="1" applyAlignment="1">
      <alignment vertical="top" wrapText="1"/>
    </xf>
    <xf numFmtId="0" fontId="4" fillId="5" borderId="0" xfId="4" applyFont="1" applyFill="1" applyAlignment="1">
      <alignment vertical="center" wrapText="1"/>
    </xf>
    <xf numFmtId="3" fontId="194" fillId="22" borderId="59" xfId="4" applyNumberFormat="1" applyFont="1" applyFill="1" applyBorder="1" applyAlignment="1" applyProtection="1">
      <alignment horizontal="right" vertical="center"/>
      <protection locked="0"/>
    </xf>
    <xf numFmtId="3" fontId="194" fillId="22" borderId="14" xfId="4" applyNumberFormat="1" applyFont="1" applyFill="1" applyBorder="1" applyAlignment="1" applyProtection="1">
      <alignment horizontal="right" vertical="center"/>
      <protection locked="0"/>
    </xf>
    <xf numFmtId="3" fontId="194" fillId="22" borderId="12" xfId="4" applyNumberFormat="1" applyFont="1" applyFill="1" applyBorder="1" applyAlignment="1" applyProtection="1">
      <alignment horizontal="right" vertical="center"/>
      <protection locked="0"/>
    </xf>
    <xf numFmtId="3" fontId="13" fillId="16" borderId="91" xfId="4" applyNumberFormat="1" applyFont="1" applyFill="1" applyBorder="1" applyAlignment="1" applyProtection="1">
      <alignment horizontal="right" vertical="center"/>
      <protection locked="0"/>
    </xf>
    <xf numFmtId="3" fontId="13" fillId="16" borderId="92" xfId="4" applyNumberFormat="1" applyFont="1" applyFill="1" applyBorder="1" applyAlignment="1" applyProtection="1">
      <alignment horizontal="right" vertical="center"/>
      <protection locked="0"/>
    </xf>
    <xf numFmtId="3" fontId="12" fillId="16" borderId="56" xfId="4" applyNumberFormat="1" applyFont="1" applyFill="1" applyBorder="1" applyAlignment="1" applyProtection="1">
      <alignment horizontal="right" vertical="center"/>
      <protection locked="0"/>
    </xf>
    <xf numFmtId="3" fontId="12" fillId="16" borderId="57" xfId="4" applyNumberFormat="1" applyFont="1" applyFill="1" applyBorder="1" applyAlignment="1" applyProtection="1">
      <alignment horizontal="right" vertical="center"/>
      <protection locked="0"/>
    </xf>
    <xf numFmtId="3" fontId="4" fillId="28" borderId="31" xfId="4" applyNumberFormat="1" applyFont="1" applyFill="1" applyBorder="1" applyAlignment="1" applyProtection="1">
      <alignment horizontal="right" vertical="center"/>
      <protection locked="0"/>
    </xf>
    <xf numFmtId="3" fontId="4" fillId="28" borderId="74" xfId="4" applyNumberFormat="1" applyFont="1" applyFill="1" applyBorder="1" applyAlignment="1" applyProtection="1">
      <alignment horizontal="right" vertical="center"/>
      <protection locked="0"/>
    </xf>
    <xf numFmtId="3" fontId="4" fillId="28" borderId="37" xfId="4" applyNumberFormat="1" applyFont="1" applyFill="1" applyBorder="1" applyAlignment="1" applyProtection="1">
      <alignment horizontal="right" vertical="center"/>
      <protection locked="0"/>
    </xf>
    <xf numFmtId="3" fontId="4" fillId="28" borderId="87" xfId="4" applyNumberFormat="1" applyFont="1" applyFill="1" applyBorder="1" applyAlignment="1" applyProtection="1">
      <alignment horizontal="right" vertical="center"/>
      <protection locked="0"/>
    </xf>
    <xf numFmtId="3" fontId="12" fillId="16" borderId="14" xfId="4" applyNumberFormat="1" applyFont="1" applyFill="1" applyBorder="1" applyAlignment="1" applyProtection="1">
      <alignment horizontal="right" vertical="center"/>
      <protection locked="0"/>
    </xf>
    <xf numFmtId="3" fontId="12" fillId="16" borderId="12" xfId="4" applyNumberFormat="1" applyFont="1" applyFill="1" applyBorder="1" applyAlignment="1" applyProtection="1">
      <alignment horizontal="right" vertical="center"/>
      <protection locked="0"/>
    </xf>
    <xf numFmtId="3" fontId="4" fillId="28" borderId="36" xfId="4" applyNumberFormat="1" applyFont="1" applyFill="1" applyBorder="1" applyAlignment="1" applyProtection="1">
      <alignment horizontal="right" vertical="center"/>
      <protection locked="0"/>
    </xf>
    <xf numFmtId="3" fontId="4" fillId="28" borderId="81" xfId="4" applyNumberFormat="1" applyFont="1" applyFill="1" applyBorder="1" applyAlignment="1" applyProtection="1">
      <alignment horizontal="right" vertical="center"/>
      <protection locked="0"/>
    </xf>
    <xf numFmtId="3" fontId="12" fillId="16" borderId="14" xfId="0" applyNumberFormat="1" applyFont="1" applyFill="1" applyBorder="1" applyAlignment="1" applyProtection="1">
      <alignment horizontal="right" vertical="center"/>
      <protection locked="0"/>
    </xf>
    <xf numFmtId="3" fontId="12" fillId="16" borderId="12" xfId="0" applyNumberFormat="1" applyFont="1" applyFill="1" applyBorder="1" applyAlignment="1" applyProtection="1">
      <alignment horizontal="right" vertical="center"/>
      <protection locked="0"/>
    </xf>
    <xf numFmtId="3" fontId="4" fillId="28" borderId="111" xfId="0" applyNumberFormat="1" applyFont="1" applyFill="1" applyBorder="1" applyAlignment="1" applyProtection="1">
      <alignment horizontal="right" vertical="center"/>
      <protection locked="0"/>
    </xf>
    <xf numFmtId="3" fontId="4" fillId="28" borderId="114" xfId="0" applyNumberFormat="1" applyFont="1" applyFill="1" applyBorder="1" applyAlignment="1" applyProtection="1">
      <alignment horizontal="right" vertical="center"/>
      <protection locked="0"/>
    </xf>
    <xf numFmtId="3" fontId="4" fillId="28" borderId="37" xfId="0" applyNumberFormat="1" applyFont="1" applyFill="1" applyBorder="1" applyAlignment="1" applyProtection="1">
      <alignment horizontal="right" vertical="center"/>
      <protection locked="0"/>
    </xf>
    <xf numFmtId="3" fontId="4" fillId="28" borderId="87" xfId="0" applyNumberFormat="1" applyFont="1" applyFill="1" applyBorder="1" applyAlignment="1" applyProtection="1">
      <alignment horizontal="right" vertical="center"/>
      <protection locked="0"/>
    </xf>
    <xf numFmtId="3" fontId="4" fillId="28" borderId="111" xfId="4" applyNumberFormat="1" applyFont="1" applyFill="1" applyBorder="1" applyAlignment="1" applyProtection="1">
      <alignment horizontal="right" vertical="center"/>
      <protection locked="0"/>
    </xf>
    <xf numFmtId="3" fontId="4" fillId="28" borderId="114" xfId="4" applyNumberFormat="1" applyFont="1" applyFill="1" applyBorder="1" applyAlignment="1" applyProtection="1">
      <alignment horizontal="right" vertical="center"/>
      <protection locked="0"/>
    </xf>
    <xf numFmtId="3" fontId="12" fillId="6" borderId="14" xfId="4" applyNumberFormat="1" applyFont="1" applyFill="1" applyBorder="1" applyAlignment="1" applyProtection="1">
      <alignment horizontal="right" vertical="center"/>
      <protection locked="0"/>
    </xf>
    <xf numFmtId="3" fontId="12" fillId="6" borderId="12" xfId="4" applyNumberFormat="1" applyFont="1" applyFill="1" applyBorder="1" applyAlignment="1" applyProtection="1">
      <alignment horizontal="right" vertical="center"/>
      <protection locked="0"/>
    </xf>
    <xf numFmtId="3" fontId="12" fillId="16" borderId="84" xfId="4" applyNumberFormat="1" applyFont="1" applyFill="1" applyBorder="1" applyAlignment="1" applyProtection="1">
      <alignment horizontal="right" vertical="center"/>
      <protection locked="0"/>
    </xf>
    <xf numFmtId="3" fontId="12" fillId="16" borderId="85" xfId="4" applyNumberFormat="1" applyFont="1" applyFill="1" applyBorder="1" applyAlignment="1" applyProtection="1">
      <alignment horizontal="right" vertical="center"/>
      <protection locked="0"/>
    </xf>
    <xf numFmtId="3" fontId="195" fillId="18" borderId="59" xfId="4" applyNumberFormat="1" applyFont="1" applyFill="1" applyBorder="1" applyAlignment="1" applyProtection="1">
      <alignment horizontal="right" vertical="center"/>
      <protection locked="0"/>
    </xf>
    <xf numFmtId="3" fontId="195" fillId="18" borderId="14" xfId="4" applyNumberFormat="1" applyFont="1" applyFill="1" applyBorder="1" applyAlignment="1" applyProtection="1">
      <alignment horizontal="right" vertical="center"/>
      <protection locked="0"/>
    </xf>
    <xf numFmtId="3" fontId="195" fillId="18" borderId="12" xfId="4" applyNumberFormat="1" applyFont="1" applyFill="1" applyBorder="1" applyAlignment="1" applyProtection="1">
      <alignment horizontal="right" vertical="center"/>
      <protection locked="0"/>
    </xf>
    <xf numFmtId="0" fontId="46" fillId="16" borderId="0" xfId="0" applyFont="1" applyFill="1" applyAlignment="1">
      <alignment horizontal="right"/>
    </xf>
    <xf numFmtId="184" fontId="46" fillId="16" borderId="0" xfId="0" applyNumberFormat="1" applyFont="1" applyFill="1"/>
    <xf numFmtId="184" fontId="46" fillId="16" borderId="0" xfId="0" applyNumberFormat="1" applyFont="1" applyFill="1" applyAlignment="1">
      <alignment horizontal="left"/>
    </xf>
    <xf numFmtId="0" fontId="54" fillId="20" borderId="52" xfId="0" applyFont="1" applyFill="1" applyBorder="1" applyAlignment="1">
      <alignment horizontal="left" vertical="center"/>
    </xf>
    <xf numFmtId="0" fontId="54" fillId="20" borderId="53" xfId="4" applyFont="1" applyFill="1" applyBorder="1" applyAlignment="1">
      <alignment horizontal="left" vertical="center"/>
    </xf>
    <xf numFmtId="0" fontId="54" fillId="20" borderId="53" xfId="0" applyFont="1" applyFill="1" applyBorder="1" applyAlignment="1">
      <alignment horizontal="left" vertical="center"/>
    </xf>
    <xf numFmtId="0" fontId="54" fillId="20" borderId="54" xfId="4" applyFont="1" applyFill="1" applyBorder="1" applyAlignment="1">
      <alignment horizontal="left" vertical="center"/>
    </xf>
    <xf numFmtId="0" fontId="54" fillId="18" borderId="41" xfId="0" applyFont="1" applyFill="1" applyBorder="1" applyAlignment="1">
      <alignment horizontal="center" vertical="center" wrapText="1"/>
    </xf>
    <xf numFmtId="0" fontId="54" fillId="18" borderId="14" xfId="0" applyFont="1" applyFill="1" applyBorder="1" applyAlignment="1">
      <alignment horizontal="center" vertical="center" wrapText="1"/>
    </xf>
    <xf numFmtId="0" fontId="54" fillId="18" borderId="12" xfId="0" applyFont="1" applyFill="1" applyBorder="1" applyAlignment="1">
      <alignment horizontal="center" vertical="center" wrapText="1"/>
    </xf>
    <xf numFmtId="0" fontId="219" fillId="22" borderId="14" xfId="4" applyFont="1" applyFill="1" applyBorder="1" applyAlignment="1">
      <alignment horizontal="center" vertical="center"/>
    </xf>
    <xf numFmtId="0" fontId="178" fillId="22" borderId="14" xfId="4" applyFont="1" applyFill="1" applyBorder="1" applyAlignment="1">
      <alignment horizontal="center" vertical="center"/>
    </xf>
    <xf numFmtId="0" fontId="35" fillId="16" borderId="0" xfId="0" applyFont="1" applyFill="1" applyAlignment="1">
      <alignment horizontal="right"/>
    </xf>
    <xf numFmtId="0" fontId="54" fillId="16" borderId="0" xfId="0" applyFont="1" applyFill="1" applyAlignment="1">
      <alignment horizontal="left"/>
    </xf>
    <xf numFmtId="1" fontId="135" fillId="16" borderId="0" xfId="0" applyNumberFormat="1" applyFont="1" applyFill="1"/>
    <xf numFmtId="0" fontId="136" fillId="16" borderId="0" xfId="0" applyFont="1" applyFill="1"/>
    <xf numFmtId="1" fontId="46" fillId="16" borderId="112" xfId="0" applyNumberFormat="1" applyFont="1" applyFill="1" applyBorder="1"/>
    <xf numFmtId="0" fontId="110" fillId="16" borderId="112" xfId="0" applyFont="1" applyFill="1" applyBorder="1"/>
    <xf numFmtId="3" fontId="46" fillId="16" borderId="0" xfId="0" applyNumberFormat="1" applyFont="1" applyFill="1"/>
    <xf numFmtId="0" fontId="114" fillId="16" borderId="0" xfId="0" quotePrefix="1" applyFont="1" applyFill="1" applyAlignment="1">
      <alignment horizontal="left"/>
    </xf>
    <xf numFmtId="0" fontId="187" fillId="22" borderId="40" xfId="4" applyFont="1" applyFill="1" applyBorder="1" applyAlignment="1">
      <alignment vertical="center" wrapText="1"/>
    </xf>
    <xf numFmtId="0" fontId="127" fillId="37" borderId="0" xfId="4" applyFont="1" applyFill="1" applyAlignment="1">
      <alignment horizontal="left" vertical="center"/>
    </xf>
    <xf numFmtId="0" fontId="220" fillId="37" borderId="0" xfId="4" applyFont="1" applyFill="1" applyAlignment="1">
      <alignment horizontal="left" vertical="center"/>
    </xf>
    <xf numFmtId="0" fontId="221" fillId="37" borderId="0" xfId="4" applyFont="1" applyFill="1" applyAlignment="1">
      <alignment horizontal="left" vertical="center"/>
    </xf>
    <xf numFmtId="0" fontId="128" fillId="37" borderId="0" xfId="4" applyFont="1" applyFill="1" applyAlignment="1">
      <alignment horizontal="left" vertical="center"/>
    </xf>
    <xf numFmtId="0" fontId="137" fillId="16" borderId="0" xfId="4" applyFont="1" applyFill="1" applyAlignment="1">
      <alignment horizontal="left" vertical="center"/>
    </xf>
    <xf numFmtId="0" fontId="4" fillId="16" borderId="0" xfId="4" applyFont="1" applyFill="1" applyAlignment="1">
      <alignment horizontal="left" vertical="center"/>
    </xf>
    <xf numFmtId="0" fontId="4" fillId="16" borderId="15" xfId="4" applyFont="1" applyFill="1" applyBorder="1" applyAlignment="1">
      <alignment vertical="center"/>
    </xf>
    <xf numFmtId="0" fontId="4" fillId="16" borderId="15" xfId="4" applyFont="1" applyFill="1" applyBorder="1" applyAlignment="1">
      <alignment vertical="center" wrapText="1"/>
    </xf>
    <xf numFmtId="0" fontId="222" fillId="20" borderId="83" xfId="12" quotePrefix="1" applyFont="1" applyFill="1" applyBorder="1" applyAlignment="1">
      <alignment horizontal="right" vertical="center"/>
    </xf>
    <xf numFmtId="0" fontId="223" fillId="20" borderId="84" xfId="12" applyFont="1" applyFill="1" applyBorder="1" applyAlignment="1">
      <alignment horizontal="right" vertical="center"/>
    </xf>
    <xf numFmtId="0" fontId="179" fillId="20" borderId="85" xfId="4" applyFont="1" applyFill="1" applyBorder="1" applyAlignment="1">
      <alignment horizontal="center" vertical="center" wrapText="1"/>
    </xf>
    <xf numFmtId="187" fontId="10" fillId="16" borderId="0" xfId="12" quotePrefix="1" applyNumberFormat="1" applyFont="1" applyFill="1" applyAlignment="1">
      <alignment horizontal="center" vertical="center"/>
    </xf>
    <xf numFmtId="0" fontId="4" fillId="16" borderId="0" xfId="12" applyFont="1" applyFill="1" applyAlignment="1">
      <alignment horizontal="left" vertical="center" wrapText="1"/>
    </xf>
    <xf numFmtId="0" fontId="4" fillId="21" borderId="0" xfId="4" applyFont="1" applyFill="1" applyAlignment="1">
      <alignment vertical="center"/>
    </xf>
    <xf numFmtId="0" fontId="4" fillId="21" borderId="0" xfId="4" applyFont="1" applyFill="1" applyAlignment="1">
      <alignment vertical="center" wrapText="1"/>
    </xf>
    <xf numFmtId="3" fontId="7" fillId="21" borderId="0" xfId="4" applyNumberFormat="1" applyFont="1" applyFill="1" applyAlignment="1">
      <alignment horizontal="right" vertical="center"/>
    </xf>
    <xf numFmtId="3" fontId="4" fillId="21" borderId="0" xfId="4" applyNumberFormat="1" applyFont="1" applyFill="1" applyAlignment="1">
      <alignment horizontal="right" vertical="center"/>
    </xf>
    <xf numFmtId="0" fontId="185" fillId="23" borderId="52" xfId="4" applyFont="1" applyFill="1" applyBorder="1" applyAlignment="1">
      <alignment vertical="center"/>
    </xf>
    <xf numFmtId="0" fontId="185" fillId="23" borderId="53" xfId="4" applyFont="1" applyFill="1" applyBorder="1" applyAlignment="1">
      <alignment horizontal="center" vertical="center"/>
    </xf>
    <xf numFmtId="0" fontId="212" fillId="23" borderId="54" xfId="4" applyFont="1" applyFill="1" applyBorder="1" applyAlignment="1">
      <alignment horizontal="center" vertical="center" wrapText="1"/>
    </xf>
    <xf numFmtId="0" fontId="15" fillId="0" borderId="22" xfId="12" applyFont="1" applyBorder="1" applyAlignment="1">
      <alignment horizontal="center" vertical="center" wrapText="1"/>
    </xf>
    <xf numFmtId="1" fontId="186" fillId="22" borderId="59" xfId="4" applyNumberFormat="1" applyFont="1" applyFill="1" applyBorder="1" applyAlignment="1">
      <alignment horizontal="center" vertical="center" wrapText="1"/>
    </xf>
    <xf numFmtId="1" fontId="186" fillId="22" borderId="41" xfId="4" applyNumberFormat="1" applyFont="1" applyFill="1" applyBorder="1" applyAlignment="1">
      <alignment horizontal="center" vertical="center" wrapText="1"/>
    </xf>
    <xf numFmtId="1" fontId="186" fillId="22" borderId="14" xfId="4" applyNumberFormat="1" applyFont="1" applyFill="1" applyBorder="1" applyAlignment="1">
      <alignment horizontal="center" vertical="center" wrapText="1"/>
    </xf>
    <xf numFmtId="1" fontId="186" fillId="22" borderId="12" xfId="4" applyNumberFormat="1" applyFont="1" applyFill="1" applyBorder="1" applyAlignment="1">
      <alignment horizontal="center" vertical="center" wrapText="1"/>
    </xf>
    <xf numFmtId="0" fontId="4" fillId="16" borderId="50" xfId="4" applyFont="1" applyFill="1" applyBorder="1" applyAlignment="1">
      <alignment horizontal="center" vertical="center"/>
    </xf>
    <xf numFmtId="0" fontId="194" fillId="16" borderId="12" xfId="4" applyFont="1" applyFill="1" applyBorder="1" applyAlignment="1">
      <alignment horizontal="left" vertical="center" wrapText="1"/>
    </xf>
    <xf numFmtId="0" fontId="4" fillId="16" borderId="8" xfId="4" applyFont="1" applyFill="1" applyBorder="1" applyAlignment="1">
      <alignment horizontal="center" vertical="center" wrapText="1"/>
    </xf>
    <xf numFmtId="0" fontId="4" fillId="16" borderId="0" xfId="4" applyFont="1" applyFill="1" applyAlignment="1">
      <alignment horizontal="center" vertical="center" wrapText="1"/>
    </xf>
    <xf numFmtId="0" fontId="4" fillId="16" borderId="50" xfId="4" applyFont="1" applyFill="1" applyBorder="1" applyAlignment="1">
      <alignment horizontal="center" vertical="center" wrapText="1"/>
    </xf>
    <xf numFmtId="189" fontId="187" fillId="18" borderId="39" xfId="12" applyNumberFormat="1" applyFont="1" applyFill="1" applyBorder="1" applyAlignment="1">
      <alignment horizontal="right"/>
    </xf>
    <xf numFmtId="189" fontId="224" fillId="23" borderId="83" xfId="12" applyNumberFormat="1" applyFont="1" applyFill="1" applyBorder="1" applyAlignment="1">
      <alignment horizontal="right" vertical="center"/>
    </xf>
    <xf numFmtId="0" fontId="186" fillId="23" borderId="85" xfId="14" applyFont="1" applyFill="1" applyBorder="1" applyAlignment="1">
      <alignment horizontal="center" vertical="center" wrapText="1"/>
    </xf>
    <xf numFmtId="0" fontId="4" fillId="37" borderId="0" xfId="4" applyFont="1" applyFill="1" applyAlignment="1">
      <alignment vertical="center"/>
    </xf>
    <xf numFmtId="0" fontId="4" fillId="37" borderId="0" xfId="4" applyFont="1" applyFill="1" applyAlignment="1">
      <alignment vertical="center"/>
    </xf>
    <xf numFmtId="0" fontId="4" fillId="37" borderId="0" xfId="4" applyFont="1" applyFill="1" applyAlignment="1">
      <alignment vertical="center" wrapText="1"/>
    </xf>
    <xf numFmtId="3" fontId="4" fillId="37" borderId="0" xfId="4" applyNumberFormat="1" applyFont="1" applyFill="1" applyAlignment="1">
      <alignment horizontal="right" vertical="center"/>
    </xf>
    <xf numFmtId="0" fontId="4" fillId="37" borderId="0" xfId="4" applyFont="1" applyFill="1" applyAlignment="1">
      <alignment vertical="center" wrapText="1"/>
    </xf>
    <xf numFmtId="185" fontId="225" fillId="18" borderId="41" xfId="4" applyNumberFormat="1" applyFont="1" applyFill="1" applyBorder="1" applyAlignment="1">
      <alignment horizontal="center" vertical="center"/>
    </xf>
    <xf numFmtId="0" fontId="12" fillId="16" borderId="0" xfId="4" applyFont="1" applyFill="1" applyAlignment="1">
      <alignment horizontal="center" vertical="center"/>
    </xf>
    <xf numFmtId="0" fontId="12" fillId="0" borderId="0" xfId="4" quotePrefix="1" applyFont="1" applyAlignment="1">
      <alignment vertical="center"/>
    </xf>
    <xf numFmtId="186" fontId="4" fillId="16" borderId="0" xfId="4" applyNumberFormat="1" applyFont="1" applyFill="1" applyAlignment="1">
      <alignment horizontal="left" vertical="center"/>
    </xf>
    <xf numFmtId="0" fontId="12" fillId="0" borderId="141" xfId="0" applyFont="1" applyBorder="1" applyAlignment="1">
      <alignment horizontal="right" wrapText="1"/>
    </xf>
    <xf numFmtId="0" fontId="201" fillId="26" borderId="52" xfId="4" applyFont="1" applyFill="1" applyBorder="1" applyAlignment="1">
      <alignment vertical="center"/>
    </xf>
    <xf numFmtId="0" fontId="201" fillId="26" borderId="53" xfId="4" applyFont="1" applyFill="1" applyBorder="1" applyAlignment="1">
      <alignment horizontal="center" vertical="center"/>
    </xf>
    <xf numFmtId="0" fontId="190" fillId="26" borderId="54" xfId="4" applyFont="1" applyFill="1" applyBorder="1" applyAlignment="1">
      <alignment horizontal="center" vertical="center" wrapText="1"/>
    </xf>
    <xf numFmtId="0" fontId="191" fillId="26" borderId="7" xfId="4" applyFont="1" applyFill="1" applyBorder="1" applyAlignment="1">
      <alignment horizontal="center" vertical="center"/>
    </xf>
    <xf numFmtId="0" fontId="226" fillId="26" borderId="53" xfId="0" applyFont="1" applyFill="1" applyBorder="1" applyAlignment="1">
      <alignment horizontal="center" vertical="center"/>
    </xf>
    <xf numFmtId="0" fontId="227" fillId="26" borderId="53" xfId="4" applyFont="1" applyFill="1" applyBorder="1" applyAlignment="1">
      <alignment horizontal="center" vertical="center"/>
    </xf>
    <xf numFmtId="0" fontId="201" fillId="26" borderId="54" xfId="4" applyFont="1" applyFill="1" applyBorder="1" applyAlignment="1">
      <alignment horizontal="center" vertical="center"/>
    </xf>
    <xf numFmtId="0" fontId="197" fillId="26" borderId="55" xfId="4" quotePrefix="1" applyFont="1" applyFill="1" applyBorder="1" applyAlignment="1">
      <alignment horizontal="center" vertical="center"/>
    </xf>
    <xf numFmtId="0" fontId="197" fillId="26" borderId="56" xfId="4" applyFont="1" applyFill="1" applyBorder="1" applyAlignment="1">
      <alignment horizontal="center" vertical="center"/>
    </xf>
    <xf numFmtId="0" fontId="228" fillId="0" borderId="63" xfId="12" applyFont="1" applyBorder="1" applyAlignment="1">
      <alignment horizontal="center" vertical="center" wrapText="1"/>
    </xf>
    <xf numFmtId="1" fontId="190" fillId="25" borderId="59" xfId="4" applyNumberFormat="1" applyFont="1" applyFill="1" applyBorder="1" applyAlignment="1">
      <alignment horizontal="center" vertical="center" wrapText="1"/>
    </xf>
    <xf numFmtId="1" fontId="190" fillId="25" borderId="41" xfId="4" applyNumberFormat="1" applyFont="1" applyFill="1" applyBorder="1" applyAlignment="1">
      <alignment horizontal="center" vertical="center" wrapText="1"/>
    </xf>
    <xf numFmtId="1" fontId="190" fillId="25" borderId="14" xfId="4" applyNumberFormat="1" applyFont="1" applyFill="1" applyBorder="1" applyAlignment="1">
      <alignment horizontal="center" vertical="center" wrapText="1"/>
    </xf>
    <xf numFmtId="1" fontId="190" fillId="25" borderId="12" xfId="4" applyNumberFormat="1" applyFont="1" applyFill="1" applyBorder="1" applyAlignment="1">
      <alignment horizontal="center" vertical="center" wrapText="1"/>
    </xf>
    <xf numFmtId="0" fontId="207" fillId="18" borderId="24" xfId="12" applyFont="1" applyFill="1" applyBorder="1" applyAlignment="1">
      <alignment horizontal="left" vertical="center"/>
    </xf>
    <xf numFmtId="1" fontId="4" fillId="18" borderId="41" xfId="4" applyNumberFormat="1" applyFont="1" applyFill="1" applyBorder="1" applyAlignment="1">
      <alignment horizontal="left" vertical="center" wrapText="1"/>
    </xf>
    <xf numFmtId="1" fontId="201" fillId="16" borderId="12" xfId="4" applyNumberFormat="1" applyFont="1" applyFill="1" applyBorder="1" applyAlignment="1">
      <alignment horizontal="left" vertical="center" wrapText="1"/>
    </xf>
    <xf numFmtId="0" fontId="229" fillId="16" borderId="30" xfId="12" applyFont="1" applyFill="1" applyBorder="1" applyAlignment="1">
      <alignment horizontal="left" vertical="center"/>
    </xf>
    <xf numFmtId="1" fontId="4" fillId="16" borderId="58" xfId="4" applyNumberFormat="1" applyFont="1" applyFill="1" applyBorder="1" applyAlignment="1">
      <alignment horizontal="center" vertical="center"/>
    </xf>
    <xf numFmtId="0" fontId="9" fillId="16" borderId="58" xfId="12" applyFont="1" applyFill="1" applyBorder="1" applyAlignment="1">
      <alignment horizontal="left" vertical="center" wrapText="1"/>
    </xf>
    <xf numFmtId="187" fontId="189" fillId="25" borderId="39" xfId="12" quotePrefix="1" applyNumberFormat="1" applyFont="1" applyFill="1" applyBorder="1" applyAlignment="1">
      <alignment horizontal="right" vertical="center"/>
    </xf>
    <xf numFmtId="3" fontId="193" fillId="25" borderId="59" xfId="4" applyNumberFormat="1" applyFont="1" applyFill="1" applyBorder="1" applyAlignment="1">
      <alignment vertical="center"/>
    </xf>
    <xf numFmtId="0" fontId="202" fillId="26" borderId="83" xfId="12" quotePrefix="1" applyFont="1" applyFill="1" applyBorder="1" applyAlignment="1">
      <alignment horizontal="right" vertical="center"/>
    </xf>
    <xf numFmtId="0" fontId="197" fillId="26" borderId="84" xfId="12" applyFont="1" applyFill="1" applyBorder="1" applyAlignment="1">
      <alignment horizontal="right" vertical="center"/>
    </xf>
    <xf numFmtId="0" fontId="190" fillId="26" borderId="85" xfId="12" applyFont="1" applyFill="1" applyBorder="1" applyAlignment="1">
      <alignment horizontal="center" vertical="center" wrapText="1"/>
    </xf>
    <xf numFmtId="3" fontId="193" fillId="26" borderId="83" xfId="4" applyNumberFormat="1" applyFont="1" applyFill="1" applyBorder="1" applyAlignment="1">
      <alignment vertical="center"/>
    </xf>
    <xf numFmtId="3" fontId="193" fillId="26" borderId="84" xfId="4" applyNumberFormat="1" applyFont="1" applyFill="1" applyBorder="1" applyAlignment="1">
      <alignment vertical="center"/>
    </xf>
    <xf numFmtId="0" fontId="4" fillId="26" borderId="0" xfId="4" applyFont="1" applyFill="1" applyAlignment="1">
      <alignment vertical="center"/>
    </xf>
    <xf numFmtId="0" fontId="4" fillId="26" borderId="0" xfId="4" applyFont="1" applyFill="1" applyAlignment="1">
      <alignment vertical="center" wrapText="1"/>
    </xf>
    <xf numFmtId="3" fontId="4" fillId="26" borderId="0" xfId="4" applyNumberFormat="1" applyFont="1" applyFill="1" applyAlignment="1">
      <alignment horizontal="right" vertical="center"/>
    </xf>
    <xf numFmtId="0" fontId="4" fillId="16" borderId="0" xfId="4" quotePrefix="1" applyFont="1" applyFill="1" applyAlignment="1">
      <alignment horizontal="center" vertical="center"/>
    </xf>
    <xf numFmtId="0" fontId="4" fillId="16" borderId="0" xfId="4" quotePrefix="1" applyFont="1" applyFill="1" applyAlignment="1">
      <alignment horizontal="center" vertical="center" wrapText="1"/>
    </xf>
    <xf numFmtId="0" fontId="12" fillId="30" borderId="23" xfId="4" quotePrefix="1" applyFont="1" applyFill="1" applyBorder="1" applyAlignment="1">
      <alignment horizontal="center" vertical="center" wrapText="1"/>
    </xf>
    <xf numFmtId="0" fontId="44" fillId="30" borderId="23" xfId="4" applyFont="1" applyFill="1" applyBorder="1" applyAlignment="1">
      <alignment horizontal="center" vertical="center" wrapText="1"/>
    </xf>
    <xf numFmtId="1" fontId="12" fillId="0" borderId="142" xfId="4" applyNumberFormat="1" applyFont="1" applyBorder="1" applyAlignment="1">
      <alignment horizontal="center" vertical="center" wrapText="1"/>
    </xf>
    <xf numFmtId="1" fontId="12" fillId="0" borderId="143" xfId="4" applyNumberFormat="1" applyFont="1" applyBorder="1" applyAlignment="1">
      <alignment horizontal="center" vertical="center" wrapText="1"/>
    </xf>
    <xf numFmtId="1" fontId="12" fillId="0" borderId="16" xfId="4" applyNumberFormat="1" applyFont="1" applyBorder="1" applyAlignment="1">
      <alignment horizontal="center" vertical="center" wrapText="1"/>
    </xf>
    <xf numFmtId="1" fontId="12" fillId="0" borderId="11" xfId="4" applyNumberFormat="1" applyFont="1" applyBorder="1" applyAlignment="1">
      <alignment horizontal="center" vertical="center" wrapText="1"/>
    </xf>
    <xf numFmtId="0" fontId="4" fillId="16" borderId="0" xfId="4" quotePrefix="1" applyFont="1" applyFill="1" applyAlignment="1">
      <alignment horizontal="left" vertical="center"/>
    </xf>
    <xf numFmtId="0" fontId="4" fillId="16" borderId="9" xfId="4" quotePrefix="1" applyFont="1" applyFill="1" applyBorder="1" applyAlignment="1">
      <alignment horizontal="left" vertical="center" wrapText="1"/>
    </xf>
    <xf numFmtId="3" fontId="29" fillId="16" borderId="9" xfId="4" quotePrefix="1" applyNumberFormat="1" applyFont="1" applyFill="1" applyBorder="1" applyAlignment="1">
      <alignment horizontal="center" vertical="center"/>
    </xf>
    <xf numFmtId="3" fontId="30" fillId="16" borderId="9" xfId="4" quotePrefix="1" applyNumberFormat="1" applyFont="1" applyFill="1" applyBorder="1" applyAlignment="1">
      <alignment horizontal="center" vertical="center"/>
    </xf>
    <xf numFmtId="3" fontId="90" fillId="16" borderId="70" xfId="4" quotePrefix="1" applyNumberFormat="1" applyFont="1" applyFill="1" applyBorder="1" applyAlignment="1">
      <alignment horizontal="center" vertical="center"/>
    </xf>
    <xf numFmtId="184" fontId="12" fillId="30" borderId="128" xfId="4" quotePrefix="1" applyNumberFormat="1" applyFont="1" applyFill="1" applyBorder="1" applyAlignment="1">
      <alignment horizontal="center" vertical="center" wrapText="1"/>
    </xf>
    <xf numFmtId="195" fontId="178" fillId="30" borderId="128" xfId="4" applyNumberFormat="1" applyFont="1" applyFill="1" applyBorder="1" applyAlignment="1">
      <alignment horizontal="right" vertical="center"/>
    </xf>
    <xf numFmtId="195" fontId="195" fillId="20" borderId="117" xfId="4" applyNumberFormat="1" applyFont="1" applyFill="1" applyBorder="1" applyAlignment="1">
      <alignment horizontal="right" vertical="center"/>
    </xf>
    <xf numFmtId="195" fontId="195" fillId="20" borderId="135" xfId="4" applyNumberFormat="1" applyFont="1" applyFill="1" applyBorder="1" applyAlignment="1">
      <alignment horizontal="right" vertical="center"/>
    </xf>
    <xf numFmtId="195" fontId="195" fillId="20" borderId="118" xfId="4" applyNumberFormat="1" applyFont="1" applyFill="1" applyBorder="1" applyAlignment="1">
      <alignment horizontal="right" vertical="center"/>
    </xf>
    <xf numFmtId="184" fontId="12" fillId="30" borderId="68" xfId="4" quotePrefix="1" applyNumberFormat="1" applyFont="1" applyFill="1" applyBorder="1" applyAlignment="1">
      <alignment horizontal="center" vertical="center" wrapText="1"/>
    </xf>
    <xf numFmtId="195" fontId="178" fillId="30" borderId="68" xfId="4" applyNumberFormat="1" applyFont="1" applyFill="1" applyBorder="1" applyAlignment="1">
      <alignment horizontal="right" vertical="center"/>
    </xf>
    <xf numFmtId="195" fontId="195" fillId="20" borderId="83" xfId="4" applyNumberFormat="1" applyFont="1" applyFill="1" applyBorder="1" applyAlignment="1">
      <alignment horizontal="right" vertical="center"/>
    </xf>
    <xf numFmtId="195" fontId="195" fillId="20" borderId="84" xfId="4" applyNumberFormat="1" applyFont="1" applyFill="1" applyBorder="1" applyAlignment="1">
      <alignment horizontal="right" vertical="center"/>
    </xf>
    <xf numFmtId="195" fontId="195" fillId="20" borderId="85" xfId="4" applyNumberFormat="1" applyFont="1" applyFill="1" applyBorder="1" applyAlignment="1">
      <alignment horizontal="right" vertical="center"/>
    </xf>
    <xf numFmtId="0" fontId="4" fillId="27" borderId="0" xfId="4" applyFont="1" applyFill="1" applyAlignment="1">
      <alignment vertical="center"/>
    </xf>
    <xf numFmtId="0" fontId="4" fillId="27" borderId="0" xfId="4" applyFont="1" applyFill="1" applyAlignment="1">
      <alignment vertical="center" wrapText="1"/>
    </xf>
    <xf numFmtId="3" fontId="4" fillId="27" borderId="0" xfId="4" applyNumberFormat="1" applyFont="1" applyFill="1" applyAlignment="1">
      <alignment horizontal="right" vertical="center"/>
    </xf>
    <xf numFmtId="0" fontId="7" fillId="16" borderId="62" xfId="12" applyFont="1" applyFill="1" applyBorder="1" applyAlignment="1">
      <alignment horizontal="center" vertical="center" wrapText="1"/>
    </xf>
    <xf numFmtId="1" fontId="12" fillId="16" borderId="59" xfId="4" applyNumberFormat="1" applyFont="1" applyFill="1" applyBorder="1" applyAlignment="1">
      <alignment horizontal="center" vertical="center" wrapText="1"/>
    </xf>
    <xf numFmtId="1" fontId="12" fillId="16" borderId="41" xfId="4" applyNumberFormat="1" applyFont="1" applyFill="1" applyBorder="1" applyAlignment="1">
      <alignment horizontal="center" vertical="center" wrapText="1"/>
    </xf>
    <xf numFmtId="1" fontId="12" fillId="16" borderId="14" xfId="4" applyNumberFormat="1" applyFont="1" applyFill="1" applyBorder="1" applyAlignment="1">
      <alignment horizontal="center" vertical="center" wrapText="1"/>
    </xf>
    <xf numFmtId="1" fontId="12" fillId="16" borderId="12" xfId="4" applyNumberFormat="1" applyFont="1" applyFill="1" applyBorder="1" applyAlignment="1">
      <alignment horizontal="center" vertical="center" wrapText="1"/>
    </xf>
    <xf numFmtId="0" fontId="4" fillId="16" borderId="39" xfId="4" applyFont="1" applyFill="1" applyBorder="1" applyAlignment="1">
      <alignment horizontal="left" vertical="center"/>
    </xf>
    <xf numFmtId="0" fontId="4" fillId="16" borderId="41" xfId="4" applyFont="1" applyFill="1" applyBorder="1" applyAlignment="1">
      <alignment horizontal="left" vertical="center"/>
    </xf>
    <xf numFmtId="0" fontId="230" fillId="16" borderId="0" xfId="4" applyFont="1" applyFill="1" applyAlignment="1">
      <alignment horizontal="left" vertical="center" wrapText="1"/>
    </xf>
    <xf numFmtId="0" fontId="187" fillId="22" borderId="40" xfId="4" applyFont="1" applyFill="1" applyBorder="1" applyAlignment="1">
      <alignment vertical="center" wrapText="1"/>
    </xf>
    <xf numFmtId="0" fontId="208" fillId="16" borderId="139" xfId="8" applyFont="1" applyFill="1" applyBorder="1"/>
    <xf numFmtId="0" fontId="196" fillId="38" borderId="10" xfId="4" quotePrefix="1" applyFont="1" applyFill="1" applyBorder="1" applyAlignment="1">
      <alignment vertical="center"/>
    </xf>
    <xf numFmtId="0" fontId="230" fillId="38" borderId="120" xfId="4" applyFont="1" applyFill="1" applyBorder="1" applyAlignment="1">
      <alignment horizontal="center" vertical="center"/>
    </xf>
    <xf numFmtId="0" fontId="231" fillId="38" borderId="59" xfId="4" quotePrefix="1" applyFont="1" applyFill="1" applyBorder="1" applyAlignment="1">
      <alignment horizontal="center" vertical="center"/>
    </xf>
    <xf numFmtId="0" fontId="231" fillId="38" borderId="14" xfId="4" applyFont="1" applyFill="1" applyBorder="1" applyAlignment="1">
      <alignment horizontal="center" vertical="center"/>
    </xf>
    <xf numFmtId="0" fontId="196" fillId="38" borderId="121" xfId="4" quotePrefix="1" applyFont="1" applyFill="1" applyBorder="1" applyAlignment="1">
      <alignment horizontal="center" vertical="center" wrapText="1"/>
    </xf>
    <xf numFmtId="0" fontId="232" fillId="38" borderId="7" xfId="4" applyFont="1" applyFill="1" applyBorder="1" applyAlignment="1">
      <alignment horizontal="center" vertical="center"/>
    </xf>
    <xf numFmtId="0" fontId="232" fillId="38" borderId="10" xfId="4" applyFont="1" applyFill="1" applyBorder="1" applyAlignment="1">
      <alignment horizontal="center" vertical="center"/>
    </xf>
    <xf numFmtId="0" fontId="233" fillId="38" borderId="120" xfId="0" applyFont="1" applyFill="1" applyBorder="1" applyAlignment="1">
      <alignment horizontal="center" vertical="center"/>
    </xf>
    <xf numFmtId="0" fontId="234" fillId="38" borderId="120" xfId="4" applyFont="1" applyFill="1" applyBorder="1" applyAlignment="1">
      <alignment horizontal="center" vertical="center"/>
    </xf>
    <xf numFmtId="0" fontId="230" fillId="38" borderId="121" xfId="4" applyFont="1" applyFill="1" applyBorder="1" applyAlignment="1">
      <alignment horizontal="center" vertical="center"/>
    </xf>
    <xf numFmtId="0" fontId="235" fillId="38" borderId="24" xfId="4" applyFont="1" applyFill="1" applyBorder="1" applyAlignment="1">
      <alignment horizontal="center" vertical="center"/>
    </xf>
    <xf numFmtId="0" fontId="232" fillId="38" borderId="24" xfId="4" applyFont="1" applyFill="1" applyBorder="1" applyAlignment="1">
      <alignment horizontal="center" vertical="center"/>
    </xf>
    <xf numFmtId="184" fontId="236" fillId="38" borderId="144" xfId="12" applyNumberFormat="1" applyFont="1" applyFill="1" applyBorder="1" applyAlignment="1">
      <alignment horizontal="right" vertical="center"/>
    </xf>
    <xf numFmtId="187" fontId="237" fillId="38" borderId="84" xfId="12" quotePrefix="1" applyNumberFormat="1" applyFont="1" applyFill="1" applyBorder="1" applyAlignment="1">
      <alignment horizontal="right" vertical="center"/>
    </xf>
    <xf numFmtId="0" fontId="196" fillId="38" borderId="69" xfId="12" applyFont="1" applyFill="1" applyBorder="1" applyAlignment="1">
      <alignment horizontal="center" vertical="center" wrapText="1"/>
    </xf>
    <xf numFmtId="3" fontId="192" fillId="38" borderId="68" xfId="4" applyNumberFormat="1" applyFont="1" applyFill="1" applyBorder="1" applyAlignment="1">
      <alignment vertical="center"/>
    </xf>
    <xf numFmtId="3" fontId="230" fillId="38" borderId="83" xfId="4" applyNumberFormat="1" applyFont="1" applyFill="1" applyBorder="1" applyAlignment="1">
      <alignment vertical="center"/>
    </xf>
    <xf numFmtId="3" fontId="230" fillId="38" borderId="84" xfId="4" applyNumberFormat="1" applyFont="1" applyFill="1" applyBorder="1" applyAlignment="1">
      <alignment vertical="center"/>
    </xf>
    <xf numFmtId="3" fontId="230" fillId="38" borderId="85" xfId="4" applyNumberFormat="1" applyFont="1" applyFill="1" applyBorder="1" applyAlignment="1">
      <alignment vertical="center"/>
    </xf>
    <xf numFmtId="193" fontId="199" fillId="31" borderId="78" xfId="4" applyNumberFormat="1" applyFont="1" applyFill="1" applyBorder="1" applyAlignment="1">
      <alignment horizontal="center" vertical="center"/>
    </xf>
    <xf numFmtId="193" fontId="199" fillId="31" borderId="64" xfId="4" applyNumberFormat="1" applyFont="1" applyFill="1" applyBorder="1" applyAlignment="1">
      <alignment horizontal="center" vertical="center"/>
    </xf>
    <xf numFmtId="193" fontId="199" fillId="31" borderId="73" xfId="4" applyNumberFormat="1" applyFont="1" applyFill="1" applyBorder="1" applyAlignment="1">
      <alignment horizontal="center" vertical="center"/>
    </xf>
    <xf numFmtId="193" fontId="199" fillId="31" borderId="31" xfId="4" applyNumberFormat="1" applyFont="1" applyFill="1" applyBorder="1" applyAlignment="1">
      <alignment horizontal="center" vertical="center"/>
    </xf>
    <xf numFmtId="193" fontId="199" fillId="31" borderId="75" xfId="4" applyNumberFormat="1" applyFont="1" applyFill="1" applyBorder="1" applyAlignment="1">
      <alignment horizontal="center" vertical="center"/>
    </xf>
    <xf numFmtId="193" fontId="199" fillId="31" borderId="33" xfId="4" applyNumberFormat="1" applyFont="1" applyFill="1" applyBorder="1" applyAlignment="1">
      <alignment horizontal="center" vertical="center"/>
    </xf>
    <xf numFmtId="193" fontId="199" fillId="31" borderId="80" xfId="4" applyNumberFormat="1" applyFont="1" applyFill="1" applyBorder="1" applyAlignment="1">
      <alignment horizontal="center" vertical="center"/>
    </xf>
    <xf numFmtId="193" fontId="199" fillId="31" borderId="36" xfId="4" applyNumberFormat="1" applyFont="1" applyFill="1" applyBorder="1" applyAlignment="1">
      <alignment horizontal="center" vertical="center"/>
    </xf>
    <xf numFmtId="193" fontId="199" fillId="31" borderId="89" xfId="4" applyNumberFormat="1" applyFont="1" applyFill="1" applyBorder="1" applyAlignment="1">
      <alignment horizontal="center" vertical="center"/>
    </xf>
    <xf numFmtId="193" fontId="199" fillId="31" borderId="79" xfId="4" applyNumberFormat="1" applyFont="1" applyFill="1" applyBorder="1" applyAlignment="1">
      <alignment horizontal="center" vertical="center"/>
    </xf>
    <xf numFmtId="193" fontId="199" fillId="31" borderId="72" xfId="4" applyNumberFormat="1" applyFont="1" applyFill="1" applyBorder="1" applyAlignment="1">
      <alignment horizontal="center" vertical="center"/>
    </xf>
    <xf numFmtId="193" fontId="199" fillId="31" borderId="37" xfId="4" applyNumberFormat="1" applyFont="1" applyFill="1" applyBorder="1" applyAlignment="1">
      <alignment horizontal="center" vertical="center"/>
    </xf>
    <xf numFmtId="193" fontId="199" fillId="31" borderId="81" xfId="4" applyNumberFormat="1" applyFont="1" applyFill="1" applyBorder="1" applyAlignment="1">
      <alignment horizontal="center" vertical="center"/>
    </xf>
    <xf numFmtId="0" fontId="223" fillId="18" borderId="14" xfId="4" applyFont="1" applyFill="1" applyBorder="1" applyAlignment="1">
      <alignment horizontal="center" vertical="center"/>
    </xf>
    <xf numFmtId="0" fontId="238" fillId="18" borderId="14" xfId="4" applyFont="1" applyFill="1" applyBorder="1" applyAlignment="1">
      <alignment horizontal="center" vertical="center"/>
    </xf>
    <xf numFmtId="0" fontId="35" fillId="16" borderId="24" xfId="0" applyFont="1" applyFill="1" applyBorder="1" applyAlignment="1">
      <alignment horizontal="center"/>
    </xf>
    <xf numFmtId="0" fontId="44" fillId="30" borderId="145" xfId="0" quotePrefix="1" applyFont="1" applyFill="1" applyBorder="1" applyAlignment="1">
      <alignment horizontal="left"/>
    </xf>
    <xf numFmtId="0" fontId="239" fillId="16" borderId="0" xfId="0" applyFont="1" applyFill="1" applyAlignment="1">
      <alignment horizontal="right"/>
    </xf>
    <xf numFmtId="0" fontId="12" fillId="16" borderId="0" xfId="0" applyFont="1" applyFill="1" applyAlignment="1">
      <alignment horizontal="right" wrapText="1"/>
    </xf>
    <xf numFmtId="0" fontId="223" fillId="18" borderId="14" xfId="4" applyFont="1" applyFill="1" applyBorder="1" applyAlignment="1">
      <alignment horizontal="center" vertical="center"/>
    </xf>
    <xf numFmtId="3" fontId="12" fillId="6" borderId="14" xfId="4" applyNumberFormat="1" applyFont="1" applyFill="1" applyBorder="1" applyAlignment="1">
      <alignment horizontal="right" vertical="center"/>
    </xf>
    <xf numFmtId="3" fontId="12" fillId="6" borderId="12" xfId="4" applyNumberFormat="1" applyFont="1" applyFill="1" applyBorder="1" applyAlignment="1">
      <alignment horizontal="right" vertical="center"/>
    </xf>
    <xf numFmtId="3" fontId="187" fillId="22" borderId="24" xfId="4" applyNumberFormat="1" applyFont="1" applyFill="1" applyBorder="1" applyAlignment="1" applyProtection="1">
      <alignment horizontal="right" vertical="center"/>
      <protection locked="0"/>
    </xf>
    <xf numFmtId="3" fontId="7" fillId="16" borderId="103" xfId="4" applyNumberFormat="1" applyFont="1" applyFill="1" applyBorder="1" applyAlignment="1" applyProtection="1">
      <alignment horizontal="right" vertical="center"/>
      <protection locked="0"/>
    </xf>
    <xf numFmtId="3" fontId="7" fillId="16" borderId="105" xfId="4" applyNumberFormat="1" applyFont="1" applyFill="1" applyBorder="1" applyAlignment="1" applyProtection="1">
      <alignment horizontal="right" vertical="center"/>
      <protection locked="0"/>
    </xf>
    <xf numFmtId="3" fontId="7" fillId="16" borderId="107" xfId="4" applyNumberFormat="1" applyFont="1" applyFill="1" applyBorder="1" applyAlignment="1" applyProtection="1">
      <alignment horizontal="right" vertical="center"/>
      <protection locked="0"/>
    </xf>
    <xf numFmtId="3" fontId="7" fillId="16" borderId="9" xfId="4" applyNumberFormat="1" applyFont="1" applyFill="1" applyBorder="1" applyAlignment="1" applyProtection="1">
      <alignment horizontal="right" vertical="center"/>
      <protection locked="0"/>
    </xf>
    <xf numFmtId="3" fontId="7" fillId="16" borderId="109" xfId="4" applyNumberFormat="1" applyFont="1" applyFill="1" applyBorder="1" applyAlignment="1" applyProtection="1">
      <alignment horizontal="right" vertical="center"/>
      <protection locked="0"/>
    </xf>
    <xf numFmtId="3" fontId="7" fillId="18" borderId="24" xfId="4" applyNumberFormat="1" applyFont="1" applyFill="1" applyBorder="1" applyAlignment="1" applyProtection="1">
      <alignment horizontal="right" vertical="center"/>
      <protection locked="0"/>
    </xf>
    <xf numFmtId="3" fontId="193" fillId="25" borderId="59" xfId="4" applyNumberFormat="1" applyFont="1" applyFill="1" applyBorder="1" applyAlignment="1" applyProtection="1">
      <alignment vertical="center"/>
      <protection locked="0"/>
    </xf>
    <xf numFmtId="3" fontId="193" fillId="25" borderId="14" xfId="4" applyNumberFormat="1" applyFont="1" applyFill="1" applyBorder="1" applyAlignment="1" applyProtection="1">
      <alignment vertical="center"/>
      <protection locked="0"/>
    </xf>
    <xf numFmtId="3" fontId="193" fillId="25" borderId="12" xfId="4" applyNumberFormat="1" applyFont="1" applyFill="1" applyBorder="1" applyAlignment="1" applyProtection="1">
      <alignment vertical="center"/>
      <protection locked="0"/>
    </xf>
    <xf numFmtId="3" fontId="193" fillId="25" borderId="41" xfId="4" applyNumberFormat="1" applyFont="1" applyFill="1" applyBorder="1" applyAlignment="1">
      <alignment vertical="center"/>
    </xf>
    <xf numFmtId="3" fontId="198" fillId="29" borderId="25" xfId="4" applyNumberFormat="1" applyFont="1" applyFill="1" applyBorder="1" applyAlignment="1">
      <alignment vertical="center"/>
    </xf>
    <xf numFmtId="3" fontId="198" fillId="29" borderId="62" xfId="4" applyNumberFormat="1" applyFont="1" applyFill="1" applyBorder="1" applyAlignment="1">
      <alignment vertical="center"/>
    </xf>
    <xf numFmtId="0" fontId="240" fillId="24" borderId="0" xfId="4" applyFont="1" applyFill="1" applyAlignment="1">
      <alignment vertical="center"/>
    </xf>
    <xf numFmtId="0" fontId="27" fillId="33" borderId="0" xfId="4" applyFill="1"/>
    <xf numFmtId="0" fontId="12" fillId="0" borderId="0" xfId="4" applyFont="1" applyAlignment="1">
      <alignment horizontal="right" vertical="center"/>
    </xf>
    <xf numFmtId="1" fontId="186" fillId="17" borderId="41" xfId="4" applyNumberFormat="1" applyFont="1" applyFill="1" applyBorder="1" applyAlignment="1" applyProtection="1">
      <alignment horizontal="center" vertical="center" wrapText="1"/>
      <protection locked="0"/>
    </xf>
    <xf numFmtId="0" fontId="177" fillId="16" borderId="62" xfId="4" applyFont="1" applyFill="1" applyBorder="1" applyAlignment="1" applyProtection="1">
      <alignment horizontal="center" vertical="center" wrapText="1"/>
      <protection hidden="1"/>
    </xf>
    <xf numFmtId="0" fontId="32" fillId="2" borderId="0" xfId="4" applyFont="1" applyFill="1" applyAlignment="1">
      <alignment vertical="center"/>
    </xf>
    <xf numFmtId="3" fontId="4" fillId="16" borderId="40" xfId="4" applyNumberFormat="1" applyFont="1" applyFill="1" applyBorder="1" applyAlignment="1" applyProtection="1">
      <alignment horizontal="right" vertical="center"/>
      <protection locked="0"/>
    </xf>
    <xf numFmtId="0" fontId="32" fillId="39" borderId="0" xfId="4" applyFont="1" applyFill="1" applyAlignment="1">
      <alignment vertical="center"/>
    </xf>
    <xf numFmtId="3" fontId="193" fillId="26" borderId="85" xfId="4" applyNumberFormat="1" applyFont="1" applyFill="1" applyBorder="1" applyAlignment="1">
      <alignment vertical="center"/>
    </xf>
    <xf numFmtId="0" fontId="4" fillId="39" borderId="0" xfId="4" applyFont="1" applyFill="1" applyAlignment="1">
      <alignment vertical="center"/>
    </xf>
    <xf numFmtId="0" fontId="4" fillId="40" borderId="0" xfId="4" applyFont="1" applyFill="1" applyAlignment="1">
      <alignment vertical="center"/>
    </xf>
    <xf numFmtId="0" fontId="4" fillId="41" borderId="0" xfId="4" applyFont="1" applyFill="1" applyAlignment="1">
      <alignment vertical="center"/>
    </xf>
    <xf numFmtId="0" fontId="43" fillId="18" borderId="0" xfId="7" applyFont="1" applyFill="1"/>
    <xf numFmtId="0" fontId="195" fillId="18" borderId="0" xfId="4" quotePrefix="1" applyFont="1" applyFill="1" applyAlignment="1">
      <alignment vertical="center"/>
    </xf>
    <xf numFmtId="0" fontId="43" fillId="18" borderId="0" xfId="7" applyFont="1" applyFill="1"/>
    <xf numFmtId="0" fontId="241" fillId="18" borderId="0" xfId="10" applyFont="1" applyFill="1"/>
    <xf numFmtId="0" fontId="182" fillId="18" borderId="0" xfId="7" applyFont="1" applyFill="1" applyAlignment="1">
      <alignment horizontal="center" vertical="center"/>
    </xf>
    <xf numFmtId="0" fontId="242" fillId="18" borderId="0" xfId="16" applyFont="1" applyFill="1" applyAlignment="1">
      <alignment horizontal="left"/>
    </xf>
    <xf numFmtId="0" fontId="195" fillId="14" borderId="0" xfId="16" applyFont="1" applyFill="1" applyAlignment="1">
      <alignment horizontal="left"/>
    </xf>
    <xf numFmtId="0" fontId="110" fillId="18" borderId="0" xfId="7" applyFont="1" applyFill="1"/>
    <xf numFmtId="0" fontId="43" fillId="19" borderId="0" xfId="7" applyFont="1" applyFill="1"/>
    <xf numFmtId="0" fontId="110" fillId="19" borderId="0" xfId="7" applyFont="1" applyFill="1"/>
    <xf numFmtId="0" fontId="110" fillId="18" borderId="0" xfId="7" applyFont="1" applyFill="1" applyAlignment="1">
      <alignment horizontal="right"/>
    </xf>
    <xf numFmtId="0" fontId="31" fillId="18" borderId="0" xfId="10" applyFont="1" applyFill="1" applyAlignment="1">
      <alignment horizontal="center"/>
    </xf>
    <xf numFmtId="0" fontId="31" fillId="18" borderId="0" xfId="10" applyFont="1" applyFill="1"/>
    <xf numFmtId="0" fontId="31" fillId="19" borderId="0" xfId="10" applyFont="1" applyFill="1"/>
    <xf numFmtId="0" fontId="13" fillId="18" borderId="0" xfId="4" quotePrefix="1" applyFont="1" applyFill="1" applyAlignment="1">
      <alignment vertical="center"/>
    </xf>
    <xf numFmtId="0" fontId="110" fillId="18" borderId="0" xfId="7" quotePrefix="1" applyFont="1" applyFill="1" applyAlignment="1">
      <alignment horizontal="left"/>
    </xf>
    <xf numFmtId="192" fontId="243" fillId="16" borderId="14" xfId="16" applyNumberFormat="1" applyFont="1" applyFill="1" applyBorder="1" applyAlignment="1">
      <alignment horizontal="center" vertical="center"/>
    </xf>
    <xf numFmtId="0" fontId="244" fillId="18" borderId="0" xfId="16" applyFont="1" applyFill="1" applyAlignment="1">
      <alignment horizontal="left"/>
    </xf>
    <xf numFmtId="0" fontId="35" fillId="19" borderId="0" xfId="7" applyFont="1" applyFill="1"/>
    <xf numFmtId="0" fontId="35" fillId="18" borderId="0" xfId="7" applyFont="1" applyFill="1"/>
    <xf numFmtId="0" fontId="46" fillId="18" borderId="15" xfId="7" applyFont="1" applyFill="1" applyBorder="1"/>
    <xf numFmtId="184" fontId="46" fillId="18" borderId="0" xfId="7" applyNumberFormat="1" applyFont="1" applyFill="1"/>
    <xf numFmtId="184" fontId="46" fillId="18" borderId="0" xfId="7" applyNumberFormat="1" applyFont="1" applyFill="1" applyAlignment="1">
      <alignment horizontal="left"/>
    </xf>
    <xf numFmtId="201" fontId="46" fillId="16" borderId="10" xfId="7" quotePrefix="1" applyNumberFormat="1" applyFont="1" applyFill="1" applyBorder="1" applyAlignment="1">
      <alignment horizontal="center"/>
    </xf>
    <xf numFmtId="201" fontId="46" fillId="16" borderId="120" xfId="7" quotePrefix="1" applyNumberFormat="1" applyFont="1" applyFill="1" applyBorder="1" applyAlignment="1">
      <alignment horizontal="center"/>
    </xf>
    <xf numFmtId="201" fontId="46" fillId="16" borderId="121" xfId="7" quotePrefix="1" applyNumberFormat="1" applyFont="1" applyFill="1" applyBorder="1" applyAlignment="1">
      <alignment horizontal="center"/>
    </xf>
    <xf numFmtId="201" fontId="227" fillId="20" borderId="7" xfId="7" quotePrefix="1" applyNumberFormat="1" applyFont="1" applyFill="1" applyBorder="1" applyAlignment="1">
      <alignment horizontal="center" wrapText="1"/>
    </xf>
    <xf numFmtId="201" fontId="245" fillId="20" borderId="7" xfId="7" quotePrefix="1" applyNumberFormat="1" applyFont="1" applyFill="1" applyBorder="1" applyAlignment="1">
      <alignment horizontal="center" vertical="center" wrapText="1"/>
    </xf>
    <xf numFmtId="201" fontId="179" fillId="42" borderId="7" xfId="7" quotePrefix="1" applyNumberFormat="1" applyFont="1" applyFill="1" applyBorder="1" applyAlignment="1">
      <alignment horizontal="center" vertical="center" wrapText="1"/>
    </xf>
    <xf numFmtId="201" fontId="188" fillId="43" borderId="7" xfId="7" quotePrefix="1" applyNumberFormat="1" applyFont="1" applyFill="1" applyBorder="1" applyAlignment="1">
      <alignment horizontal="center" wrapText="1"/>
    </xf>
    <xf numFmtId="201" fontId="46" fillId="16" borderId="146" xfId="7" quotePrefix="1" applyNumberFormat="1" applyFont="1" applyFill="1" applyBorder="1" applyAlignment="1">
      <alignment horizontal="center" wrapText="1"/>
    </xf>
    <xf numFmtId="184" fontId="46" fillId="18" borderId="8" xfId="7" applyNumberFormat="1" applyFont="1" applyFill="1" applyBorder="1" applyAlignment="1">
      <alignment horizontal="center" vertical="center" wrapText="1"/>
    </xf>
    <xf numFmtId="0" fontId="44" fillId="16" borderId="4" xfId="7" quotePrefix="1" applyFont="1" applyFill="1" applyBorder="1" applyAlignment="1">
      <alignment horizontal="left" vertical="top"/>
    </xf>
    <xf numFmtId="0" fontId="44" fillId="16" borderId="15" xfId="7" quotePrefix="1" applyFont="1" applyFill="1" applyBorder="1" applyAlignment="1">
      <alignment horizontal="center" vertical="top"/>
    </xf>
    <xf numFmtId="0" fontId="44" fillId="16" borderId="22" xfId="7" quotePrefix="1" applyFont="1" applyFill="1" applyBorder="1" applyAlignment="1">
      <alignment horizontal="center" vertical="top"/>
    </xf>
    <xf numFmtId="202" fontId="227" fillId="20" borderId="21" xfId="7" quotePrefix="1" applyNumberFormat="1" applyFont="1" applyFill="1" applyBorder="1" applyAlignment="1">
      <alignment horizontal="center"/>
    </xf>
    <xf numFmtId="202" fontId="182" fillId="42" borderId="21" xfId="7" quotePrefix="1" applyNumberFormat="1" applyFont="1" applyFill="1" applyBorder="1" applyAlignment="1">
      <alignment horizontal="center"/>
    </xf>
    <xf numFmtId="0" fontId="46" fillId="18" borderId="8" xfId="7" applyFont="1" applyFill="1" applyBorder="1" applyAlignment="1">
      <alignment horizontal="center"/>
    </xf>
    <xf numFmtId="0" fontId="35" fillId="18" borderId="0" xfId="7" applyFont="1" applyFill="1"/>
    <xf numFmtId="0" fontId="35" fillId="16" borderId="30" xfId="7" applyFont="1" applyFill="1" applyBorder="1" applyAlignment="1">
      <alignment horizontal="left"/>
    </xf>
    <xf numFmtId="0" fontId="35" fillId="16" borderId="0" xfId="7" applyFont="1" applyFill="1" applyAlignment="1">
      <alignment horizontal="center"/>
    </xf>
    <xf numFmtId="0" fontId="35" fillId="16" borderId="13" xfId="7" applyFont="1" applyFill="1" applyBorder="1" applyAlignment="1">
      <alignment horizontal="center"/>
    </xf>
    <xf numFmtId="0" fontId="35" fillId="16" borderId="24" xfId="7" quotePrefix="1" applyFont="1" applyFill="1" applyBorder="1" applyAlignment="1">
      <alignment horizontal="center"/>
    </xf>
    <xf numFmtId="0" fontId="46" fillId="16" borderId="24" xfId="7" quotePrefix="1" applyFont="1" applyFill="1" applyBorder="1" applyAlignment="1">
      <alignment horizontal="center"/>
    </xf>
    <xf numFmtId="0" fontId="46" fillId="16" borderId="147" xfId="7" quotePrefix="1" applyFont="1" applyFill="1" applyBorder="1" applyAlignment="1">
      <alignment horizontal="center"/>
    </xf>
    <xf numFmtId="0" fontId="43" fillId="18" borderId="8" xfId="7" applyFont="1" applyFill="1" applyBorder="1"/>
    <xf numFmtId="0" fontId="246" fillId="18" borderId="0" xfId="7" applyFont="1" applyFill="1"/>
    <xf numFmtId="38" fontId="128" fillId="16" borderId="0" xfId="17" applyNumberFormat="1" applyFont="1" applyFill="1"/>
    <xf numFmtId="38" fontId="128" fillId="16" borderId="13" xfId="17" applyNumberFormat="1" applyFont="1" applyFill="1" applyBorder="1"/>
    <xf numFmtId="195" fontId="110" fillId="18" borderId="0" xfId="7" applyNumberFormat="1" applyFont="1" applyFill="1" applyAlignment="1">
      <alignment horizontal="right"/>
    </xf>
    <xf numFmtId="1" fontId="46" fillId="18" borderId="0" xfId="7" applyNumberFormat="1" applyFont="1" applyFill="1" applyAlignment="1">
      <alignment horizontal="right"/>
    </xf>
    <xf numFmtId="38" fontId="7" fillId="16" borderId="112" xfId="17" applyNumberFormat="1" applyFont="1" applyFill="1" applyBorder="1"/>
    <xf numFmtId="38" fontId="7" fillId="16" borderId="148" xfId="17" applyNumberFormat="1" applyFont="1" applyFill="1" applyBorder="1"/>
    <xf numFmtId="38" fontId="4" fillId="16" borderId="34" xfId="17" applyNumberFormat="1" applyFont="1" applyFill="1" applyBorder="1"/>
    <xf numFmtId="38" fontId="4" fillId="16" borderId="101" xfId="17" applyNumberFormat="1" applyFont="1" applyFill="1" applyBorder="1"/>
    <xf numFmtId="38" fontId="4" fillId="16" borderId="42" xfId="17" applyNumberFormat="1" applyFont="1" applyFill="1" applyBorder="1"/>
    <xf numFmtId="38" fontId="4" fillId="16" borderId="46" xfId="17" applyNumberFormat="1" applyFont="1" applyFill="1" applyBorder="1"/>
    <xf numFmtId="38" fontId="7" fillId="11" borderId="39" xfId="17" applyNumberFormat="1" applyFont="1" applyFill="1" applyBorder="1"/>
    <xf numFmtId="38" fontId="7" fillId="11" borderId="40" xfId="17" applyNumberFormat="1" applyFont="1" applyFill="1" applyBorder="1"/>
    <xf numFmtId="38" fontId="7" fillId="11" borderId="62" xfId="17" applyNumberFormat="1" applyFont="1" applyFill="1" applyBorder="1"/>
    <xf numFmtId="38" fontId="7" fillId="16" borderId="0" xfId="17" applyNumberFormat="1" applyFont="1" applyFill="1"/>
    <xf numFmtId="38" fontId="7" fillId="16" borderId="13" xfId="17" applyNumberFormat="1" applyFont="1" applyFill="1" applyBorder="1"/>
    <xf numFmtId="38" fontId="4" fillId="16" borderId="112" xfId="17" applyNumberFormat="1" applyFont="1" applyFill="1" applyBorder="1"/>
    <xf numFmtId="38" fontId="4" fillId="16" borderId="148" xfId="17" applyNumberFormat="1" applyFont="1" applyFill="1" applyBorder="1"/>
    <xf numFmtId="0" fontId="35" fillId="16" borderId="122" xfId="7" applyFont="1" applyFill="1" applyBorder="1" applyAlignment="1">
      <alignment horizontal="left"/>
    </xf>
    <xf numFmtId="0" fontId="35" fillId="16" borderId="50" xfId="7" applyFont="1" applyFill="1" applyBorder="1" applyAlignment="1">
      <alignment horizontal="left"/>
    </xf>
    <xf numFmtId="0" fontId="35" fillId="16" borderId="51" xfId="7" applyFont="1" applyFill="1" applyBorder="1" applyAlignment="1">
      <alignment horizontal="left"/>
    </xf>
    <xf numFmtId="38" fontId="7" fillId="31" borderId="0" xfId="17" applyNumberFormat="1" applyFont="1" applyFill="1"/>
    <xf numFmtId="38" fontId="7" fillId="31" borderId="13" xfId="17" applyNumberFormat="1" applyFont="1" applyFill="1" applyBorder="1"/>
    <xf numFmtId="38" fontId="4" fillId="31" borderId="0" xfId="17" applyNumberFormat="1" applyFont="1" applyFill="1"/>
    <xf numFmtId="38" fontId="4" fillId="31" borderId="13" xfId="17" applyNumberFormat="1" applyFont="1" applyFill="1" applyBorder="1"/>
    <xf numFmtId="38" fontId="15" fillId="31" borderId="32" xfId="17" applyNumberFormat="1" applyFont="1" applyFill="1" applyBorder="1"/>
    <xf numFmtId="38" fontId="15" fillId="31" borderId="100" xfId="17" applyNumberFormat="1" applyFont="1" applyFill="1" applyBorder="1"/>
    <xf numFmtId="38" fontId="15" fillId="31" borderId="34" xfId="17" applyNumberFormat="1" applyFont="1" applyFill="1" applyBorder="1"/>
    <xf numFmtId="38" fontId="15" fillId="31" borderId="101" xfId="17" applyNumberFormat="1" applyFont="1" applyFill="1" applyBorder="1"/>
    <xf numFmtId="38" fontId="15" fillId="31" borderId="42" xfId="17" applyNumberFormat="1" applyFont="1" applyFill="1" applyBorder="1"/>
    <xf numFmtId="38" fontId="15" fillId="31" borderId="46" xfId="17" applyNumberFormat="1" applyFont="1" applyFill="1" applyBorder="1"/>
    <xf numFmtId="0" fontId="35" fillId="16" borderId="39" xfId="7" applyFont="1" applyFill="1" applyBorder="1" applyAlignment="1">
      <alignment horizontal="left"/>
    </xf>
    <xf numFmtId="0" fontId="35" fillId="16" borderId="40" xfId="7" applyFont="1" applyFill="1" applyBorder="1" applyAlignment="1">
      <alignment horizontal="left"/>
    </xf>
    <xf numFmtId="0" fontId="35" fillId="16" borderId="13" xfId="7" applyFont="1" applyFill="1" applyBorder="1" applyAlignment="1">
      <alignment horizontal="left"/>
    </xf>
    <xf numFmtId="0" fontId="35" fillId="16" borderId="119" xfId="7" applyFont="1" applyFill="1" applyBorder="1" applyAlignment="1">
      <alignment horizontal="left"/>
    </xf>
    <xf numFmtId="0" fontId="46" fillId="20" borderId="149" xfId="7" applyFont="1" applyFill="1" applyBorder="1" applyAlignment="1">
      <alignment horizontal="left"/>
    </xf>
    <xf numFmtId="0" fontId="46" fillId="20" borderId="150" xfId="7" applyFont="1" applyFill="1" applyBorder="1" applyAlignment="1">
      <alignment horizontal="left"/>
    </xf>
    <xf numFmtId="0" fontId="110" fillId="18" borderId="0" xfId="7" applyFont="1" applyFill="1" applyAlignment="1">
      <alignment horizontal="right"/>
    </xf>
    <xf numFmtId="38" fontId="7" fillId="22" borderId="39" xfId="17" applyNumberFormat="1" applyFont="1" applyFill="1" applyBorder="1"/>
    <xf numFmtId="38" fontId="7" fillId="22" borderId="40" xfId="17" applyNumberFormat="1" applyFont="1" applyFill="1" applyBorder="1"/>
    <xf numFmtId="38" fontId="7" fillId="22" borderId="62" xfId="17" applyNumberFormat="1" applyFont="1" applyFill="1" applyBorder="1"/>
    <xf numFmtId="38" fontId="15" fillId="31" borderId="40" xfId="17" applyNumberFormat="1" applyFont="1" applyFill="1" applyBorder="1"/>
    <xf numFmtId="38" fontId="15" fillId="31" borderId="62" xfId="17" applyNumberFormat="1" applyFont="1" applyFill="1" applyBorder="1"/>
    <xf numFmtId="38" fontId="7" fillId="16" borderId="119" xfId="17" applyNumberFormat="1" applyFont="1" applyFill="1" applyBorder="1"/>
    <xf numFmtId="38" fontId="7" fillId="16" borderId="50" xfId="17" applyNumberFormat="1" applyFont="1" applyFill="1" applyBorder="1"/>
    <xf numFmtId="38" fontId="7" fillId="16" borderId="51" xfId="17" applyNumberFormat="1" applyFont="1" applyFill="1" applyBorder="1"/>
    <xf numFmtId="0" fontId="46" fillId="44" borderId="149" xfId="7" quotePrefix="1" applyFont="1" applyFill="1" applyBorder="1" applyAlignment="1">
      <alignment horizontal="left"/>
    </xf>
    <xf numFmtId="0" fontId="46" fillId="44" borderId="150" xfId="7" quotePrefix="1" applyFont="1" applyFill="1" applyBorder="1" applyAlignment="1">
      <alignment horizontal="left"/>
    </xf>
    <xf numFmtId="184" fontId="35" fillId="18" borderId="0" xfId="7" applyNumberFormat="1" applyFont="1" applyFill="1"/>
    <xf numFmtId="184" fontId="35" fillId="19" borderId="0" xfId="7" applyNumberFormat="1" applyFont="1" applyFill="1"/>
    <xf numFmtId="184" fontId="46" fillId="19" borderId="0" xfId="7" applyNumberFormat="1" applyFont="1" applyFill="1"/>
    <xf numFmtId="0" fontId="46" fillId="25" borderId="149" xfId="7" applyFont="1" applyFill="1" applyBorder="1" applyAlignment="1">
      <alignment horizontal="left"/>
    </xf>
    <xf numFmtId="0" fontId="46" fillId="25" borderId="150" xfId="7" applyFont="1" applyFill="1" applyBorder="1" applyAlignment="1">
      <alignment horizontal="left"/>
    </xf>
    <xf numFmtId="195" fontId="206" fillId="16" borderId="9" xfId="7" quotePrefix="1" applyNumberFormat="1" applyFont="1" applyFill="1" applyBorder="1"/>
    <xf numFmtId="195" fontId="205" fillId="16" borderId="9" xfId="7" quotePrefix="1" applyNumberFormat="1" applyFont="1" applyFill="1" applyBorder="1"/>
    <xf numFmtId="195" fontId="205" fillId="16" borderId="151" xfId="7" quotePrefix="1" applyNumberFormat="1" applyFont="1" applyFill="1" applyBorder="1"/>
    <xf numFmtId="0" fontId="44" fillId="20" borderId="152" xfId="7" applyFont="1" applyFill="1" applyBorder="1" applyAlignment="1">
      <alignment horizontal="left"/>
    </xf>
    <xf numFmtId="0" fontId="44" fillId="20" borderId="153" xfId="7" applyFont="1" applyFill="1" applyBorder="1" applyAlignment="1">
      <alignment horizontal="left"/>
    </xf>
    <xf numFmtId="195" fontId="44" fillId="20" borderId="137" xfId="7" applyNumberFormat="1" applyFont="1" applyFill="1" applyBorder="1" applyAlignment="1">
      <alignment horizontal="left"/>
    </xf>
    <xf numFmtId="195" fontId="44" fillId="20" borderId="69" xfId="7" applyNumberFormat="1" applyFont="1" applyFill="1" applyBorder="1" applyAlignment="1">
      <alignment horizontal="left"/>
    </xf>
    <xf numFmtId="38" fontId="4" fillId="16" borderId="58" xfId="17" applyNumberFormat="1" applyFont="1" applyFill="1" applyBorder="1"/>
    <xf numFmtId="38" fontId="4" fillId="16" borderId="63" xfId="17" applyNumberFormat="1" applyFont="1" applyFill="1" applyBorder="1"/>
    <xf numFmtId="38" fontId="4" fillId="45" borderId="45" xfId="17" applyNumberFormat="1" applyFont="1" applyFill="1" applyBorder="1"/>
    <xf numFmtId="38" fontId="4" fillId="45" borderId="102" xfId="17" applyNumberFormat="1" applyFont="1" applyFill="1" applyBorder="1"/>
    <xf numFmtId="38" fontId="4" fillId="16" borderId="45" xfId="17" applyNumberFormat="1" applyFont="1" applyFill="1" applyBorder="1"/>
    <xf numFmtId="38" fontId="4" fillId="16" borderId="102" xfId="17" applyNumberFormat="1" applyFont="1" applyFill="1" applyBorder="1"/>
    <xf numFmtId="0" fontId="46" fillId="16" borderId="137" xfId="7" applyFont="1" applyFill="1" applyBorder="1" applyAlignment="1">
      <alignment horizontal="left"/>
    </xf>
    <xf numFmtId="0" fontId="46" fillId="16" borderId="69" xfId="7" applyFont="1" applyFill="1" applyBorder="1" applyAlignment="1">
      <alignment horizontal="left"/>
    </xf>
    <xf numFmtId="195" fontId="205" fillId="18" borderId="120" xfId="7" quotePrefix="1" applyNumberFormat="1" applyFont="1" applyFill="1" applyBorder="1"/>
    <xf numFmtId="195" fontId="205" fillId="18" borderId="139" xfId="7" quotePrefix="1" applyNumberFormat="1" applyFont="1" applyFill="1" applyBorder="1"/>
    <xf numFmtId="3" fontId="35" fillId="18" borderId="0" xfId="7" applyNumberFormat="1" applyFont="1" applyFill="1"/>
    <xf numFmtId="0" fontId="146" fillId="18" borderId="0" xfId="16" applyFont="1" applyFill="1" applyAlignment="1">
      <alignment horizontal="right"/>
    </xf>
    <xf numFmtId="0" fontId="7" fillId="18" borderId="0" xfId="16" applyFont="1" applyFill="1"/>
    <xf numFmtId="0" fontId="4" fillId="18" borderId="0" xfId="4" applyFont="1" applyFill="1" applyAlignment="1">
      <alignment horizontal="left" vertical="center"/>
    </xf>
    <xf numFmtId="0" fontId="43" fillId="19" borderId="0" xfId="7" applyFont="1" applyFill="1"/>
    <xf numFmtId="1" fontId="46" fillId="18" borderId="0" xfId="7" applyNumberFormat="1" applyFont="1" applyFill="1" applyAlignment="1">
      <alignment horizontal="center"/>
    </xf>
    <xf numFmtId="0" fontId="110" fillId="19" borderId="0" xfId="7" applyFont="1" applyFill="1"/>
    <xf numFmtId="0" fontId="147" fillId="16" borderId="23" xfId="16" applyFont="1" applyFill="1" applyBorder="1"/>
    <xf numFmtId="0" fontId="147" fillId="16" borderId="53" xfId="16" applyFont="1" applyFill="1" applyBorder="1"/>
    <xf numFmtId="0" fontId="147" fillId="16" borderId="54" xfId="16" applyFont="1" applyFill="1" applyBorder="1"/>
    <xf numFmtId="196" fontId="4" fillId="15" borderId="0" xfId="17" applyNumberFormat="1" applyFont="1" applyFill="1"/>
    <xf numFmtId="196" fontId="142" fillId="7" borderId="154" xfId="7" applyNumberFormat="1" applyFont="1" applyFill="1" applyBorder="1" applyAlignment="1">
      <alignment horizontal="center"/>
    </xf>
    <xf numFmtId="196" fontId="140" fillId="7" borderId="155" xfId="7" applyNumberFormat="1" applyFont="1" applyFill="1" applyBorder="1" applyAlignment="1">
      <alignment horizontal="center"/>
    </xf>
    <xf numFmtId="196" fontId="31" fillId="15" borderId="0" xfId="16" applyNumberFormat="1" applyFont="1" applyFill="1"/>
    <xf numFmtId="196" fontId="140" fillId="13" borderId="156" xfId="7" applyNumberFormat="1" applyFont="1" applyFill="1" applyBorder="1" applyAlignment="1">
      <alignment horizontal="center"/>
    </xf>
    <xf numFmtId="196" fontId="110" fillId="19" borderId="0" xfId="7" applyNumberFormat="1" applyFont="1" applyFill="1"/>
    <xf numFmtId="196" fontId="7" fillId="4" borderId="157" xfId="7" applyNumberFormat="1" applyFont="1" applyFill="1" applyBorder="1" applyAlignment="1">
      <alignment horizontal="center"/>
    </xf>
    <xf numFmtId="0" fontId="147" fillId="16" borderId="27" xfId="16" applyFont="1" applyFill="1" applyBorder="1"/>
    <xf numFmtId="0" fontId="147" fillId="16" borderId="149" xfId="16" applyFont="1" applyFill="1" applyBorder="1"/>
    <xf numFmtId="0" fontId="147" fillId="16" borderId="150" xfId="16" applyFont="1" applyFill="1" applyBorder="1"/>
    <xf numFmtId="196" fontId="142" fillId="7" borderId="158" xfId="7" applyNumberFormat="1" applyFont="1" applyFill="1" applyBorder="1" applyAlignment="1">
      <alignment horizontal="center"/>
    </xf>
    <xf numFmtId="196" fontId="140" fillId="7" borderId="159" xfId="7" applyNumberFormat="1" applyFont="1" applyFill="1" applyBorder="1" applyAlignment="1">
      <alignment horizontal="center"/>
    </xf>
    <xf numFmtId="196" fontId="140" fillId="13" borderId="160" xfId="7" applyNumberFormat="1" applyFont="1" applyFill="1" applyBorder="1" applyAlignment="1">
      <alignment horizontal="center"/>
    </xf>
    <xf numFmtId="196" fontId="73" fillId="4" borderId="161" xfId="7" applyNumberFormat="1" applyFont="1" applyFill="1" applyBorder="1" applyAlignment="1">
      <alignment horizontal="center"/>
    </xf>
    <xf numFmtId="196" fontId="43" fillId="19" borderId="0" xfId="7" applyNumberFormat="1" applyFont="1" applyFill="1"/>
    <xf numFmtId="196" fontId="247" fillId="12" borderId="154" xfId="7" applyNumberFormat="1" applyFont="1" applyFill="1" applyBorder="1" applyAlignment="1">
      <alignment horizontal="center"/>
    </xf>
    <xf numFmtId="196" fontId="248" fillId="12" borderId="155" xfId="7" applyNumberFormat="1" applyFont="1" applyFill="1" applyBorder="1" applyAlignment="1">
      <alignment horizontal="center"/>
    </xf>
    <xf numFmtId="196" fontId="240" fillId="7" borderId="154" xfId="7" applyNumberFormat="1" applyFont="1" applyFill="1" applyBorder="1" applyAlignment="1">
      <alignment horizontal="center"/>
    </xf>
    <xf numFmtId="196" fontId="249" fillId="7" borderId="155" xfId="7" applyNumberFormat="1" applyFont="1" applyFill="1" applyBorder="1" applyAlignment="1">
      <alignment horizontal="center"/>
    </xf>
    <xf numFmtId="196" fontId="250" fillId="13" borderId="156" xfId="7" applyNumberFormat="1" applyFont="1" applyFill="1" applyBorder="1" applyAlignment="1">
      <alignment horizontal="center"/>
    </xf>
    <xf numFmtId="196" fontId="251" fillId="4" borderId="157" xfId="7" applyNumberFormat="1" applyFont="1" applyFill="1" applyBorder="1" applyAlignment="1">
      <alignment horizontal="center"/>
    </xf>
    <xf numFmtId="196" fontId="247" fillId="12" borderId="158" xfId="7" applyNumberFormat="1" applyFont="1" applyFill="1" applyBorder="1" applyAlignment="1">
      <alignment horizontal="center"/>
    </xf>
    <xf numFmtId="196" fontId="248" fillId="12" borderId="159" xfId="7" applyNumberFormat="1" applyFont="1" applyFill="1" applyBorder="1" applyAlignment="1">
      <alignment horizontal="center"/>
    </xf>
    <xf numFmtId="196" fontId="240" fillId="7" borderId="158" xfId="7" applyNumberFormat="1" applyFont="1" applyFill="1" applyBorder="1" applyAlignment="1">
      <alignment horizontal="center"/>
    </xf>
    <xf numFmtId="196" fontId="249" fillId="7" borderId="159" xfId="7" applyNumberFormat="1" applyFont="1" applyFill="1" applyBorder="1" applyAlignment="1">
      <alignment horizontal="center"/>
    </xf>
    <xf numFmtId="196" fontId="250" fillId="13" borderId="160" xfId="7" applyNumberFormat="1" applyFont="1" applyFill="1" applyBorder="1" applyAlignment="1">
      <alignment horizontal="center"/>
    </xf>
    <xf numFmtId="196" fontId="251" fillId="4" borderId="161" xfId="7" applyNumberFormat="1" applyFont="1" applyFill="1" applyBorder="1" applyAlignment="1">
      <alignment horizontal="center"/>
    </xf>
    <xf numFmtId="0" fontId="173" fillId="0" borderId="0" xfId="7"/>
    <xf numFmtId="185" fontId="191" fillId="20" borderId="21" xfId="7" quotePrefix="1" applyNumberFormat="1" applyFont="1" applyFill="1" applyBorder="1" applyAlignment="1">
      <alignment horizontal="center"/>
    </xf>
    <xf numFmtId="185" fontId="188" fillId="43" borderId="21" xfId="7" quotePrefix="1" applyNumberFormat="1" applyFont="1" applyFill="1" applyBorder="1" applyAlignment="1">
      <alignment horizontal="center"/>
    </xf>
    <xf numFmtId="185" fontId="179" fillId="42" borderId="21" xfId="7" quotePrefix="1" applyNumberFormat="1" applyFont="1" applyFill="1" applyBorder="1" applyAlignment="1">
      <alignment horizontal="center"/>
    </xf>
    <xf numFmtId="185" fontId="110" fillId="18" borderId="0" xfId="7" applyNumberFormat="1" applyFont="1" applyFill="1" applyAlignment="1">
      <alignment horizontal="right"/>
    </xf>
    <xf numFmtId="185" fontId="46" fillId="16" borderId="162" xfId="7" quotePrefix="1" applyNumberFormat="1" applyFont="1" applyFill="1" applyBorder="1" applyAlignment="1">
      <alignment horizontal="center"/>
    </xf>
    <xf numFmtId="0" fontId="211" fillId="16" borderId="14" xfId="0" applyFont="1" applyFill="1" applyBorder="1" applyAlignment="1">
      <alignment horizontal="center" vertical="center"/>
    </xf>
    <xf numFmtId="0" fontId="180" fillId="18" borderId="0" xfId="0" applyFont="1" applyFill="1" applyAlignment="1">
      <alignment horizontal="left"/>
    </xf>
    <xf numFmtId="0" fontId="182" fillId="18" borderId="0" xfId="7" applyFont="1" applyFill="1" applyAlignment="1">
      <alignment horizontal="center" vertical="center"/>
    </xf>
    <xf numFmtId="0" fontId="43" fillId="19" borderId="0" xfId="7" applyFont="1" applyFill="1"/>
    <xf numFmtId="0" fontId="238" fillId="16" borderId="14" xfId="4" applyFont="1" applyFill="1" applyBorder="1" applyAlignment="1">
      <alignment horizontal="center" vertical="center"/>
    </xf>
    <xf numFmtId="0" fontId="110" fillId="18" borderId="0" xfId="7" quotePrefix="1" applyFont="1" applyFill="1" applyAlignment="1">
      <alignment horizontal="left"/>
    </xf>
    <xf numFmtId="0" fontId="31" fillId="18" borderId="0" xfId="10" applyFont="1" applyFill="1"/>
    <xf numFmtId="0" fontId="183" fillId="18" borderId="0" xfId="17" applyFont="1" applyFill="1"/>
    <xf numFmtId="0" fontId="35" fillId="19" borderId="0" xfId="7" applyFont="1" applyFill="1"/>
    <xf numFmtId="0" fontId="46" fillId="18" borderId="15" xfId="7" applyFont="1" applyFill="1" applyBorder="1"/>
    <xf numFmtId="0" fontId="35" fillId="16" borderId="24" xfId="7" quotePrefix="1" applyFont="1" applyFill="1" applyBorder="1" applyAlignment="1">
      <alignment horizontal="center"/>
    </xf>
    <xf numFmtId="0" fontId="46" fillId="16" borderId="24" xfId="7" quotePrefix="1" applyFont="1" applyFill="1" applyBorder="1" applyAlignment="1">
      <alignment horizontal="center"/>
    </xf>
    <xf numFmtId="0" fontId="205" fillId="18" borderId="120" xfId="7" quotePrefix="1" applyFont="1" applyFill="1" applyBorder="1"/>
    <xf numFmtId="0" fontId="46" fillId="18" borderId="0" xfId="7" applyFont="1" applyFill="1" applyAlignment="1">
      <alignment horizontal="center"/>
    </xf>
    <xf numFmtId="0" fontId="110" fillId="19" borderId="0" xfId="7" applyFont="1" applyFill="1"/>
    <xf numFmtId="0" fontId="173" fillId="0" borderId="0" xfId="7"/>
    <xf numFmtId="185" fontId="155" fillId="16" borderId="21" xfId="4" applyNumberFormat="1" applyFont="1" applyFill="1" applyBorder="1" applyAlignment="1">
      <alignment horizontal="center" vertical="center"/>
    </xf>
    <xf numFmtId="202" fontId="35" fillId="16" borderId="21" xfId="7" quotePrefix="1" applyNumberFormat="1" applyFont="1" applyFill="1" applyBorder="1" applyAlignment="1">
      <alignment horizontal="center"/>
    </xf>
    <xf numFmtId="0" fontId="46" fillId="16" borderId="7" xfId="7" quotePrefix="1" applyFont="1" applyFill="1" applyBorder="1" applyAlignment="1">
      <alignment horizontal="center" wrapText="1"/>
    </xf>
    <xf numFmtId="0" fontId="54" fillId="16" borderId="7" xfId="7" quotePrefix="1" applyFont="1" applyFill="1" applyBorder="1" applyAlignment="1">
      <alignment horizontal="center" wrapText="1"/>
    </xf>
    <xf numFmtId="38" fontId="4" fillId="16" borderId="123" xfId="17" applyNumberFormat="1" applyFont="1" applyFill="1" applyBorder="1"/>
    <xf numFmtId="38" fontId="128" fillId="16" borderId="8" xfId="17" applyNumberFormat="1" applyFont="1" applyFill="1" applyBorder="1"/>
    <xf numFmtId="38" fontId="7" fillId="16" borderId="163" xfId="17" applyNumberFormat="1" applyFont="1" applyFill="1" applyBorder="1"/>
    <xf numFmtId="38" fontId="4" fillId="16" borderId="126" xfId="17" applyNumberFormat="1" applyFont="1" applyFill="1" applyBorder="1"/>
    <xf numFmtId="38" fontId="7" fillId="16" borderId="8" xfId="17" applyNumberFormat="1" applyFont="1" applyFill="1" applyBorder="1"/>
    <xf numFmtId="38" fontId="4" fillId="16" borderId="163" xfId="17" applyNumberFormat="1" applyFont="1" applyFill="1" applyBorder="1"/>
    <xf numFmtId="38" fontId="7" fillId="31" borderId="119" xfId="17" applyNumberFormat="1" applyFont="1" applyFill="1" applyBorder="1"/>
    <xf numFmtId="38" fontId="4" fillId="31" borderId="163" xfId="17" applyNumberFormat="1" applyFont="1" applyFill="1" applyBorder="1"/>
    <xf numFmtId="38" fontId="4" fillId="31" borderId="123" xfId="17" applyNumberFormat="1" applyFont="1" applyFill="1" applyBorder="1"/>
    <xf numFmtId="38" fontId="4" fillId="31" borderId="124" xfId="17" applyNumberFormat="1" applyFont="1" applyFill="1" applyBorder="1"/>
    <xf numFmtId="38" fontId="15" fillId="31" borderId="122" xfId="17" applyNumberFormat="1" applyFont="1" applyFill="1" applyBorder="1"/>
    <xf numFmtId="38" fontId="15" fillId="31" borderId="123" xfId="17" applyNumberFormat="1" applyFont="1" applyFill="1" applyBorder="1"/>
    <xf numFmtId="38" fontId="15" fillId="31" borderId="126" xfId="17" applyNumberFormat="1" applyFont="1" applyFill="1" applyBorder="1"/>
    <xf numFmtId="0" fontId="46" fillId="20" borderId="164" xfId="7" applyFont="1" applyFill="1" applyBorder="1" applyAlignment="1">
      <alignment horizontal="left"/>
    </xf>
    <xf numFmtId="38" fontId="15" fillId="31" borderId="39" xfId="17" applyNumberFormat="1" applyFont="1" applyFill="1" applyBorder="1"/>
    <xf numFmtId="0" fontId="46" fillId="44" borderId="164" xfId="7" quotePrefix="1" applyFont="1" applyFill="1" applyBorder="1" applyAlignment="1">
      <alignment horizontal="left"/>
    </xf>
    <xf numFmtId="0" fontId="46" fillId="25" borderId="164" xfId="7" applyFont="1" applyFill="1" applyBorder="1" applyAlignment="1">
      <alignment horizontal="left"/>
    </xf>
    <xf numFmtId="0" fontId="44" fillId="20" borderId="165" xfId="7" applyFont="1" applyFill="1" applyBorder="1" applyAlignment="1">
      <alignment horizontal="left"/>
    </xf>
    <xf numFmtId="195" fontId="44" fillId="20" borderId="144" xfId="7" applyNumberFormat="1" applyFont="1" applyFill="1" applyBorder="1" applyAlignment="1">
      <alignment horizontal="left"/>
    </xf>
    <xf numFmtId="38" fontId="4" fillId="16" borderId="30" xfId="17" applyNumberFormat="1" applyFont="1" applyFill="1" applyBorder="1"/>
    <xf numFmtId="38" fontId="201" fillId="45" borderId="124" xfId="17" applyNumberFormat="1" applyFont="1" applyFill="1" applyBorder="1"/>
    <xf numFmtId="38" fontId="4" fillId="16" borderId="124" xfId="17" applyNumberFormat="1" applyFont="1" applyFill="1" applyBorder="1"/>
    <xf numFmtId="0" fontId="46" fillId="16" borderId="144" xfId="7" applyFont="1" applyFill="1" applyBorder="1" applyAlignment="1">
      <alignment horizontal="left"/>
    </xf>
    <xf numFmtId="0" fontId="35" fillId="18" borderId="0" xfId="7" applyFont="1" applyFill="1"/>
    <xf numFmtId="0" fontId="252" fillId="34" borderId="0" xfId="7" quotePrefix="1" applyFont="1" applyFill="1" applyAlignment="1">
      <alignment horizontal="center"/>
    </xf>
    <xf numFmtId="3" fontId="190" fillId="25" borderId="24" xfId="4" applyNumberFormat="1" applyFont="1" applyFill="1" applyBorder="1" applyAlignment="1">
      <alignment vertical="center"/>
    </xf>
    <xf numFmtId="3" fontId="196" fillId="29" borderId="24" xfId="4" applyNumberFormat="1" applyFont="1" applyFill="1" applyBorder="1" applyAlignment="1">
      <alignment vertical="center"/>
    </xf>
    <xf numFmtId="3" fontId="196" fillId="29" borderId="28" xfId="4" applyNumberFormat="1" applyFont="1" applyFill="1" applyBorder="1" applyAlignment="1">
      <alignment vertical="center"/>
    </xf>
    <xf numFmtId="0" fontId="110" fillId="18" borderId="0" xfId="7" applyFont="1" applyFill="1"/>
    <xf numFmtId="0" fontId="178" fillId="18" borderId="0" xfId="4" quotePrefix="1" applyFont="1" applyFill="1"/>
    <xf numFmtId="0" fontId="253" fillId="18" borderId="0" xfId="7" applyFont="1" applyFill="1" applyAlignment="1">
      <alignment horizontal="right"/>
    </xf>
    <xf numFmtId="0" fontId="254" fillId="18" borderId="0" xfId="10" applyFont="1" applyFill="1" applyAlignment="1">
      <alignment horizontal="right"/>
    </xf>
    <xf numFmtId="0" fontId="7" fillId="18" borderId="0" xfId="10" applyFont="1" applyFill="1" applyAlignment="1">
      <alignment horizontal="right"/>
    </xf>
    <xf numFmtId="0" fontId="255" fillId="18" borderId="0" xfId="10" applyFont="1" applyFill="1" applyAlignment="1">
      <alignment horizontal="center"/>
    </xf>
    <xf numFmtId="195" fontId="183" fillId="18" borderId="0" xfId="17" applyNumberFormat="1" applyFont="1" applyFill="1"/>
    <xf numFmtId="38" fontId="183" fillId="18" borderId="0" xfId="17" applyNumberFormat="1" applyFont="1" applyFill="1"/>
    <xf numFmtId="0" fontId="253" fillId="18" borderId="0" xfId="7" quotePrefix="1" applyFont="1" applyFill="1" applyAlignment="1">
      <alignment horizontal="left"/>
    </xf>
    <xf numFmtId="0" fontId="256" fillId="18" borderId="0" xfId="7" applyFont="1" applyFill="1"/>
    <xf numFmtId="201" fontId="257" fillId="42" borderId="7" xfId="7" quotePrefix="1" applyNumberFormat="1" applyFont="1" applyFill="1" applyBorder="1" applyAlignment="1">
      <alignment horizontal="center" vertical="center" wrapText="1"/>
    </xf>
    <xf numFmtId="208" fontId="35" fillId="16" borderId="26" xfId="7" applyNumberFormat="1" applyFont="1" applyFill="1" applyBorder="1"/>
    <xf numFmtId="208" fontId="35" fillId="16" borderId="113" xfId="7" applyNumberFormat="1" applyFont="1" applyFill="1" applyBorder="1"/>
    <xf numFmtId="208" fontId="110" fillId="18" borderId="0" xfId="7" applyNumberFormat="1" applyFont="1" applyFill="1" applyAlignment="1">
      <alignment horizontal="right"/>
    </xf>
    <xf numFmtId="208" fontId="46" fillId="16" borderId="166" xfId="7" applyNumberFormat="1" applyFont="1" applyFill="1" applyBorder="1"/>
    <xf numFmtId="208" fontId="46" fillId="16" borderId="167" xfId="7" applyNumberFormat="1" applyFont="1" applyFill="1" applyBorder="1"/>
    <xf numFmtId="208" fontId="46" fillId="16" borderId="168" xfId="7" applyNumberFormat="1" applyFont="1" applyFill="1" applyBorder="1"/>
    <xf numFmtId="208" fontId="46" fillId="18" borderId="24" xfId="7" applyNumberFormat="1" applyFont="1" applyFill="1" applyBorder="1"/>
    <xf numFmtId="208" fontId="35" fillId="18" borderId="24" xfId="7" applyNumberFormat="1" applyFont="1" applyFill="1" applyBorder="1"/>
    <xf numFmtId="208" fontId="46" fillId="18" borderId="147" xfId="7" applyNumberFormat="1" applyFont="1" applyFill="1" applyBorder="1"/>
    <xf numFmtId="208" fontId="46" fillId="16" borderId="26" xfId="7" applyNumberFormat="1" applyFont="1" applyFill="1" applyBorder="1"/>
    <xf numFmtId="208" fontId="46" fillId="16" borderId="169" xfId="7" applyNumberFormat="1" applyFont="1" applyFill="1" applyBorder="1"/>
    <xf numFmtId="208" fontId="46" fillId="16" borderId="9" xfId="7" applyNumberFormat="1" applyFont="1" applyFill="1" applyBorder="1"/>
    <xf numFmtId="208" fontId="35" fillId="16" borderId="9" xfId="7" applyNumberFormat="1" applyFont="1" applyFill="1" applyBorder="1"/>
    <xf numFmtId="208" fontId="46" fillId="16" borderId="151" xfId="7" applyNumberFormat="1" applyFont="1" applyFill="1" applyBorder="1"/>
    <xf numFmtId="208" fontId="46" fillId="31" borderId="26" xfId="7" applyNumberFormat="1" applyFont="1" applyFill="1" applyBorder="1"/>
    <xf numFmtId="208" fontId="35" fillId="31" borderId="26" xfId="7" applyNumberFormat="1" applyFont="1" applyFill="1" applyBorder="1"/>
    <xf numFmtId="208" fontId="46" fillId="31" borderId="169" xfId="7" applyNumberFormat="1" applyFont="1" applyFill="1" applyBorder="1"/>
    <xf numFmtId="208" fontId="46" fillId="31" borderId="113" xfId="7" applyNumberFormat="1" applyFont="1" applyFill="1" applyBorder="1"/>
    <xf numFmtId="208" fontId="35" fillId="31" borderId="113" xfId="7" applyNumberFormat="1" applyFont="1" applyFill="1" applyBorder="1"/>
    <xf numFmtId="208" fontId="46" fillId="31" borderId="166" xfId="7" applyNumberFormat="1" applyFont="1" applyFill="1" applyBorder="1"/>
    <xf numFmtId="208" fontId="46" fillId="31" borderId="97" xfId="7" applyNumberFormat="1" applyFont="1" applyFill="1" applyBorder="1"/>
    <xf numFmtId="208" fontId="35" fillId="31" borderId="97" xfId="7" applyNumberFormat="1" applyFont="1" applyFill="1" applyBorder="1"/>
    <xf numFmtId="208" fontId="46" fillId="31" borderId="167" xfId="7" applyNumberFormat="1" applyFont="1" applyFill="1" applyBorder="1"/>
    <xf numFmtId="208" fontId="46" fillId="31" borderId="98" xfId="7" applyNumberFormat="1" applyFont="1" applyFill="1" applyBorder="1"/>
    <xf numFmtId="208" fontId="35" fillId="31" borderId="98" xfId="7" applyNumberFormat="1" applyFont="1" applyFill="1" applyBorder="1"/>
    <xf numFmtId="208" fontId="46" fillId="31" borderId="168" xfId="7" applyNumberFormat="1" applyFont="1" applyFill="1" applyBorder="1"/>
    <xf numFmtId="208" fontId="135" fillId="31" borderId="170" xfId="7" applyNumberFormat="1" applyFont="1" applyFill="1" applyBorder="1"/>
    <xf numFmtId="208" fontId="135" fillId="31" borderId="167" xfId="7" applyNumberFormat="1" applyFont="1" applyFill="1" applyBorder="1"/>
    <xf numFmtId="208" fontId="135" fillId="31" borderId="171" xfId="7" applyNumberFormat="1" applyFont="1" applyFill="1" applyBorder="1"/>
    <xf numFmtId="208" fontId="46" fillId="16" borderId="113" xfId="7" applyNumberFormat="1" applyFont="1" applyFill="1" applyBorder="1"/>
    <xf numFmtId="208" fontId="46" fillId="20" borderId="27" xfId="7" applyNumberFormat="1" applyFont="1" applyFill="1" applyBorder="1"/>
    <xf numFmtId="208" fontId="35" fillId="20" borderId="27" xfId="7" applyNumberFormat="1" applyFont="1" applyFill="1" applyBorder="1"/>
    <xf numFmtId="208" fontId="46" fillId="20" borderId="161" xfId="7" applyNumberFormat="1" applyFont="1" applyFill="1" applyBorder="1"/>
    <xf numFmtId="208" fontId="46" fillId="22" borderId="24" xfId="7" applyNumberFormat="1" applyFont="1" applyFill="1" applyBorder="1"/>
    <xf numFmtId="208" fontId="35" fillId="22" borderId="24" xfId="7" applyNumberFormat="1" applyFont="1" applyFill="1" applyBorder="1"/>
    <xf numFmtId="208" fontId="46" fillId="22" borderId="147" xfId="7" applyNumberFormat="1" applyFont="1" applyFill="1" applyBorder="1"/>
    <xf numFmtId="208" fontId="46" fillId="16" borderId="171" xfId="7" applyNumberFormat="1" applyFont="1" applyFill="1" applyBorder="1"/>
    <xf numFmtId="208" fontId="46" fillId="16" borderId="98" xfId="7" applyNumberFormat="1" applyFont="1" applyFill="1" applyBorder="1"/>
    <xf numFmtId="208" fontId="35" fillId="16" borderId="98" xfId="7" applyNumberFormat="1" applyFont="1" applyFill="1" applyBorder="1"/>
    <xf numFmtId="208" fontId="46" fillId="23" borderId="27" xfId="7" applyNumberFormat="1" applyFont="1" applyFill="1" applyBorder="1"/>
    <xf numFmtId="208" fontId="46" fillId="44" borderId="27" xfId="7" applyNumberFormat="1" applyFont="1" applyFill="1" applyBorder="1"/>
    <xf numFmtId="208" fontId="35" fillId="23" borderId="27" xfId="7" applyNumberFormat="1" applyFont="1" applyFill="1" applyBorder="1"/>
    <xf numFmtId="208" fontId="46" fillId="44" borderId="161" xfId="7" applyNumberFormat="1" applyFont="1" applyFill="1" applyBorder="1"/>
    <xf numFmtId="208" fontId="46" fillId="25" borderId="27" xfId="7" applyNumberFormat="1" applyFont="1" applyFill="1" applyBorder="1"/>
    <xf numFmtId="208" fontId="35" fillId="25" borderId="27" xfId="7" applyNumberFormat="1" applyFont="1" applyFill="1" applyBorder="1"/>
    <xf numFmtId="208" fontId="46" fillId="25" borderId="161" xfId="7" applyNumberFormat="1" applyFont="1" applyFill="1" applyBorder="1"/>
    <xf numFmtId="208" fontId="35" fillId="20" borderId="128" xfId="7" applyNumberFormat="1" applyFont="1" applyFill="1" applyBorder="1"/>
    <xf numFmtId="208" fontId="46" fillId="20" borderId="128" xfId="7" applyNumberFormat="1" applyFont="1" applyFill="1" applyBorder="1"/>
    <xf numFmtId="208" fontId="46" fillId="20" borderId="172" xfId="7" applyNumberFormat="1" applyFont="1" applyFill="1" applyBorder="1"/>
    <xf numFmtId="208" fontId="35" fillId="18" borderId="0" xfId="7" quotePrefix="1" applyNumberFormat="1" applyFont="1" applyFill="1" applyAlignment="1">
      <alignment horizontal="right"/>
    </xf>
    <xf numFmtId="208" fontId="35" fillId="20" borderId="68" xfId="7" applyNumberFormat="1" applyFont="1" applyFill="1" applyBorder="1"/>
    <xf numFmtId="208" fontId="46" fillId="20" borderId="68" xfId="7" applyNumberFormat="1" applyFont="1" applyFill="1" applyBorder="1"/>
    <xf numFmtId="208" fontId="46" fillId="20" borderId="173" xfId="7" applyNumberFormat="1" applyFont="1" applyFill="1" applyBorder="1"/>
    <xf numFmtId="208" fontId="35" fillId="44" borderId="27" xfId="7" applyNumberFormat="1" applyFont="1" applyFill="1" applyBorder="1"/>
    <xf numFmtId="208" fontId="35" fillId="45" borderId="98" xfId="7" applyNumberFormat="1" applyFont="1" applyFill="1" applyBorder="1"/>
    <xf numFmtId="208" fontId="46" fillId="45" borderId="98" xfId="7" applyNumberFormat="1" applyFont="1" applyFill="1" applyBorder="1"/>
    <xf numFmtId="208" fontId="46" fillId="45" borderId="168" xfId="7" applyNumberFormat="1" applyFont="1" applyFill="1" applyBorder="1"/>
    <xf numFmtId="208" fontId="35" fillId="16" borderId="68" xfId="7" applyNumberFormat="1" applyFont="1" applyFill="1" applyBorder="1"/>
    <xf numFmtId="208" fontId="46" fillId="16" borderId="68" xfId="7" applyNumberFormat="1" applyFont="1" applyFill="1" applyBorder="1"/>
    <xf numFmtId="0" fontId="35" fillId="18" borderId="0" xfId="7" applyFont="1" applyFill="1" applyAlignment="1">
      <alignment horizontal="center"/>
    </xf>
    <xf numFmtId="0" fontId="43" fillId="19" borderId="0" xfId="7" applyFont="1" applyFill="1" applyAlignment="1">
      <alignment horizontal="center"/>
    </xf>
    <xf numFmtId="196" fontId="141" fillId="12" borderId="154" xfId="7" applyNumberFormat="1" applyFont="1" applyFill="1" applyBorder="1" applyAlignment="1">
      <alignment horizontal="center"/>
    </xf>
    <xf numFmtId="196" fontId="140" fillId="12" borderId="155" xfId="7" applyNumberFormat="1" applyFont="1" applyFill="1" applyBorder="1" applyAlignment="1">
      <alignment horizontal="center"/>
    </xf>
    <xf numFmtId="0" fontId="13" fillId="16" borderId="142" xfId="7" applyFont="1" applyFill="1" applyBorder="1" applyAlignment="1">
      <alignment horizontal="center"/>
    </xf>
    <xf numFmtId="0" fontId="12" fillId="16" borderId="11" xfId="7" applyFont="1" applyFill="1" applyBorder="1" applyAlignment="1">
      <alignment horizontal="center"/>
    </xf>
    <xf numFmtId="0" fontId="43" fillId="19" borderId="0" xfId="7" applyFont="1" applyFill="1" applyAlignment="1">
      <alignment horizontal="center"/>
    </xf>
    <xf numFmtId="196" fontId="141" fillId="12" borderId="158" xfId="7" applyNumberFormat="1" applyFont="1" applyFill="1" applyBorder="1" applyAlignment="1">
      <alignment horizontal="center"/>
    </xf>
    <xf numFmtId="196" fontId="140" fillId="12" borderId="159" xfId="7" applyNumberFormat="1" applyFont="1" applyFill="1" applyBorder="1" applyAlignment="1">
      <alignment horizontal="center"/>
    </xf>
    <xf numFmtId="0" fontId="13" fillId="16" borderId="136" xfId="7" applyFont="1" applyFill="1" applyBorder="1" applyAlignment="1">
      <alignment horizontal="center"/>
    </xf>
    <xf numFmtId="0" fontId="12" fillId="16" borderId="20" xfId="7" applyFont="1" applyFill="1" applyBorder="1" applyAlignment="1">
      <alignment horizontal="center"/>
    </xf>
    <xf numFmtId="196" fontId="13" fillId="16" borderId="142" xfId="7" applyNumberFormat="1" applyFont="1" applyFill="1" applyBorder="1" applyAlignment="1">
      <alignment horizontal="center"/>
    </xf>
    <xf numFmtId="196" fontId="12" fillId="16" borderId="11" xfId="7" applyNumberFormat="1" applyFont="1" applyFill="1" applyBorder="1" applyAlignment="1">
      <alignment horizontal="center"/>
    </xf>
    <xf numFmtId="196" fontId="13" fillId="16" borderId="136" xfId="7" applyNumberFormat="1" applyFont="1" applyFill="1" applyBorder="1" applyAlignment="1">
      <alignment horizontal="center"/>
    </xf>
    <xf numFmtId="196" fontId="12" fillId="16" borderId="20" xfId="7" applyNumberFormat="1" applyFont="1" applyFill="1" applyBorder="1" applyAlignment="1">
      <alignment horizontal="center"/>
    </xf>
    <xf numFmtId="0" fontId="12" fillId="16" borderId="0" xfId="4" applyFont="1" applyFill="1" applyAlignment="1">
      <alignment vertical="center"/>
    </xf>
    <xf numFmtId="0" fontId="200" fillId="18" borderId="14" xfId="4" applyFont="1" applyFill="1" applyBorder="1" applyAlignment="1">
      <alignment horizontal="center" vertical="center"/>
    </xf>
    <xf numFmtId="0" fontId="46" fillId="16" borderId="0" xfId="0" applyFont="1" applyFill="1" applyAlignment="1">
      <alignment horizontal="right"/>
    </xf>
    <xf numFmtId="185" fontId="203" fillId="46" borderId="14" xfId="4" applyNumberFormat="1" applyFont="1" applyFill="1" applyBorder="1" applyAlignment="1">
      <alignment horizontal="center" vertical="center"/>
    </xf>
    <xf numFmtId="0" fontId="111" fillId="16" borderId="39" xfId="7" quotePrefix="1" applyFont="1" applyFill="1" applyBorder="1" applyAlignment="1">
      <alignment horizontal="left"/>
    </xf>
    <xf numFmtId="0" fontId="111" fillId="16" borderId="40" xfId="7" quotePrefix="1" applyFont="1" applyFill="1" applyBorder="1" applyAlignment="1">
      <alignment horizontal="left"/>
    </xf>
    <xf numFmtId="0" fontId="111" fillId="16" borderId="62" xfId="7" quotePrefix="1" applyFont="1" applyFill="1" applyBorder="1" applyAlignment="1">
      <alignment horizontal="left"/>
    </xf>
    <xf numFmtId="0" fontId="35" fillId="16" borderId="122" xfId="7" applyFont="1" applyFill="1" applyBorder="1" applyAlignment="1">
      <alignment horizontal="center"/>
    </xf>
    <xf numFmtId="0" fontId="35" fillId="16" borderId="32" xfId="7" applyFont="1" applyFill="1" applyBorder="1" applyAlignment="1">
      <alignment horizontal="center"/>
    </xf>
    <xf numFmtId="0" fontId="35" fillId="16" borderId="100" xfId="7" applyFont="1" applyFill="1" applyBorder="1" applyAlignment="1">
      <alignment horizontal="center"/>
    </xf>
    <xf numFmtId="38" fontId="7" fillId="31" borderId="119" xfId="17" applyNumberFormat="1" applyFont="1" applyFill="1" applyBorder="1" applyAlignment="1">
      <alignment horizontal="center"/>
    </xf>
    <xf numFmtId="38" fontId="7" fillId="31" borderId="50" xfId="17" applyNumberFormat="1" applyFont="1" applyFill="1" applyBorder="1" applyAlignment="1">
      <alignment horizontal="center"/>
    </xf>
    <xf numFmtId="38" fontId="7" fillId="31" borderId="51" xfId="17" applyNumberFormat="1" applyFont="1" applyFill="1" applyBorder="1" applyAlignment="1">
      <alignment horizontal="center"/>
    </xf>
    <xf numFmtId="38" fontId="4" fillId="31" borderId="163" xfId="17" applyNumberFormat="1" applyFont="1" applyFill="1" applyBorder="1" applyAlignment="1">
      <alignment horizontal="center"/>
    </xf>
    <xf numFmtId="38" fontId="4" fillId="31" borderId="112" xfId="17" applyNumberFormat="1" applyFont="1" applyFill="1" applyBorder="1" applyAlignment="1">
      <alignment horizontal="center"/>
    </xf>
    <xf numFmtId="38" fontId="4" fillId="31" borderId="148" xfId="17" applyNumberFormat="1" applyFont="1" applyFill="1" applyBorder="1" applyAlignment="1">
      <alignment horizontal="center"/>
    </xf>
    <xf numFmtId="38" fontId="4" fillId="31" borderId="123" xfId="17" applyNumberFormat="1" applyFont="1" applyFill="1" applyBorder="1" applyAlignment="1">
      <alignment horizontal="center"/>
    </xf>
    <xf numFmtId="38" fontId="4" fillId="31" borderId="34" xfId="17" applyNumberFormat="1" applyFont="1" applyFill="1" applyBorder="1" applyAlignment="1">
      <alignment horizontal="center"/>
    </xf>
    <xf numFmtId="38" fontId="4" fillId="31" borderId="101" xfId="17" applyNumberFormat="1" applyFont="1" applyFill="1" applyBorder="1" applyAlignment="1">
      <alignment horizontal="center"/>
    </xf>
    <xf numFmtId="38" fontId="4" fillId="31" borderId="124" xfId="17" applyNumberFormat="1" applyFont="1" applyFill="1" applyBorder="1" applyAlignment="1">
      <alignment horizontal="center"/>
    </xf>
    <xf numFmtId="38" fontId="4" fillId="31" borderId="45" xfId="17" applyNumberFormat="1" applyFont="1" applyFill="1" applyBorder="1" applyAlignment="1">
      <alignment horizontal="center"/>
    </xf>
    <xf numFmtId="38" fontId="4" fillId="31" borderId="102" xfId="17" applyNumberFormat="1" applyFont="1" applyFill="1" applyBorder="1" applyAlignment="1">
      <alignment horizontal="center"/>
    </xf>
    <xf numFmtId="0" fontId="35" fillId="16" borderId="39" xfId="7" applyFont="1" applyFill="1" applyBorder="1" applyAlignment="1">
      <alignment horizontal="center"/>
    </xf>
    <xf numFmtId="0" fontId="35" fillId="16" borderId="40" xfId="7" applyFont="1" applyFill="1" applyBorder="1" applyAlignment="1">
      <alignment horizontal="center"/>
    </xf>
    <xf numFmtId="0" fontId="35" fillId="16" borderId="62" xfId="7" applyFont="1" applyFill="1" applyBorder="1" applyAlignment="1">
      <alignment horizontal="center"/>
    </xf>
    <xf numFmtId="0" fontId="35" fillId="16" borderId="119" xfId="7" applyFont="1" applyFill="1" applyBorder="1" applyAlignment="1">
      <alignment horizontal="center"/>
    </xf>
    <xf numFmtId="0" fontId="35" fillId="16" borderId="50" xfId="7" applyFont="1" applyFill="1" applyBorder="1" applyAlignment="1">
      <alignment horizontal="center"/>
    </xf>
    <xf numFmtId="0" fontId="35" fillId="16" borderId="51" xfId="7" applyFont="1" applyFill="1" applyBorder="1" applyAlignment="1">
      <alignment horizontal="center"/>
    </xf>
    <xf numFmtId="38" fontId="15" fillId="31" borderId="39" xfId="17" applyNumberFormat="1" applyFont="1" applyFill="1" applyBorder="1" applyAlignment="1">
      <alignment horizontal="center"/>
    </xf>
    <xf numFmtId="38" fontId="15" fillId="31" borderId="40" xfId="17" applyNumberFormat="1" applyFont="1" applyFill="1" applyBorder="1" applyAlignment="1">
      <alignment horizontal="center"/>
    </xf>
    <xf numFmtId="38" fontId="15" fillId="31" borderId="62" xfId="17" applyNumberFormat="1" applyFont="1" applyFill="1" applyBorder="1" applyAlignment="1">
      <alignment horizontal="center"/>
    </xf>
    <xf numFmtId="38" fontId="7" fillId="16" borderId="119" xfId="17" applyNumberFormat="1" applyFont="1" applyFill="1" applyBorder="1" applyAlignment="1">
      <alignment horizontal="center"/>
    </xf>
    <xf numFmtId="38" fontId="7" fillId="16" borderId="50" xfId="17" applyNumberFormat="1" applyFont="1" applyFill="1" applyBorder="1" applyAlignment="1">
      <alignment horizontal="center"/>
    </xf>
    <xf numFmtId="38" fontId="7" fillId="16" borderId="51" xfId="17" applyNumberFormat="1" applyFont="1" applyFill="1" applyBorder="1" applyAlignment="1">
      <alignment horizontal="center"/>
    </xf>
    <xf numFmtId="3" fontId="114" fillId="16" borderId="124" xfId="7" applyNumberFormat="1" applyFont="1" applyFill="1" applyBorder="1" applyAlignment="1">
      <alignment horizontal="center"/>
    </xf>
    <xf numFmtId="3" fontId="114" fillId="16" borderId="45" xfId="7" applyNumberFormat="1" applyFont="1" applyFill="1" applyBorder="1" applyAlignment="1">
      <alignment horizontal="center"/>
    </xf>
    <xf numFmtId="3" fontId="114" fillId="16" borderId="102" xfId="7" applyNumberFormat="1" applyFont="1" applyFill="1" applyBorder="1" applyAlignment="1">
      <alignment horizontal="center"/>
    </xf>
    <xf numFmtId="38" fontId="128" fillId="16" borderId="8" xfId="17" applyNumberFormat="1" applyFont="1" applyFill="1" applyBorder="1" applyAlignment="1">
      <alignment horizontal="left"/>
    </xf>
    <xf numFmtId="38" fontId="128" fillId="16" borderId="0" xfId="17" applyNumberFormat="1" applyFont="1" applyFill="1" applyAlignment="1">
      <alignment horizontal="left"/>
    </xf>
    <xf numFmtId="38" fontId="128" fillId="16" borderId="13" xfId="17" applyNumberFormat="1" applyFont="1" applyFill="1" applyBorder="1" applyAlignment="1">
      <alignment horizontal="left"/>
    </xf>
    <xf numFmtId="38" fontId="7" fillId="16" borderId="163" xfId="17" applyNumberFormat="1" applyFont="1" applyFill="1" applyBorder="1" applyAlignment="1">
      <alignment horizontal="left"/>
    </xf>
    <xf numFmtId="38" fontId="7" fillId="16" borderId="112" xfId="17" applyNumberFormat="1" applyFont="1" applyFill="1" applyBorder="1" applyAlignment="1">
      <alignment horizontal="left"/>
    </xf>
    <xf numFmtId="38" fontId="7" fillId="16" borderId="148" xfId="17" applyNumberFormat="1" applyFont="1" applyFill="1" applyBorder="1" applyAlignment="1">
      <alignment horizontal="left"/>
    </xf>
    <xf numFmtId="38" fontId="7" fillId="16" borderId="8" xfId="17" applyNumberFormat="1" applyFont="1" applyFill="1" applyBorder="1" applyAlignment="1">
      <alignment horizontal="left"/>
    </xf>
    <xf numFmtId="38" fontId="7" fillId="16" borderId="0" xfId="17" applyNumberFormat="1" applyFont="1" applyFill="1" applyAlignment="1">
      <alignment horizontal="left"/>
    </xf>
    <xf numFmtId="38" fontId="7" fillId="16" borderId="13" xfId="17" applyNumberFormat="1" applyFont="1" applyFill="1" applyBorder="1" applyAlignment="1">
      <alignment horizontal="left"/>
    </xf>
    <xf numFmtId="0" fontId="35" fillId="22" borderId="14" xfId="0" applyFont="1" applyFill="1" applyBorder="1" applyAlignment="1">
      <alignment horizontal="center" vertical="center"/>
    </xf>
    <xf numFmtId="209" fontId="12" fillId="22" borderId="14" xfId="4" applyNumberFormat="1" applyFont="1" applyFill="1" applyBorder="1" applyAlignment="1" applyProtection="1">
      <alignment horizontal="center" vertical="center"/>
      <protection locked="0"/>
    </xf>
    <xf numFmtId="38" fontId="4" fillId="16" borderId="123" xfId="17" applyNumberFormat="1" applyFont="1" applyFill="1" applyBorder="1" applyAlignment="1">
      <alignment horizontal="center"/>
    </xf>
    <xf numFmtId="38" fontId="4" fillId="16" borderId="34" xfId="17" applyNumberFormat="1" applyFont="1" applyFill="1" applyBorder="1" applyAlignment="1">
      <alignment horizontal="center"/>
    </xf>
    <xf numFmtId="38" fontId="4" fillId="16" borderId="101" xfId="17" applyNumberFormat="1" applyFont="1" applyFill="1" applyBorder="1" applyAlignment="1">
      <alignment horizontal="center"/>
    </xf>
    <xf numFmtId="209" fontId="244" fillId="16" borderId="14" xfId="10" applyNumberFormat="1" applyFont="1" applyFill="1" applyBorder="1" applyAlignment="1">
      <alignment horizontal="center" vertical="center"/>
    </xf>
    <xf numFmtId="185" fontId="258" fillId="16" borderId="14" xfId="4" applyNumberFormat="1" applyFont="1" applyFill="1" applyBorder="1" applyAlignment="1">
      <alignment horizontal="center" vertical="center"/>
    </xf>
    <xf numFmtId="185" fontId="155" fillId="16" borderId="14" xfId="4" applyNumberFormat="1" applyFont="1" applyFill="1" applyBorder="1" applyAlignment="1">
      <alignment horizontal="center" vertical="center"/>
    </xf>
    <xf numFmtId="208" fontId="46" fillId="16" borderId="97" xfId="7" applyNumberFormat="1" applyFont="1" applyFill="1" applyBorder="1"/>
    <xf numFmtId="208" fontId="35" fillId="16" borderId="97" xfId="7" applyNumberFormat="1" applyFont="1" applyFill="1" applyBorder="1"/>
    <xf numFmtId="208" fontId="135" fillId="31" borderId="96" xfId="7" applyNumberFormat="1" applyFont="1" applyFill="1" applyBorder="1"/>
    <xf numFmtId="208" fontId="54" fillId="31" borderId="96" xfId="7" applyNumberFormat="1" applyFont="1" applyFill="1" applyBorder="1"/>
    <xf numFmtId="208" fontId="135" fillId="31" borderId="97" xfId="7" applyNumberFormat="1" applyFont="1" applyFill="1" applyBorder="1"/>
    <xf numFmtId="208" fontId="54" fillId="31" borderId="97" xfId="7" applyNumberFormat="1" applyFont="1" applyFill="1" applyBorder="1"/>
    <xf numFmtId="208" fontId="135" fillId="31" borderId="99" xfId="7" applyNumberFormat="1" applyFont="1" applyFill="1" applyBorder="1"/>
    <xf numFmtId="208" fontId="54" fillId="31" borderId="99" xfId="7" applyNumberFormat="1" applyFont="1" applyFill="1" applyBorder="1"/>
    <xf numFmtId="208" fontId="46" fillId="16" borderId="99" xfId="7" applyNumberFormat="1" applyFont="1" applyFill="1" applyBorder="1"/>
    <xf numFmtId="208" fontId="35" fillId="16" borderId="99" xfId="7" applyNumberFormat="1" applyFont="1" applyFill="1" applyBorder="1"/>
    <xf numFmtId="208" fontId="135" fillId="31" borderId="28" xfId="7" applyNumberFormat="1" applyFont="1" applyFill="1" applyBorder="1"/>
    <xf numFmtId="208" fontId="54" fillId="31" borderId="28" xfId="7" applyNumberFormat="1" applyFont="1" applyFill="1" applyBorder="1"/>
    <xf numFmtId="208" fontId="135" fillId="31" borderId="147" xfId="7" applyNumberFormat="1" applyFont="1" applyFill="1" applyBorder="1"/>
    <xf numFmtId="199" fontId="180" fillId="16" borderId="14" xfId="7" applyNumberFormat="1" applyFont="1" applyFill="1" applyBorder="1" applyAlignment="1">
      <alignment horizontal="center"/>
    </xf>
    <xf numFmtId="3" fontId="110" fillId="16" borderId="0" xfId="0" applyNumberFormat="1" applyFont="1" applyFill="1"/>
    <xf numFmtId="3" fontId="110" fillId="16" borderId="112" xfId="0" applyNumberFormat="1" applyFont="1" applyFill="1" applyBorder="1"/>
    <xf numFmtId="0" fontId="4" fillId="16" borderId="0" xfId="4" applyFont="1" applyFill="1" applyAlignment="1">
      <alignment horizontal="right" vertical="center"/>
    </xf>
    <xf numFmtId="209" fontId="12" fillId="22" borderId="14" xfId="4" applyNumberFormat="1" applyFont="1" applyFill="1" applyBorder="1" applyAlignment="1">
      <alignment horizontal="center" vertical="center"/>
    </xf>
    <xf numFmtId="208" fontId="35" fillId="16" borderId="169" xfId="7" applyNumberFormat="1" applyFont="1" applyFill="1" applyBorder="1"/>
    <xf numFmtId="208" fontId="46" fillId="18" borderId="0" xfId="7" applyNumberFormat="1" applyFont="1" applyFill="1" applyAlignment="1">
      <alignment horizontal="right"/>
    </xf>
    <xf numFmtId="208" fontId="35" fillId="16" borderId="151" xfId="7" applyNumberFormat="1" applyFont="1" applyFill="1" applyBorder="1"/>
    <xf numFmtId="208" fontId="46" fillId="18" borderId="0" xfId="7" applyNumberFormat="1" applyFont="1" applyFill="1"/>
    <xf numFmtId="208" fontId="46" fillId="16" borderId="173" xfId="7" applyNumberFormat="1" applyFont="1" applyFill="1" applyBorder="1"/>
    <xf numFmtId="0" fontId="46" fillId="25" borderId="164" xfId="0" applyFont="1" applyFill="1" applyBorder="1" applyAlignment="1">
      <alignment horizontal="left"/>
    </xf>
    <xf numFmtId="14" fontId="75" fillId="18" borderId="14" xfId="9" applyNumberFormat="1" applyFont="1" applyFill="1" applyBorder="1" applyAlignment="1">
      <alignment horizontal="center" vertical="center"/>
    </xf>
    <xf numFmtId="49" fontId="211" fillId="20" borderId="14" xfId="4" applyNumberFormat="1" applyFont="1" applyFill="1" applyBorder="1" applyAlignment="1">
      <alignment horizontal="center" vertical="center"/>
    </xf>
    <xf numFmtId="49" fontId="211" fillId="18" borderId="14" xfId="4" applyNumberFormat="1" applyFont="1" applyFill="1" applyBorder="1" applyAlignment="1" applyProtection="1">
      <alignment horizontal="center" vertical="center"/>
      <protection locked="0"/>
    </xf>
    <xf numFmtId="49" fontId="211" fillId="18" borderId="14" xfId="4" applyNumberFormat="1" applyFont="1" applyFill="1" applyBorder="1" applyAlignment="1">
      <alignment horizontal="center" vertical="center"/>
    </xf>
    <xf numFmtId="0" fontId="211" fillId="20" borderId="14" xfId="4" applyFont="1" applyFill="1" applyBorder="1" applyAlignment="1">
      <alignment horizontal="center" vertical="center"/>
    </xf>
    <xf numFmtId="0" fontId="12" fillId="47" borderId="0" xfId="4" applyFont="1" applyFill="1" applyAlignment="1">
      <alignment vertical="center"/>
    </xf>
    <xf numFmtId="49" fontId="178" fillId="16" borderId="14" xfId="4" applyNumberFormat="1" applyFont="1" applyFill="1" applyBorder="1" applyAlignment="1">
      <alignment horizontal="center" vertical="center"/>
    </xf>
    <xf numFmtId="0" fontId="259" fillId="0" borderId="14" xfId="6" applyFont="1" applyBorder="1"/>
    <xf numFmtId="49" fontId="251" fillId="16" borderId="40" xfId="0" applyNumberFormat="1" applyFont="1" applyFill="1" applyBorder="1" applyAlignment="1">
      <alignment vertical="center" wrapText="1"/>
    </xf>
    <xf numFmtId="49" fontId="186" fillId="17" borderId="41" xfId="4" applyNumberFormat="1" applyFont="1" applyFill="1" applyBorder="1" applyAlignment="1">
      <alignment horizontal="center" vertical="center" wrapText="1"/>
    </xf>
    <xf numFmtId="0" fontId="179" fillId="18" borderId="59" xfId="0" applyFont="1" applyFill="1" applyBorder="1" applyAlignment="1">
      <alignment horizontal="center" vertical="center" wrapText="1"/>
    </xf>
    <xf numFmtId="0" fontId="179" fillId="18" borderId="14" xfId="0" applyFont="1" applyFill="1" applyBorder="1" applyAlignment="1">
      <alignment horizontal="center" vertical="center" wrapText="1"/>
    </xf>
    <xf numFmtId="0" fontId="179" fillId="18" borderId="12" xfId="0" applyFont="1" applyFill="1" applyBorder="1" applyAlignment="1">
      <alignment horizontal="center" vertical="center" wrapText="1"/>
    </xf>
    <xf numFmtId="3" fontId="46" fillId="23" borderId="83" xfId="0" applyNumberFormat="1" applyFont="1" applyFill="1" applyBorder="1"/>
    <xf numFmtId="3" fontId="46" fillId="23" borderId="84" xfId="0" applyNumberFormat="1" applyFont="1" applyFill="1" applyBorder="1"/>
    <xf numFmtId="3" fontId="46" fillId="23" borderId="85" xfId="0" applyNumberFormat="1" applyFont="1" applyFill="1" applyBorder="1"/>
    <xf numFmtId="0" fontId="35" fillId="16" borderId="174" xfId="0" quotePrefix="1" applyFont="1" applyFill="1" applyBorder="1" applyAlignment="1">
      <alignment horizontal="left"/>
    </xf>
    <xf numFmtId="0" fontId="35" fillId="16" borderId="174" xfId="0" applyFont="1" applyFill="1" applyBorder="1" applyAlignment="1">
      <alignment horizontal="left"/>
    </xf>
    <xf numFmtId="3" fontId="35" fillId="16" borderId="174" xfId="0" applyNumberFormat="1" applyFont="1" applyFill="1" applyBorder="1"/>
    <xf numFmtId="3" fontId="35" fillId="16" borderId="175" xfId="0" applyNumberFormat="1" applyFont="1" applyFill="1" applyBorder="1"/>
    <xf numFmtId="3" fontId="35" fillId="16" borderId="176" xfId="0" applyNumberFormat="1" applyFont="1" applyFill="1" applyBorder="1"/>
    <xf numFmtId="3" fontId="35" fillId="16" borderId="177" xfId="0" applyNumberFormat="1" applyFont="1" applyFill="1" applyBorder="1"/>
    <xf numFmtId="0" fontId="35" fillId="22" borderId="178" xfId="0" applyFont="1" applyFill="1" applyBorder="1" applyAlignment="1">
      <alignment horizontal="left"/>
    </xf>
    <xf numFmtId="0" fontId="35" fillId="16" borderId="179" xfId="0" applyFont="1" applyFill="1" applyBorder="1" applyAlignment="1">
      <alignment horizontal="left"/>
    </xf>
    <xf numFmtId="3" fontId="194" fillId="22" borderId="179" xfId="4" applyNumberFormat="1" applyFont="1" applyFill="1" applyBorder="1" applyAlignment="1">
      <alignment horizontal="right" vertical="center"/>
    </xf>
    <xf numFmtId="3" fontId="194" fillId="22" borderId="180" xfId="4" applyNumberFormat="1" applyFont="1" applyFill="1" applyBorder="1" applyAlignment="1">
      <alignment horizontal="right" vertical="center"/>
    </xf>
    <xf numFmtId="0" fontId="35" fillId="22" borderId="88" xfId="0" applyFont="1" applyFill="1" applyBorder="1" applyAlignment="1">
      <alignment horizontal="left"/>
    </xf>
    <xf numFmtId="0" fontId="35" fillId="16" borderId="48" xfId="0" applyFont="1" applyFill="1" applyBorder="1" applyAlignment="1">
      <alignment horizontal="left"/>
    </xf>
    <xf numFmtId="3" fontId="194" fillId="22" borderId="48" xfId="4" applyNumberFormat="1" applyFont="1" applyFill="1" applyBorder="1" applyAlignment="1">
      <alignment horizontal="right" vertical="center"/>
    </xf>
    <xf numFmtId="3" fontId="194" fillId="22" borderId="89" xfId="4" applyNumberFormat="1" applyFont="1" applyFill="1" applyBorder="1" applyAlignment="1">
      <alignment horizontal="right" vertical="center"/>
    </xf>
    <xf numFmtId="0" fontId="35" fillId="22" borderId="90" xfId="0" applyFont="1" applyFill="1" applyBorder="1" applyAlignment="1">
      <alignment horizontal="left"/>
    </xf>
    <xf numFmtId="0" fontId="35" fillId="16" borderId="91" xfId="0" applyFont="1" applyFill="1" applyBorder="1" applyAlignment="1">
      <alignment horizontal="left"/>
    </xf>
    <xf numFmtId="3" fontId="194" fillId="22" borderId="91" xfId="4" applyNumberFormat="1" applyFont="1" applyFill="1" applyBorder="1" applyAlignment="1">
      <alignment horizontal="right" vertical="center"/>
    </xf>
    <xf numFmtId="3" fontId="194" fillId="22" borderId="92" xfId="4" applyNumberFormat="1" applyFont="1" applyFill="1" applyBorder="1" applyAlignment="1">
      <alignment horizontal="right" vertical="center"/>
    </xf>
    <xf numFmtId="0" fontId="35" fillId="16" borderId="181" xfId="0" quotePrefix="1" applyFont="1" applyFill="1" applyBorder="1" applyAlignment="1">
      <alignment horizontal="left"/>
    </xf>
    <xf numFmtId="0" fontId="35" fillId="16" borderId="182" xfId="0" quotePrefix="1" applyFont="1" applyFill="1" applyBorder="1" applyAlignment="1">
      <alignment horizontal="left"/>
    </xf>
    <xf numFmtId="0" fontId="35" fillId="16" borderId="183" xfId="0" quotePrefix="1" applyFont="1" applyFill="1" applyBorder="1" applyAlignment="1">
      <alignment horizontal="left"/>
    </xf>
    <xf numFmtId="3" fontId="194" fillId="22" borderId="184" xfId="4" applyNumberFormat="1" applyFont="1" applyFill="1" applyBorder="1" applyAlignment="1">
      <alignment horizontal="right" vertical="center"/>
    </xf>
    <xf numFmtId="3" fontId="194" fillId="22" borderId="185" xfId="4" applyNumberFormat="1" applyFont="1" applyFill="1" applyBorder="1" applyAlignment="1">
      <alignment horizontal="right" vertical="center"/>
    </xf>
    <xf numFmtId="3" fontId="194" fillId="22" borderId="186" xfId="4" applyNumberFormat="1" applyFont="1" applyFill="1" applyBorder="1" applyAlignment="1">
      <alignment horizontal="right" vertical="center"/>
    </xf>
    <xf numFmtId="3" fontId="194" fillId="22" borderId="187" xfId="4" applyNumberFormat="1" applyFont="1" applyFill="1" applyBorder="1" applyAlignment="1">
      <alignment horizontal="right" vertical="center"/>
    </xf>
    <xf numFmtId="3" fontId="194" fillId="22" borderId="107" xfId="4" applyNumberFormat="1" applyFont="1" applyFill="1" applyBorder="1" applyAlignment="1">
      <alignment horizontal="right" vertical="center"/>
    </xf>
    <xf numFmtId="3" fontId="194" fillId="22" borderId="109" xfId="4" applyNumberFormat="1" applyFont="1" applyFill="1" applyBorder="1" applyAlignment="1">
      <alignment horizontal="right" vertical="center"/>
    </xf>
    <xf numFmtId="0" fontId="35" fillId="16" borderId="10" xfId="0" applyFont="1" applyFill="1" applyBorder="1" applyAlignment="1">
      <alignment horizontal="left"/>
    </xf>
    <xf numFmtId="0" fontId="208" fillId="16" borderId="0" xfId="8" applyFont="1" applyFill="1"/>
    <xf numFmtId="0" fontId="111" fillId="20" borderId="133" xfId="4" applyFont="1" applyFill="1" applyBorder="1" applyAlignment="1">
      <alignment horizontal="center" vertical="center"/>
    </xf>
    <xf numFmtId="0" fontId="111" fillId="20" borderId="47" xfId="4" applyFont="1" applyFill="1" applyBorder="1" applyAlignment="1">
      <alignment horizontal="center" vertical="center"/>
    </xf>
    <xf numFmtId="0" fontId="12" fillId="16" borderId="82" xfId="4" applyFont="1" applyFill="1" applyBorder="1" applyAlignment="1">
      <alignment horizontal="center"/>
    </xf>
    <xf numFmtId="0" fontId="186" fillId="36" borderId="117" xfId="4" applyFont="1" applyFill="1" applyBorder="1" applyAlignment="1">
      <alignment horizontal="center" vertical="center"/>
    </xf>
    <xf numFmtId="3" fontId="12" fillId="16" borderId="18" xfId="4" applyNumberFormat="1" applyFont="1" applyFill="1" applyBorder="1" applyAlignment="1">
      <alignment horizontal="right" vertical="center"/>
    </xf>
    <xf numFmtId="3" fontId="12" fillId="16" borderId="17" xfId="4" applyNumberFormat="1" applyFont="1" applyFill="1" applyBorder="1" applyAlignment="1">
      <alignment horizontal="right" vertical="center"/>
    </xf>
    <xf numFmtId="3" fontId="186" fillId="36" borderId="135" xfId="4" applyNumberFormat="1" applyFont="1" applyFill="1" applyBorder="1" applyAlignment="1">
      <alignment horizontal="center" vertical="center"/>
    </xf>
    <xf numFmtId="3" fontId="186" fillId="36" borderId="118" xfId="4" applyNumberFormat="1" applyFont="1" applyFill="1" applyBorder="1" applyAlignment="1">
      <alignment horizontal="center" vertical="center"/>
    </xf>
    <xf numFmtId="0" fontId="13" fillId="16" borderId="14" xfId="4" applyFont="1" applyFill="1" applyBorder="1" applyAlignment="1">
      <alignment horizontal="center" vertical="top"/>
    </xf>
    <xf numFmtId="0" fontId="13" fillId="16" borderId="84" xfId="4" applyFont="1" applyFill="1" applyBorder="1" applyAlignment="1">
      <alignment horizontal="center" vertical="top"/>
    </xf>
    <xf numFmtId="0" fontId="13" fillId="16" borderId="14" xfId="4" applyFont="1" applyFill="1" applyBorder="1" applyAlignment="1">
      <alignment horizontal="left" vertical="top" wrapText="1" indent="1"/>
    </xf>
    <xf numFmtId="0" fontId="13" fillId="16" borderId="84" xfId="4" applyFont="1" applyFill="1" applyBorder="1" applyAlignment="1">
      <alignment horizontal="left" vertical="top" wrapText="1" indent="1"/>
    </xf>
    <xf numFmtId="0" fontId="186" fillId="36" borderId="135" xfId="4" applyFont="1" applyFill="1" applyBorder="1" applyAlignment="1">
      <alignment horizontal="center" vertical="center"/>
    </xf>
    <xf numFmtId="0" fontId="186" fillId="36" borderId="135" xfId="4" applyFont="1" applyFill="1" applyBorder="1" applyAlignment="1">
      <alignment horizontal="center" vertical="center" wrapText="1"/>
    </xf>
    <xf numFmtId="38" fontId="4" fillId="31" borderId="40" xfId="17" applyNumberFormat="1" applyFont="1" applyFill="1" applyBorder="1"/>
    <xf numFmtId="38" fontId="4" fillId="31" borderId="62" xfId="17" applyNumberFormat="1" applyFont="1" applyFill="1" applyBorder="1"/>
    <xf numFmtId="208" fontId="54" fillId="31" borderId="24" xfId="7" applyNumberFormat="1" applyFont="1" applyFill="1" applyBorder="1"/>
    <xf numFmtId="208" fontId="135" fillId="31" borderId="24" xfId="7" applyNumberFormat="1" applyFont="1" applyFill="1" applyBorder="1"/>
    <xf numFmtId="208" fontId="46" fillId="31" borderId="147" xfId="7" applyNumberFormat="1" applyFont="1" applyFill="1" applyBorder="1"/>
    <xf numFmtId="38" fontId="260" fillId="31" borderId="39" xfId="17" applyNumberFormat="1" applyFont="1" applyFill="1" applyBorder="1"/>
    <xf numFmtId="187" fontId="261" fillId="16" borderId="8" xfId="12" quotePrefix="1" applyNumberFormat="1" applyFont="1" applyFill="1" applyBorder="1" applyAlignment="1">
      <alignment horizontal="center" vertical="center" wrapText="1"/>
    </xf>
    <xf numFmtId="0" fontId="238" fillId="18" borderId="14" xfId="4" applyFont="1" applyFill="1" applyBorder="1" applyAlignment="1">
      <alignment horizontal="center" vertical="center"/>
    </xf>
    <xf numFmtId="0" fontId="261" fillId="16" borderId="8" xfId="12" quotePrefix="1" applyFont="1" applyFill="1" applyBorder="1" applyAlignment="1">
      <alignment horizontal="center" vertical="center" wrapText="1"/>
    </xf>
    <xf numFmtId="0" fontId="262" fillId="19" borderId="0" xfId="4" applyFont="1" applyFill="1" applyAlignment="1">
      <alignment vertical="center"/>
    </xf>
    <xf numFmtId="0" fontId="263" fillId="19" borderId="0" xfId="4" applyFont="1" applyFill="1" applyAlignment="1">
      <alignment vertical="center"/>
    </xf>
    <xf numFmtId="0" fontId="262" fillId="19" borderId="0" xfId="12" applyFont="1" applyFill="1"/>
    <xf numFmtId="184" fontId="262" fillId="19" borderId="0" xfId="12" applyNumberFormat="1" applyFont="1" applyFill="1"/>
    <xf numFmtId="0" fontId="262" fillId="19" borderId="0" xfId="4" applyFont="1" applyFill="1" applyAlignment="1">
      <alignment vertical="center"/>
    </xf>
    <xf numFmtId="0" fontId="262" fillId="19" borderId="0" xfId="4" applyFont="1" applyFill="1"/>
    <xf numFmtId="0" fontId="262" fillId="19" borderId="0" xfId="12" applyFont="1" applyFill="1"/>
    <xf numFmtId="184" fontId="262" fillId="19" borderId="0" xfId="12" applyNumberFormat="1" applyFont="1" applyFill="1"/>
    <xf numFmtId="184" fontId="263" fillId="19" borderId="0" xfId="12" applyNumberFormat="1" applyFont="1" applyFill="1"/>
    <xf numFmtId="0" fontId="262" fillId="0" borderId="0" xfId="4" quotePrefix="1" applyFont="1" applyAlignment="1">
      <alignment vertical="center"/>
    </xf>
    <xf numFmtId="0" fontId="176" fillId="0" borderId="14" xfId="6" applyBorder="1"/>
    <xf numFmtId="0" fontId="176" fillId="0" borderId="14" xfId="6" applyBorder="1"/>
    <xf numFmtId="0" fontId="65" fillId="0" borderId="14" xfId="4" applyFont="1" applyBorder="1" applyAlignment="1">
      <alignment horizontal="center"/>
    </xf>
    <xf numFmtId="0" fontId="4" fillId="0" borderId="14" xfId="6" applyFont="1" applyBorder="1" applyAlignment="1">
      <alignment horizontal="left" vertical="center" wrapText="1"/>
    </xf>
    <xf numFmtId="0" fontId="44" fillId="0" borderId="14" xfId="0" quotePrefix="1" applyFont="1" applyBorder="1" applyAlignment="1">
      <alignment horizontal="left"/>
    </xf>
    <xf numFmtId="0" fontId="4" fillId="0" borderId="0" xfId="6" applyFont="1" applyAlignment="1">
      <alignment horizontal="left" vertical="center" wrapText="1"/>
    </xf>
    <xf numFmtId="0" fontId="6" fillId="0" borderId="0" xfId="6" applyFont="1" applyAlignment="1">
      <alignment vertical="center" wrapText="1"/>
    </xf>
    <xf numFmtId="0" fontId="4" fillId="0" borderId="0" xfId="4" applyFont="1" applyAlignment="1">
      <alignment horizontal="right" vertical="center"/>
    </xf>
    <xf numFmtId="190" fontId="66" fillId="0" borderId="14" xfId="15" quotePrefix="1" applyNumberFormat="1" applyFont="1" applyBorder="1" applyAlignment="1">
      <alignment horizontal="right"/>
    </xf>
    <xf numFmtId="0" fontId="15" fillId="0" borderId="14" xfId="15" applyFont="1" applyBorder="1"/>
    <xf numFmtId="190" fontId="176" fillId="0" borderId="0" xfId="6" applyNumberFormat="1"/>
    <xf numFmtId="0" fontId="15" fillId="0" borderId="14" xfId="15" quotePrefix="1" applyFont="1" applyBorder="1" applyAlignment="1">
      <alignment horizontal="left"/>
    </xf>
    <xf numFmtId="0" fontId="10" fillId="0" borderId="14" xfId="15" quotePrefix="1" applyFont="1" applyBorder="1" applyAlignment="1">
      <alignment horizontal="left"/>
    </xf>
    <xf numFmtId="0" fontId="10" fillId="0" borderId="14" xfId="15" applyFont="1" applyBorder="1"/>
    <xf numFmtId="0" fontId="21" fillId="0" borderId="14" xfId="15" applyFont="1" applyBorder="1" applyAlignment="1">
      <alignment horizontal="left"/>
    </xf>
    <xf numFmtId="0" fontId="10" fillId="0" borderId="14" xfId="15" applyFont="1" applyBorder="1" applyAlignment="1">
      <alignment horizontal="left"/>
    </xf>
    <xf numFmtId="0" fontId="16" fillId="0" borderId="14" xfId="15" applyFont="1" applyBorder="1"/>
    <xf numFmtId="0" fontId="16" fillId="0" borderId="14" xfId="15" quotePrefix="1" applyFont="1" applyBorder="1" applyAlignment="1">
      <alignment horizontal="left"/>
    </xf>
    <xf numFmtId="0" fontId="10" fillId="0" borderId="14" xfId="12" applyFont="1" applyBorder="1" applyAlignment="1">
      <alignment horizontal="left"/>
    </xf>
    <xf numFmtId="0" fontId="21" fillId="0" borderId="14" xfId="12" applyFont="1" applyBorder="1" applyAlignment="1">
      <alignment horizontal="left"/>
    </xf>
    <xf numFmtId="0" fontId="21" fillId="0" borderId="14" xfId="15" quotePrefix="1" applyFont="1" applyBorder="1" applyAlignment="1">
      <alignment horizontal="left"/>
    </xf>
    <xf numFmtId="0" fontId="16" fillId="0" borderId="14" xfId="15" applyFont="1" applyBorder="1" applyAlignment="1">
      <alignment horizontal="left"/>
    </xf>
    <xf numFmtId="190" fontId="67" fillId="0" borderId="14" xfId="15" quotePrefix="1" applyNumberFormat="1" applyFont="1" applyBorder="1" applyAlignment="1">
      <alignment horizontal="right"/>
    </xf>
    <xf numFmtId="0" fontId="21" fillId="0" borderId="14" xfId="15" applyFont="1" applyBorder="1"/>
    <xf numFmtId="190" fontId="66" fillId="0" borderId="14" xfId="15" applyNumberFormat="1" applyFont="1" applyBorder="1" applyAlignment="1">
      <alignment horizontal="right"/>
    </xf>
    <xf numFmtId="0" fontId="15" fillId="0" borderId="14" xfId="15" applyFont="1" applyBorder="1" applyAlignment="1">
      <alignment horizontal="left"/>
    </xf>
    <xf numFmtId="49" fontId="264" fillId="0" borderId="14" xfId="4" quotePrefix="1" applyNumberFormat="1" applyFont="1" applyBorder="1" applyAlignment="1">
      <alignment horizontal="center"/>
    </xf>
    <xf numFmtId="0" fontId="4" fillId="0" borderId="14" xfId="4" applyFont="1" applyBorder="1"/>
    <xf numFmtId="0" fontId="4" fillId="0" borderId="14" xfId="4" quotePrefix="1" applyFont="1" applyBorder="1" applyAlignment="1">
      <alignment horizontal="left"/>
    </xf>
    <xf numFmtId="49" fontId="265" fillId="0" borderId="14" xfId="4" quotePrefix="1" applyNumberFormat="1" applyFont="1" applyBorder="1" applyAlignment="1">
      <alignment horizontal="center" vertical="center"/>
    </xf>
    <xf numFmtId="0" fontId="17" fillId="0" borderId="14" xfId="4" applyFont="1" applyBorder="1" applyAlignment="1">
      <alignment wrapText="1"/>
    </xf>
    <xf numFmtId="49" fontId="265" fillId="0" borderId="14" xfId="4" quotePrefix="1" applyNumberFormat="1" applyFont="1" applyBorder="1" applyAlignment="1">
      <alignment horizontal="center"/>
    </xf>
    <xf numFmtId="0" fontId="17" fillId="0" borderId="14" xfId="4" applyFont="1" applyBorder="1"/>
    <xf numFmtId="49" fontId="266" fillId="0" borderId="14" xfId="4" quotePrefix="1" applyNumberFormat="1" applyFont="1" applyBorder="1" applyAlignment="1">
      <alignment horizontal="center"/>
    </xf>
    <xf numFmtId="0" fontId="70" fillId="0" borderId="14" xfId="4" applyFont="1" applyBorder="1"/>
    <xf numFmtId="192" fontId="9" fillId="0" borderId="14" xfId="13" quotePrefix="1" applyNumberFormat="1" applyFont="1" applyBorder="1" applyAlignment="1">
      <alignment horizontal="left"/>
    </xf>
    <xf numFmtId="0" fontId="104" fillId="0" borderId="14" xfId="13" applyFont="1" applyBorder="1"/>
    <xf numFmtId="0" fontId="9" fillId="0" borderId="0" xfId="13" quotePrefix="1" applyFont="1" applyAlignment="1">
      <alignment horizontal="left"/>
    </xf>
    <xf numFmtId="192" fontId="71" fillId="0" borderId="14" xfId="4" applyNumberFormat="1" applyFont="1" applyBorder="1" applyAlignment="1">
      <alignment horizontal="center"/>
    </xf>
    <xf numFmtId="188" fontId="33" fillId="0" borderId="14" xfId="4" applyNumberFormat="1" applyFont="1" applyBorder="1" applyAlignment="1">
      <alignment horizontal="left"/>
    </xf>
    <xf numFmtId="188" fontId="74" fillId="0" borderId="14" xfId="4" applyNumberFormat="1" applyFont="1" applyBorder="1" applyAlignment="1">
      <alignment horizontal="left"/>
    </xf>
    <xf numFmtId="49" fontId="267" fillId="0" borderId="14" xfId="4" quotePrefix="1" applyNumberFormat="1" applyFont="1" applyBorder="1" applyAlignment="1">
      <alignment horizontal="center"/>
    </xf>
    <xf numFmtId="0" fontId="77" fillId="0" borderId="14" xfId="4" applyFont="1" applyBorder="1"/>
    <xf numFmtId="0" fontId="75" fillId="0" borderId="14" xfId="4" applyFont="1" applyBorder="1"/>
    <xf numFmtId="0" fontId="77" fillId="0" borderId="14" xfId="4" applyFont="1" applyBorder="1" applyAlignment="1">
      <alignment horizontal="left"/>
    </xf>
    <xf numFmtId="0" fontId="176" fillId="0" borderId="0" xfId="6" quotePrefix="1"/>
    <xf numFmtId="188" fontId="76" fillId="0" borderId="0" xfId="4" applyNumberFormat="1" applyFont="1" applyAlignment="1">
      <alignment horizontal="center"/>
    </xf>
    <xf numFmtId="188" fontId="176" fillId="0" borderId="0" xfId="6" applyNumberFormat="1"/>
    <xf numFmtId="0" fontId="77" fillId="0" borderId="14" xfId="4" applyFont="1" applyBorder="1" applyAlignment="1">
      <alignment horizontal="left" wrapText="1"/>
    </xf>
    <xf numFmtId="0" fontId="4" fillId="0" borderId="14" xfId="11" applyFont="1" applyBorder="1"/>
    <xf numFmtId="49" fontId="268" fillId="0" borderId="14" xfId="4" quotePrefix="1" applyNumberFormat="1" applyFont="1" applyBorder="1" applyAlignment="1">
      <alignment horizontal="center"/>
    </xf>
    <xf numFmtId="0" fontId="81" fillId="0" borderId="14" xfId="4" applyFont="1" applyBorder="1"/>
    <xf numFmtId="188" fontId="80" fillId="0" borderId="0" xfId="4" applyNumberFormat="1" applyFont="1" applyAlignment="1">
      <alignment horizontal="center"/>
    </xf>
    <xf numFmtId="188" fontId="34" fillId="0" borderId="14" xfId="4" applyNumberFormat="1" applyFont="1" applyBorder="1" applyAlignment="1">
      <alignment horizontal="left"/>
    </xf>
    <xf numFmtId="188" fontId="71" fillId="0" borderId="0" xfId="4" applyNumberFormat="1" applyFont="1" applyAlignment="1">
      <alignment horizontal="center"/>
    </xf>
    <xf numFmtId="49" fontId="76" fillId="0" borderId="14" xfId="4" quotePrefix="1" applyNumberFormat="1" applyFont="1" applyBorder="1" applyAlignment="1">
      <alignment horizontal="center"/>
    </xf>
    <xf numFmtId="49" fontId="68" fillId="0" borderId="14" xfId="4" quotePrefix="1" applyNumberFormat="1" applyFont="1" applyBorder="1" applyAlignment="1">
      <alignment horizontal="center"/>
    </xf>
    <xf numFmtId="49" fontId="71" fillId="0" borderId="14" xfId="4" applyNumberFormat="1" applyFont="1" applyBorder="1" applyAlignment="1">
      <alignment horizontal="center"/>
    </xf>
    <xf numFmtId="188" fontId="68" fillId="0" borderId="0" xfId="4" applyNumberFormat="1" applyFont="1" applyAlignment="1">
      <alignment horizontal="center"/>
    </xf>
    <xf numFmtId="0" fontId="183" fillId="0" borderId="14" xfId="0" applyFont="1" applyBorder="1"/>
    <xf numFmtId="0" fontId="269" fillId="0" borderId="14" xfId="4" applyFont="1" applyBorder="1"/>
    <xf numFmtId="0" fontId="270" fillId="0" borderId="14" xfId="4" applyFont="1" applyBorder="1"/>
    <xf numFmtId="49" fontId="69" fillId="0" borderId="14" xfId="4" quotePrefix="1" applyNumberFormat="1" applyFont="1" applyBorder="1" applyAlignment="1">
      <alignment horizontal="center"/>
    </xf>
    <xf numFmtId="188" fontId="69" fillId="0" borderId="0" xfId="4" applyNumberFormat="1" applyFont="1" applyAlignment="1">
      <alignment horizontal="center"/>
    </xf>
    <xf numFmtId="0" fontId="4" fillId="0" borderId="14" xfId="4" applyFont="1" applyBorder="1" applyAlignment="1">
      <alignment horizontal="left" wrapText="1"/>
    </xf>
    <xf numFmtId="0" fontId="270" fillId="0" borderId="14" xfId="4" applyFont="1" applyBorder="1" applyAlignment="1">
      <alignment horizontal="left" wrapText="1"/>
    </xf>
    <xf numFmtId="0" fontId="24" fillId="0" borderId="14" xfId="4" applyFont="1" applyBorder="1" applyAlignment="1">
      <alignment horizontal="left"/>
    </xf>
    <xf numFmtId="0" fontId="89" fillId="0" borderId="14" xfId="4" applyFont="1" applyBorder="1" applyAlignment="1">
      <alignment horizontal="left"/>
    </xf>
    <xf numFmtId="0" fontId="24" fillId="0" borderId="14" xfId="4" quotePrefix="1" applyFont="1" applyBorder="1" applyAlignment="1">
      <alignment horizontal="left"/>
    </xf>
    <xf numFmtId="0" fontId="90" fillId="0" borderId="14" xfId="4" applyFont="1" applyBorder="1" applyAlignment="1">
      <alignment horizontal="left"/>
    </xf>
    <xf numFmtId="0" fontId="176" fillId="0" borderId="0" xfId="6"/>
    <xf numFmtId="14" fontId="259" fillId="0" borderId="14" xfId="6" applyNumberFormat="1" applyFont="1" applyBorder="1" applyAlignment="1">
      <alignment horizontal="left"/>
    </xf>
    <xf numFmtId="0" fontId="176" fillId="0" borderId="0" xfId="6"/>
    <xf numFmtId="208" fontId="35" fillId="0" borderId="113" xfId="7" applyNumberFormat="1" applyFont="1" applyBorder="1"/>
    <xf numFmtId="208" fontId="46" fillId="0" borderId="113" xfId="7" applyNumberFormat="1" applyFont="1" applyBorder="1"/>
    <xf numFmtId="196" fontId="208" fillId="16" borderId="0" xfId="8" applyNumberFormat="1" applyFont="1" applyFill="1" applyAlignment="1">
      <alignment horizontal="right"/>
    </xf>
    <xf numFmtId="196" fontId="209" fillId="16" borderId="0" xfId="8" applyNumberFormat="1" applyFont="1" applyFill="1" applyAlignment="1">
      <alignment horizontal="right"/>
    </xf>
    <xf numFmtId="0" fontId="176" fillId="48" borderId="0" xfId="6" applyFill="1"/>
    <xf numFmtId="0" fontId="176" fillId="48" borderId="0" xfId="6" applyFill="1"/>
    <xf numFmtId="0" fontId="32" fillId="18" borderId="0" xfId="4" applyFont="1" applyFill="1"/>
    <xf numFmtId="0" fontId="31" fillId="18" borderId="0" xfId="4" applyFont="1" applyFill="1"/>
    <xf numFmtId="0" fontId="32" fillId="49" borderId="0" xfId="4" applyFont="1" applyFill="1"/>
    <xf numFmtId="0" fontId="31" fillId="49" borderId="0" xfId="4" applyFont="1" applyFill="1"/>
    <xf numFmtId="0" fontId="32" fillId="49" borderId="14" xfId="4" applyFont="1" applyFill="1" applyBorder="1" applyProtection="1">
      <protection locked="0"/>
    </xf>
    <xf numFmtId="49" fontId="0" fillId="50" borderId="14" xfId="0" applyNumberFormat="1" applyFill="1" applyBorder="1"/>
    <xf numFmtId="49" fontId="0" fillId="51" borderId="14" xfId="0" applyNumberFormat="1" applyFill="1" applyBorder="1"/>
    <xf numFmtId="49" fontId="0" fillId="52" borderId="14" xfId="0" applyNumberFormat="1" applyFill="1" applyBorder="1"/>
    <xf numFmtId="49" fontId="32" fillId="49" borderId="0" xfId="4" applyNumberFormat="1" applyFont="1" applyFill="1"/>
    <xf numFmtId="49" fontId="32" fillId="49" borderId="14" xfId="4" applyNumberFormat="1" applyFont="1" applyFill="1" applyBorder="1" applyProtection="1">
      <protection locked="0"/>
    </xf>
    <xf numFmtId="0" fontId="187" fillId="22" borderId="40" xfId="4" applyFont="1" applyFill="1" applyBorder="1" applyAlignment="1">
      <alignment vertical="center" wrapText="1"/>
    </xf>
    <xf numFmtId="0" fontId="178" fillId="16" borderId="25" xfId="4" quotePrefix="1" applyFont="1" applyFill="1" applyBorder="1" applyAlignment="1">
      <alignment horizontal="center" vertical="center"/>
    </xf>
    <xf numFmtId="0" fontId="178" fillId="16" borderId="40" xfId="4" quotePrefix="1" applyFont="1" applyFill="1" applyBorder="1" applyAlignment="1">
      <alignment horizontal="center" vertical="center"/>
    </xf>
    <xf numFmtId="0" fontId="178" fillId="16" borderId="41" xfId="4" quotePrefix="1" applyFont="1" applyFill="1" applyBorder="1" applyAlignment="1">
      <alignment horizontal="center" vertical="center"/>
    </xf>
    <xf numFmtId="192" fontId="174" fillId="16" borderId="25" xfId="2" applyNumberFormat="1" applyFill="1" applyBorder="1" applyAlignment="1">
      <alignment horizontal="center" vertical="center"/>
    </xf>
    <xf numFmtId="192" fontId="242" fillId="16" borderId="41" xfId="4" applyNumberFormat="1" applyFont="1" applyFill="1" applyBorder="1" applyAlignment="1">
      <alignment horizontal="center" vertical="center"/>
    </xf>
    <xf numFmtId="0" fontId="174" fillId="16" borderId="25" xfId="2" applyFill="1" applyBorder="1" applyAlignment="1">
      <alignment horizontal="center"/>
    </xf>
    <xf numFmtId="0" fontId="242" fillId="16" borderId="40" xfId="16" applyFont="1" applyFill="1" applyBorder="1" applyAlignment="1">
      <alignment horizontal="center"/>
    </xf>
    <xf numFmtId="0" fontId="242" fillId="16" borderId="41" xfId="16" applyFont="1" applyFill="1" applyBorder="1" applyAlignment="1">
      <alignment horizontal="center"/>
    </xf>
    <xf numFmtId="1" fontId="186" fillId="22" borderId="25" xfId="4" applyNumberFormat="1" applyFont="1" applyFill="1" applyBorder="1" applyAlignment="1">
      <alignment horizontal="center" vertical="center"/>
    </xf>
    <xf numFmtId="1" fontId="186" fillId="22" borderId="41" xfId="4" applyNumberFormat="1" applyFont="1" applyFill="1" applyBorder="1" applyAlignment="1">
      <alignment horizontal="center" vertical="center"/>
    </xf>
    <xf numFmtId="0" fontId="272" fillId="18" borderId="0" xfId="7" applyFont="1" applyFill="1" applyAlignment="1">
      <alignment horizontal="center"/>
    </xf>
    <xf numFmtId="207" fontId="253" fillId="18" borderId="0" xfId="7" applyNumberFormat="1" applyFont="1" applyFill="1" applyAlignment="1">
      <alignment horizontal="center"/>
    </xf>
    <xf numFmtId="0" fontId="111" fillId="20" borderId="52" xfId="4" applyFont="1" applyFill="1" applyBorder="1" applyAlignment="1">
      <alignment horizontal="center" vertical="center"/>
    </xf>
    <xf numFmtId="0" fontId="111" fillId="20" borderId="53" xfId="4" applyFont="1" applyFill="1" applyBorder="1" applyAlignment="1">
      <alignment horizontal="center" vertical="center"/>
    </xf>
    <xf numFmtId="0" fontId="111" fillId="20" borderId="54" xfId="4" applyFont="1" applyFill="1" applyBorder="1" applyAlignment="1">
      <alignment horizontal="center" vertical="center"/>
    </xf>
    <xf numFmtId="0" fontId="111" fillId="16" borderId="39" xfId="7" applyFont="1" applyFill="1" applyBorder="1" applyAlignment="1">
      <alignment horizontal="center" vertical="center" wrapText="1"/>
    </xf>
    <xf numFmtId="0" fontId="111" fillId="16" borderId="40" xfId="7" applyFont="1" applyFill="1" applyBorder="1" applyAlignment="1">
      <alignment horizontal="center" vertical="center" wrapText="1"/>
    </xf>
    <xf numFmtId="0" fontId="111" fillId="16" borderId="62" xfId="7" applyFont="1" applyFill="1" applyBorder="1" applyAlignment="1">
      <alignment horizontal="center" vertical="center" wrapText="1"/>
    </xf>
    <xf numFmtId="38" fontId="4" fillId="16" borderId="163" xfId="17" applyNumberFormat="1" applyFont="1" applyFill="1" applyBorder="1" applyAlignment="1">
      <alignment horizontal="center"/>
    </xf>
    <xf numFmtId="38" fontId="4" fillId="16" borderId="112" xfId="17" applyNumberFormat="1" applyFont="1" applyFill="1" applyBorder="1" applyAlignment="1">
      <alignment horizontal="center"/>
    </xf>
    <xf numFmtId="38" fontId="4" fillId="16" borderId="148" xfId="17" applyNumberFormat="1" applyFont="1" applyFill="1" applyBorder="1" applyAlignment="1">
      <alignment horizontal="center"/>
    </xf>
    <xf numFmtId="38" fontId="4" fillId="16" borderId="124" xfId="17" applyNumberFormat="1" applyFont="1" applyFill="1" applyBorder="1" applyAlignment="1">
      <alignment horizontal="center"/>
    </xf>
    <xf numFmtId="38" fontId="4" fillId="16" borderId="45" xfId="17" applyNumberFormat="1" applyFont="1" applyFill="1" applyBorder="1" applyAlignment="1">
      <alignment horizontal="center"/>
    </xf>
    <xf numFmtId="38" fontId="4" fillId="16" borderId="102" xfId="17" applyNumberFormat="1" applyFont="1" applyFill="1" applyBorder="1" applyAlignment="1">
      <alignment horizontal="center"/>
    </xf>
    <xf numFmtId="38" fontId="4" fillId="16" borderId="123" xfId="17" applyNumberFormat="1" applyFont="1" applyFill="1" applyBorder="1" applyAlignment="1">
      <alignment horizontal="center"/>
    </xf>
    <xf numFmtId="38" fontId="4" fillId="16" borderId="34" xfId="17" applyNumberFormat="1" applyFont="1" applyFill="1" applyBorder="1" applyAlignment="1">
      <alignment horizontal="center"/>
    </xf>
    <xf numFmtId="38" fontId="4" fillId="16" borderId="101" xfId="17" applyNumberFormat="1" applyFont="1" applyFill="1" applyBorder="1" applyAlignment="1">
      <alignment horizontal="center"/>
    </xf>
    <xf numFmtId="38" fontId="15" fillId="31" borderId="39" xfId="17" applyNumberFormat="1" applyFont="1" applyFill="1" applyBorder="1" applyAlignment="1">
      <alignment horizontal="center"/>
    </xf>
    <xf numFmtId="38" fontId="15" fillId="31" borderId="40" xfId="17" applyNumberFormat="1" applyFont="1" applyFill="1" applyBorder="1" applyAlignment="1">
      <alignment horizontal="center"/>
    </xf>
    <xf numFmtId="38" fontId="15" fillId="31" borderId="62" xfId="17" applyNumberFormat="1" applyFont="1" applyFill="1" applyBorder="1" applyAlignment="1">
      <alignment horizontal="center"/>
    </xf>
    <xf numFmtId="38" fontId="4" fillId="16" borderId="126" xfId="17" applyNumberFormat="1" applyFont="1" applyFill="1" applyBorder="1" applyAlignment="1">
      <alignment horizontal="center"/>
    </xf>
    <xf numFmtId="38" fontId="4" fillId="16" borderId="42" xfId="17" applyNumberFormat="1" applyFont="1" applyFill="1" applyBorder="1" applyAlignment="1">
      <alignment horizontal="center"/>
    </xf>
    <xf numFmtId="38" fontId="4" fillId="16" borderId="46" xfId="17" applyNumberFormat="1" applyFont="1" applyFill="1" applyBorder="1" applyAlignment="1">
      <alignment horizontal="center"/>
    </xf>
    <xf numFmtId="38" fontId="7" fillId="22" borderId="39" xfId="17" applyNumberFormat="1" applyFont="1" applyFill="1" applyBorder="1" applyAlignment="1">
      <alignment horizontal="center"/>
    </xf>
    <xf numFmtId="38" fontId="7" fillId="22" borderId="40" xfId="17" applyNumberFormat="1" applyFont="1" applyFill="1" applyBorder="1" applyAlignment="1">
      <alignment horizontal="center"/>
    </xf>
    <xf numFmtId="38" fontId="7" fillId="22" borderId="62" xfId="17" applyNumberFormat="1" applyFont="1" applyFill="1" applyBorder="1" applyAlignment="1">
      <alignment horizontal="center"/>
    </xf>
    <xf numFmtId="38" fontId="15" fillId="31" borderId="122" xfId="17" applyNumberFormat="1" applyFont="1" applyFill="1" applyBorder="1" applyAlignment="1">
      <alignment horizontal="center"/>
    </xf>
    <xf numFmtId="38" fontId="15" fillId="31" borderId="32" xfId="17" applyNumberFormat="1" applyFont="1" applyFill="1" applyBorder="1" applyAlignment="1">
      <alignment horizontal="center"/>
    </xf>
    <xf numFmtId="38" fontId="15" fillId="31" borderId="100" xfId="17" applyNumberFormat="1" applyFont="1" applyFill="1" applyBorder="1" applyAlignment="1">
      <alignment horizontal="center"/>
    </xf>
    <xf numFmtId="38" fontId="15" fillId="31" borderId="123" xfId="17" applyNumberFormat="1" applyFont="1" applyFill="1" applyBorder="1" applyAlignment="1">
      <alignment horizontal="center"/>
    </xf>
    <xf numFmtId="38" fontId="15" fillId="31" borderId="34" xfId="17" applyNumberFormat="1" applyFont="1" applyFill="1" applyBorder="1" applyAlignment="1">
      <alignment horizontal="center"/>
    </xf>
    <xf numFmtId="38" fontId="15" fillId="31" borderId="101" xfId="17" applyNumberFormat="1" applyFont="1" applyFill="1" applyBorder="1" applyAlignment="1">
      <alignment horizontal="center"/>
    </xf>
    <xf numFmtId="38" fontId="15" fillId="31" borderId="126" xfId="17" applyNumberFormat="1" applyFont="1" applyFill="1" applyBorder="1" applyAlignment="1">
      <alignment horizontal="center"/>
    </xf>
    <xf numFmtId="38" fontId="15" fillId="31" borderId="42" xfId="17" applyNumberFormat="1" applyFont="1" applyFill="1" applyBorder="1" applyAlignment="1">
      <alignment horizontal="center"/>
    </xf>
    <xf numFmtId="38" fontId="15" fillId="31" borderId="46" xfId="17" applyNumberFormat="1" applyFont="1" applyFill="1" applyBorder="1" applyAlignment="1">
      <alignment horizontal="center"/>
    </xf>
    <xf numFmtId="0" fontId="46" fillId="20" borderId="164" xfId="7" applyFont="1" applyFill="1" applyBorder="1" applyAlignment="1">
      <alignment horizontal="center"/>
    </xf>
    <xf numFmtId="0" fontId="46" fillId="20" borderId="149" xfId="7" applyFont="1" applyFill="1" applyBorder="1" applyAlignment="1">
      <alignment horizontal="center"/>
    </xf>
    <xf numFmtId="0" fontId="46" fillId="20" borderId="150" xfId="7" applyFont="1" applyFill="1" applyBorder="1" applyAlignment="1">
      <alignment horizontal="center"/>
    </xf>
    <xf numFmtId="0" fontId="46" fillId="44" borderId="164" xfId="7" quotePrefix="1" applyFont="1" applyFill="1" applyBorder="1" applyAlignment="1">
      <alignment horizontal="center"/>
    </xf>
    <xf numFmtId="0" fontId="46" fillId="44" borderId="149" xfId="7" quotePrefix="1" applyFont="1" applyFill="1" applyBorder="1" applyAlignment="1">
      <alignment horizontal="center"/>
    </xf>
    <xf numFmtId="0" fontId="46" fillId="44" borderId="150" xfId="7" quotePrefix="1" applyFont="1" applyFill="1" applyBorder="1" applyAlignment="1">
      <alignment horizontal="center"/>
    </xf>
    <xf numFmtId="0" fontId="46" fillId="25" borderId="164" xfId="7" applyFont="1" applyFill="1" applyBorder="1" applyAlignment="1">
      <alignment horizontal="center"/>
    </xf>
    <xf numFmtId="0" fontId="46" fillId="25" borderId="149" xfId="7" applyFont="1" applyFill="1" applyBorder="1" applyAlignment="1">
      <alignment horizontal="center"/>
    </xf>
    <xf numFmtId="0" fontId="46" fillId="25" borderId="150" xfId="7" applyFont="1" applyFill="1" applyBorder="1" applyAlignment="1">
      <alignment horizontal="center"/>
    </xf>
    <xf numFmtId="0" fontId="271" fillId="16" borderId="8" xfId="8" applyFont="1" applyFill="1" applyBorder="1" applyAlignment="1">
      <alignment horizontal="center"/>
    </xf>
    <xf numFmtId="0" fontId="271" fillId="16" borderId="0" xfId="8" applyFont="1" applyFill="1" applyAlignment="1">
      <alignment horizontal="center"/>
    </xf>
    <xf numFmtId="0" fontId="271" fillId="16" borderId="13" xfId="8" applyFont="1" applyFill="1" applyBorder="1" applyAlignment="1">
      <alignment horizontal="center"/>
    </xf>
    <xf numFmtId="38" fontId="126" fillId="16" borderId="163" xfId="17" applyNumberFormat="1" applyFont="1" applyFill="1" applyBorder="1" applyAlignment="1">
      <alignment horizontal="center"/>
    </xf>
    <xf numFmtId="38" fontId="126" fillId="16" borderId="112" xfId="17" applyNumberFormat="1" applyFont="1" applyFill="1" applyBorder="1" applyAlignment="1">
      <alignment horizontal="center"/>
    </xf>
    <xf numFmtId="38" fontId="126" fillId="16" borderId="148" xfId="17" applyNumberFormat="1" applyFont="1" applyFill="1" applyBorder="1" applyAlignment="1">
      <alignment horizontal="center"/>
    </xf>
    <xf numFmtId="38" fontId="31" fillId="16" borderId="126" xfId="17" applyNumberFormat="1" applyFont="1" applyFill="1" applyBorder="1" applyAlignment="1">
      <alignment horizontal="center"/>
    </xf>
    <xf numFmtId="38" fontId="31" fillId="16" borderId="42" xfId="17" applyNumberFormat="1" applyFont="1" applyFill="1" applyBorder="1" applyAlignment="1">
      <alignment horizontal="center"/>
    </xf>
    <xf numFmtId="38" fontId="31" fillId="16" borderId="46" xfId="17" applyNumberFormat="1" applyFont="1" applyFill="1" applyBorder="1" applyAlignment="1">
      <alignment horizontal="center"/>
    </xf>
    <xf numFmtId="38" fontId="13" fillId="16" borderId="126" xfId="17" applyNumberFormat="1" applyFont="1" applyFill="1" applyBorder="1" applyAlignment="1">
      <alignment horizontal="center"/>
    </xf>
    <xf numFmtId="38" fontId="13" fillId="16" borderId="42" xfId="17" applyNumberFormat="1" applyFont="1" applyFill="1" applyBorder="1" applyAlignment="1">
      <alignment horizontal="center"/>
    </xf>
    <xf numFmtId="38" fontId="13" fillId="16" borderId="46" xfId="17" applyNumberFormat="1" applyFont="1" applyFill="1" applyBorder="1" applyAlignment="1">
      <alignment horizontal="center"/>
    </xf>
    <xf numFmtId="38" fontId="260" fillId="31" borderId="39" xfId="17" applyNumberFormat="1" applyFont="1" applyFill="1" applyBorder="1" applyAlignment="1">
      <alignment horizontal="center"/>
    </xf>
    <xf numFmtId="38" fontId="260" fillId="31" borderId="40" xfId="17" applyNumberFormat="1" applyFont="1" applyFill="1" applyBorder="1" applyAlignment="1">
      <alignment horizontal="center"/>
    </xf>
    <xf numFmtId="38" fontId="260" fillId="31" borderId="62" xfId="17" applyNumberFormat="1" applyFont="1" applyFill="1" applyBorder="1" applyAlignment="1">
      <alignment horizontal="center"/>
    </xf>
    <xf numFmtId="0" fontId="46" fillId="16" borderId="144" xfId="7" applyFont="1" applyFill="1" applyBorder="1" applyAlignment="1">
      <alignment horizontal="center"/>
    </xf>
    <xf numFmtId="0" fontId="46" fillId="16" borderId="137" xfId="7" applyFont="1" applyFill="1" applyBorder="1" applyAlignment="1">
      <alignment horizontal="center"/>
    </xf>
    <xf numFmtId="0" fontId="46" fillId="16" borderId="69" xfId="7" applyFont="1" applyFill="1" applyBorder="1" applyAlignment="1">
      <alignment horizontal="center"/>
    </xf>
    <xf numFmtId="0" fontId="271" fillId="34" borderId="139" xfId="8" applyFont="1" applyFill="1" applyBorder="1" applyAlignment="1">
      <alignment horizontal="center"/>
    </xf>
    <xf numFmtId="1" fontId="46" fillId="18" borderId="112" xfId="7" applyNumberFormat="1" applyFont="1" applyFill="1" applyBorder="1" applyAlignment="1">
      <alignment horizontal="center"/>
    </xf>
    <xf numFmtId="0" fontId="46" fillId="18" borderId="112" xfId="7" applyFont="1" applyFill="1" applyBorder="1" applyAlignment="1">
      <alignment horizontal="center"/>
    </xf>
    <xf numFmtId="38" fontId="201" fillId="45" borderId="126" xfId="17" applyNumberFormat="1" applyFont="1" applyFill="1" applyBorder="1" applyAlignment="1">
      <alignment horizontal="center"/>
    </xf>
    <xf numFmtId="38" fontId="201" fillId="45" borderId="42" xfId="17" applyNumberFormat="1" applyFont="1" applyFill="1" applyBorder="1" applyAlignment="1">
      <alignment horizontal="center"/>
    </xf>
    <xf numFmtId="38" fontId="201" fillId="45" borderId="46" xfId="17" applyNumberFormat="1" applyFont="1" applyFill="1" applyBorder="1" applyAlignment="1">
      <alignment horizontal="center"/>
    </xf>
    <xf numFmtId="0" fontId="4" fillId="16" borderId="50" xfId="4" applyFont="1" applyFill="1" applyBorder="1" applyAlignment="1">
      <alignment horizontal="right" vertical="top" wrapText="1"/>
    </xf>
    <xf numFmtId="0" fontId="4" fillId="16" borderId="0" xfId="4" applyFont="1" applyFill="1" applyAlignment="1">
      <alignment horizontal="right" vertical="top" wrapText="1"/>
    </xf>
    <xf numFmtId="3" fontId="134" fillId="16" borderId="45" xfId="0" applyNumberFormat="1" applyFont="1" applyFill="1" applyBorder="1" applyAlignment="1">
      <alignment horizontal="center" vertical="center"/>
    </xf>
    <xf numFmtId="0" fontId="10" fillId="16" borderId="50" xfId="4" applyFont="1" applyFill="1" applyBorder="1" applyAlignment="1">
      <alignment horizontal="center" vertical="center"/>
    </xf>
    <xf numFmtId="0" fontId="129" fillId="20" borderId="7" xfId="4" applyFont="1" applyFill="1" applyBorder="1" applyAlignment="1">
      <alignment horizontal="center" vertical="center" wrapText="1"/>
    </xf>
    <xf numFmtId="0" fontId="129" fillId="20" borderId="28" xfId="4" applyFont="1" applyFill="1" applyBorder="1" applyAlignment="1">
      <alignment horizontal="center" vertical="center" wrapText="1"/>
    </xf>
    <xf numFmtId="0" fontId="203" fillId="20" borderId="7" xfId="0" applyFont="1" applyFill="1" applyBorder="1" applyAlignment="1">
      <alignment horizontal="center" vertical="center" wrapText="1"/>
    </xf>
    <xf numFmtId="0" fontId="203" fillId="20" borderId="28" xfId="0" applyFont="1" applyFill="1" applyBorder="1" applyAlignment="1">
      <alignment horizontal="center" vertical="center" wrapText="1"/>
    </xf>
    <xf numFmtId="0" fontId="41" fillId="0" borderId="0" xfId="5" applyFont="1" applyAlignment="1">
      <alignment horizontal="left" vertical="center" wrapText="1"/>
    </xf>
    <xf numFmtId="0" fontId="36" fillId="0" borderId="0" xfId="5" applyAlignment="1">
      <alignment vertical="center" wrapText="1"/>
    </xf>
    <xf numFmtId="0" fontId="42" fillId="0" borderId="0" xfId="5" applyFont="1" applyAlignment="1">
      <alignment vertical="center" wrapText="1"/>
    </xf>
    <xf numFmtId="0" fontId="43" fillId="0" borderId="0" xfId="5" applyFont="1" applyAlignment="1">
      <alignment vertical="center" wrapText="1"/>
    </xf>
    <xf numFmtId="0" fontId="38" fillId="0" borderId="2" xfId="5" applyFont="1" applyBorder="1" applyAlignment="1">
      <alignment horizontal="left" vertical="center" wrapText="1"/>
    </xf>
    <xf numFmtId="0" fontId="0" fillId="0" borderId="3" xfId="0" applyBorder="1" applyAlignment="1">
      <alignment horizontal="left" vertical="center" wrapText="1"/>
    </xf>
    <xf numFmtId="0" fontId="38" fillId="0" borderId="2" xfId="5" quotePrefix="1" applyFont="1" applyBorder="1" applyAlignment="1">
      <alignment horizontal="center" vertical="center" wrapText="1"/>
    </xf>
    <xf numFmtId="0" fontId="0" fillId="0" borderId="3" xfId="0" applyBorder="1" applyAlignment="1">
      <alignment horizontal="center" vertical="center"/>
    </xf>
    <xf numFmtId="0" fontId="46" fillId="0" borderId="2" xfId="12" applyFont="1" applyBorder="1" applyAlignment="1">
      <alignment horizontal="center" vertical="center" wrapText="1"/>
    </xf>
    <xf numFmtId="0" fontId="0" fillId="0" borderId="3" xfId="0" applyBorder="1" applyAlignment="1">
      <alignment horizontal="center" vertical="center" wrapText="1"/>
    </xf>
    <xf numFmtId="0" fontId="49" fillId="7" borderId="14" xfId="12" applyFont="1" applyFill="1" applyBorder="1" applyAlignment="1">
      <alignment horizontal="left" vertical="center" wrapText="1"/>
    </xf>
    <xf numFmtId="0" fontId="59" fillId="7" borderId="25" xfId="5" applyFont="1" applyFill="1" applyBorder="1" applyAlignment="1">
      <alignment horizontal="left" vertical="center" wrapText="1"/>
    </xf>
    <xf numFmtId="0" fontId="49" fillId="7" borderId="19" xfId="12" applyFont="1" applyFill="1" applyBorder="1" applyAlignment="1">
      <alignment horizontal="left" vertical="center" wrapText="1"/>
    </xf>
    <xf numFmtId="0" fontId="59" fillId="7" borderId="192" xfId="5" applyFont="1" applyFill="1" applyBorder="1" applyAlignment="1">
      <alignment horizontal="left" vertical="center" wrapText="1"/>
    </xf>
    <xf numFmtId="0" fontId="49" fillId="7" borderId="14" xfId="5" applyFont="1" applyFill="1" applyBorder="1" applyAlignment="1">
      <alignment horizontal="left" vertical="center"/>
    </xf>
    <xf numFmtId="0" fontId="49" fillId="7" borderId="25" xfId="5" applyFont="1" applyFill="1" applyBorder="1" applyAlignment="1">
      <alignment horizontal="left" vertical="center"/>
    </xf>
    <xf numFmtId="0" fontId="0" fillId="0" borderId="3" xfId="0" applyBorder="1" applyAlignment="1">
      <alignment vertical="center"/>
    </xf>
    <xf numFmtId="0" fontId="44" fillId="0" borderId="2" xfId="5" applyFont="1" applyBorder="1" applyAlignment="1">
      <alignment horizontal="center" vertical="center" wrapText="1"/>
    </xf>
    <xf numFmtId="0" fontId="38" fillId="0" borderId="2" xfId="5" applyFont="1" applyBorder="1" applyAlignment="1">
      <alignment horizontal="center" vertical="center"/>
    </xf>
    <xf numFmtId="0" fontId="49" fillId="7" borderId="14" xfId="12" quotePrefix="1" applyFont="1" applyFill="1" applyBorder="1" applyAlignment="1">
      <alignment horizontal="left" vertical="center" wrapText="1"/>
    </xf>
    <xf numFmtId="0" fontId="62" fillId="7" borderId="141" xfId="12" applyFont="1" applyFill="1" applyBorder="1" applyAlignment="1">
      <alignment horizontal="left" vertical="center" wrapText="1"/>
    </xf>
    <xf numFmtId="0" fontId="64" fillId="7" borderId="140" xfId="5" applyFont="1" applyFill="1" applyBorder="1" applyAlignment="1">
      <alignment horizontal="left" vertical="center" wrapText="1"/>
    </xf>
    <xf numFmtId="0" fontId="62" fillId="7" borderId="195" xfId="12" applyFont="1" applyFill="1" applyBorder="1" applyAlignment="1">
      <alignment horizontal="left" vertical="center"/>
    </xf>
    <xf numFmtId="0" fontId="62" fillId="7" borderId="190" xfId="12" quotePrefix="1" applyFont="1" applyFill="1" applyBorder="1" applyAlignment="1">
      <alignment horizontal="left" vertical="center"/>
    </xf>
    <xf numFmtId="0" fontId="62" fillId="7" borderId="141" xfId="5" applyFont="1" applyFill="1" applyBorder="1" applyAlignment="1">
      <alignment horizontal="left" vertical="center"/>
    </xf>
    <xf numFmtId="0" fontId="62" fillId="7" borderId="140" xfId="5" applyFont="1" applyFill="1" applyBorder="1" applyAlignment="1">
      <alignment horizontal="left" vertical="center"/>
    </xf>
    <xf numFmtId="0" fontId="62" fillId="7" borderId="0" xfId="12" applyFont="1" applyFill="1" applyAlignment="1">
      <alignment horizontal="left" vertical="center" wrapText="1"/>
    </xf>
    <xf numFmtId="0" fontId="62" fillId="7" borderId="141" xfId="5" applyFont="1" applyFill="1" applyBorder="1" applyAlignment="1">
      <alignment vertical="center" wrapText="1"/>
    </xf>
    <xf numFmtId="0" fontId="64" fillId="7" borderId="140" xfId="5" applyFont="1" applyFill="1" applyBorder="1" applyAlignment="1">
      <alignment vertical="center" wrapText="1"/>
    </xf>
    <xf numFmtId="0" fontId="62" fillId="7" borderId="141" xfId="5" applyFont="1" applyFill="1" applyBorder="1" applyAlignment="1">
      <alignment horizontal="left" wrapText="1"/>
    </xf>
    <xf numFmtId="0" fontId="62" fillId="7" borderId="140" xfId="5" applyFont="1" applyFill="1" applyBorder="1" applyAlignment="1">
      <alignment horizontal="left" wrapText="1"/>
    </xf>
    <xf numFmtId="0" fontId="62" fillId="7" borderId="193" xfId="5" applyFont="1" applyFill="1" applyBorder="1" applyAlignment="1">
      <alignment vertical="center" wrapText="1"/>
    </xf>
    <xf numFmtId="0" fontId="64" fillId="7" borderId="194" xfId="5" applyFont="1" applyFill="1" applyBorder="1" applyAlignment="1">
      <alignment vertical="center" wrapText="1"/>
    </xf>
    <xf numFmtId="0" fontId="49" fillId="7" borderId="14" xfId="12" applyFont="1" applyFill="1" applyBorder="1" applyAlignment="1">
      <alignment horizontal="left" vertical="center"/>
    </xf>
    <xf numFmtId="0" fontId="49" fillId="7" borderId="25" xfId="12" applyFont="1" applyFill="1" applyBorder="1" applyAlignment="1">
      <alignment horizontal="left" vertical="center"/>
    </xf>
    <xf numFmtId="0" fontId="49" fillId="7" borderId="14" xfId="12" applyFont="1" applyFill="1" applyBorder="1" applyAlignment="1">
      <alignment vertical="center" wrapText="1"/>
    </xf>
    <xf numFmtId="0" fontId="59" fillId="7" borderId="25" xfId="5" applyFont="1" applyFill="1" applyBorder="1" applyAlignment="1">
      <alignment vertical="center" wrapText="1"/>
    </xf>
    <xf numFmtId="0" fontId="49" fillId="7" borderId="25" xfId="12" applyFont="1" applyFill="1" applyBorder="1" applyAlignment="1">
      <alignment horizontal="left" vertical="center" wrapText="1"/>
    </xf>
    <xf numFmtId="0" fontId="49" fillId="7" borderId="25" xfId="12" applyFont="1" applyFill="1" applyBorder="1" applyAlignment="1">
      <alignment vertical="center" wrapText="1"/>
    </xf>
    <xf numFmtId="0" fontId="49" fillId="7" borderId="14" xfId="12" quotePrefix="1" applyFont="1" applyFill="1" applyBorder="1" applyAlignment="1">
      <alignment horizontal="left" vertical="center"/>
    </xf>
    <xf numFmtId="0" fontId="49" fillId="7" borderId="25" xfId="12" quotePrefix="1" applyFont="1" applyFill="1" applyBorder="1" applyAlignment="1">
      <alignment horizontal="left" vertical="center"/>
    </xf>
    <xf numFmtId="0" fontId="49" fillId="7" borderId="14" xfId="5" applyFont="1" applyFill="1" applyBorder="1" applyAlignment="1">
      <alignment vertical="center" wrapText="1"/>
    </xf>
    <xf numFmtId="0" fontId="49" fillId="7" borderId="14" xfId="5" applyFont="1" applyFill="1" applyBorder="1" applyAlignment="1">
      <alignment horizontal="left" wrapText="1"/>
    </xf>
    <xf numFmtId="0" fontId="49" fillId="7" borderId="25" xfId="5" applyFont="1" applyFill="1" applyBorder="1" applyAlignment="1">
      <alignment horizontal="left" wrapText="1"/>
    </xf>
    <xf numFmtId="0" fontId="35" fillId="0" borderId="2" xfId="12" applyFont="1" applyBorder="1" applyAlignment="1">
      <alignment horizontal="center" vertical="center" wrapText="1"/>
    </xf>
    <xf numFmtId="0" fontId="35" fillId="0" borderId="5" xfId="12" applyFont="1" applyBorder="1" applyAlignment="1">
      <alignment horizontal="center" vertical="center" wrapText="1"/>
    </xf>
    <xf numFmtId="0" fontId="49" fillId="7" borderId="16" xfId="5" applyFont="1" applyFill="1" applyBorder="1" applyAlignment="1">
      <alignment vertical="center" wrapText="1"/>
    </xf>
    <xf numFmtId="0" fontId="59" fillId="7" borderId="188" xfId="5" applyFont="1" applyFill="1" applyBorder="1" applyAlignment="1">
      <alignment vertical="center" wrapText="1"/>
    </xf>
    <xf numFmtId="0" fontId="49" fillId="7" borderId="62" xfId="12" applyFont="1" applyFill="1" applyBorder="1" applyAlignment="1">
      <alignment vertical="center" wrapText="1"/>
    </xf>
    <xf numFmtId="0" fontId="61" fillId="0" borderId="2" xfId="12" applyFont="1" applyBorder="1" applyAlignment="1">
      <alignment horizontal="center" vertical="center" wrapText="1"/>
    </xf>
    <xf numFmtId="0" fontId="61" fillId="0" borderId="3" xfId="12" applyFont="1" applyBorder="1" applyAlignment="1">
      <alignment horizontal="center" vertical="center" wrapText="1"/>
    </xf>
    <xf numFmtId="0" fontId="49" fillId="7" borderId="16" xfId="12" quotePrefix="1" applyFont="1" applyFill="1" applyBorder="1" applyAlignment="1">
      <alignment horizontal="left" vertical="center" wrapText="1"/>
    </xf>
    <xf numFmtId="0" fontId="59" fillId="7" borderId="188" xfId="5" applyFont="1" applyFill="1" applyBorder="1" applyAlignment="1">
      <alignment horizontal="left" vertical="center" wrapText="1"/>
    </xf>
    <xf numFmtId="1" fontId="4" fillId="0" borderId="2" xfId="4" applyNumberFormat="1" applyFont="1" applyBorder="1" applyAlignment="1">
      <alignment horizontal="left" vertical="center" wrapText="1"/>
    </xf>
    <xf numFmtId="0" fontId="49" fillId="7" borderId="25" xfId="12" quotePrefix="1" applyFont="1" applyFill="1" applyBorder="1" applyAlignment="1">
      <alignment horizontal="left" vertical="center" wrapText="1"/>
    </xf>
    <xf numFmtId="0" fontId="49" fillId="7" borderId="19" xfId="12" quotePrefix="1" applyFont="1" applyFill="1" applyBorder="1" applyAlignment="1">
      <alignment horizontal="left" vertical="center" wrapText="1"/>
    </xf>
    <xf numFmtId="0" fontId="49" fillId="7" borderId="19" xfId="12" quotePrefix="1" applyFont="1" applyFill="1" applyBorder="1" applyAlignment="1">
      <alignment horizontal="left" wrapText="1"/>
    </xf>
    <xf numFmtId="0" fontId="59" fillId="7" borderId="192" xfId="5" applyFont="1" applyFill="1" applyBorder="1" applyAlignment="1">
      <alignment horizontal="left" wrapText="1"/>
    </xf>
    <xf numFmtId="0" fontId="49" fillId="7" borderId="14" xfId="12" applyFont="1" applyFill="1" applyBorder="1" applyAlignment="1">
      <alignment horizontal="left" wrapText="1"/>
    </xf>
    <xf numFmtId="0" fontId="49" fillId="7" borderId="25" xfId="12" applyFont="1" applyFill="1" applyBorder="1" applyAlignment="1">
      <alignment horizontal="left" wrapText="1"/>
    </xf>
    <xf numFmtId="0" fontId="49" fillId="7" borderId="19" xfId="12" applyFont="1" applyFill="1" applyBorder="1" applyAlignment="1">
      <alignment vertical="center" wrapText="1"/>
    </xf>
    <xf numFmtId="0" fontId="59" fillId="7" borderId="192" xfId="5" applyFont="1" applyFill="1" applyBorder="1" applyAlignment="1">
      <alignment vertical="center" wrapText="1"/>
    </xf>
    <xf numFmtId="0" fontId="49" fillId="7" borderId="16" xfId="12" applyFont="1" applyFill="1" applyBorder="1" applyAlignment="1">
      <alignment vertical="center" wrapText="1"/>
    </xf>
    <xf numFmtId="0" fontId="38" fillId="0" borderId="3" xfId="5" quotePrefix="1" applyFont="1" applyBorder="1" applyAlignment="1">
      <alignment horizontal="center" vertical="center" wrapText="1"/>
    </xf>
    <xf numFmtId="0" fontId="38" fillId="0" borderId="8" xfId="5" quotePrefix="1" applyFont="1" applyBorder="1" applyAlignment="1">
      <alignment horizontal="center" vertical="center" wrapText="1"/>
    </xf>
    <xf numFmtId="0" fontId="38" fillId="0" borderId="13" xfId="5" quotePrefix="1" applyFont="1" applyBorder="1" applyAlignment="1">
      <alignment horizontal="center" vertical="center" wrapText="1"/>
    </xf>
    <xf numFmtId="0" fontId="9" fillId="0" borderId="2" xfId="12" applyFont="1" applyBorder="1" applyAlignment="1">
      <alignment horizontal="left" vertical="center" wrapText="1"/>
    </xf>
    <xf numFmtId="0" fontId="49" fillId="7" borderId="14" xfId="5" applyFont="1" applyFill="1" applyBorder="1" applyAlignment="1">
      <alignment horizontal="left"/>
    </xf>
    <xf numFmtId="0" fontId="49" fillId="7" borderId="25" xfId="5" applyFont="1" applyFill="1" applyBorder="1" applyAlignment="1">
      <alignment horizontal="left"/>
    </xf>
    <xf numFmtId="0" fontId="49" fillId="7" borderId="14" xfId="5" applyFont="1" applyFill="1" applyBorder="1" applyAlignment="1">
      <alignment wrapText="1"/>
    </xf>
    <xf numFmtId="0" fontId="59" fillId="7" borderId="25" xfId="5" applyFont="1" applyFill="1" applyBorder="1" applyAlignment="1">
      <alignment wrapText="1"/>
    </xf>
    <xf numFmtId="0" fontId="49" fillId="7" borderId="18" xfId="5" applyFont="1" applyFill="1" applyBorder="1" applyAlignment="1">
      <alignment horizontal="left" vertical="center"/>
    </xf>
    <xf numFmtId="0" fontId="49" fillId="7" borderId="191" xfId="5" applyFont="1" applyFill="1" applyBorder="1" applyAlignment="1">
      <alignment horizontal="left" vertical="center"/>
    </xf>
    <xf numFmtId="0" fontId="46" fillId="0" borderId="5" xfId="14" applyFont="1" applyBorder="1" applyAlignment="1">
      <alignment horizontal="center" vertical="center" wrapText="1"/>
    </xf>
    <xf numFmtId="3" fontId="44" fillId="12" borderId="7" xfId="5" applyNumberFormat="1" applyFont="1" applyFill="1" applyBorder="1" applyAlignment="1">
      <alignment horizontal="center" vertical="center" wrapText="1"/>
    </xf>
    <xf numFmtId="3" fontId="44" fillId="12" borderId="9" xfId="5" applyNumberFormat="1" applyFont="1" applyFill="1" applyBorder="1" applyAlignment="1">
      <alignment horizontal="center" vertical="center" wrapText="1"/>
    </xf>
    <xf numFmtId="3" fontId="44" fillId="12" borderId="21" xfId="5" applyNumberFormat="1" applyFont="1" applyFill="1" applyBorder="1" applyAlignment="1">
      <alignment horizontal="center" vertical="center" wrapText="1"/>
    </xf>
    <xf numFmtId="0" fontId="46" fillId="0" borderId="3" xfId="12" applyFont="1" applyBorder="1" applyAlignment="1">
      <alignment horizontal="center" vertical="center" wrapText="1"/>
    </xf>
    <xf numFmtId="0" fontId="47" fillId="0" borderId="4" xfId="5" applyFont="1" applyBorder="1" applyAlignment="1">
      <alignment horizontal="left" vertical="center" wrapText="1"/>
    </xf>
    <xf numFmtId="0" fontId="47" fillId="0" borderId="15" xfId="5" applyFont="1" applyBorder="1" applyAlignment="1">
      <alignment horizontal="left" vertical="center" wrapText="1"/>
    </xf>
    <xf numFmtId="0" fontId="38" fillId="0" borderId="10" xfId="5" applyFont="1" applyBorder="1" applyAlignment="1">
      <alignment horizontal="center" vertical="center" wrapText="1"/>
    </xf>
    <xf numFmtId="0" fontId="38" fillId="0" borderId="121" xfId="5" applyFont="1" applyBorder="1" applyAlignment="1">
      <alignment horizontal="center" vertical="center" wrapText="1"/>
    </xf>
    <xf numFmtId="0" fontId="0" fillId="0" borderId="9" xfId="0" applyBorder="1"/>
    <xf numFmtId="0" fontId="0" fillId="0" borderId="21" xfId="0" applyBorder="1"/>
    <xf numFmtId="0" fontId="49" fillId="7" borderId="189" xfId="12" quotePrefix="1" applyFont="1" applyFill="1" applyBorder="1" applyAlignment="1">
      <alignment horizontal="left" vertical="center"/>
    </xf>
    <xf numFmtId="0" fontId="49" fillId="7" borderId="190" xfId="12" quotePrefix="1" applyFont="1" applyFill="1" applyBorder="1" applyAlignment="1">
      <alignment horizontal="left" vertical="center"/>
    </xf>
    <xf numFmtId="0" fontId="4" fillId="0" borderId="0" xfId="0" applyFont="1" applyAlignment="1">
      <alignment horizontal="left" vertical="center" wrapText="1"/>
    </xf>
    <xf numFmtId="0" fontId="6" fillId="0" borderId="0" xfId="0" applyFont="1" applyAlignment="1">
      <alignment vertical="center" wrapText="1"/>
    </xf>
    <xf numFmtId="0" fontId="42" fillId="7" borderId="0" xfId="5" applyFont="1" applyFill="1" applyAlignment="1" applyProtection="1">
      <alignment vertical="center" wrapText="1"/>
      <protection locked="0"/>
    </xf>
    <xf numFmtId="0" fontId="43" fillId="0" borderId="0" xfId="5" applyFont="1" applyAlignment="1" applyProtection="1">
      <alignment vertical="center" wrapText="1"/>
      <protection locked="0"/>
    </xf>
    <xf numFmtId="0" fontId="49" fillId="7" borderId="16" xfId="12" quotePrefix="1" applyFont="1" applyFill="1" applyBorder="1" applyAlignment="1">
      <alignment horizontal="left" vertical="center"/>
    </xf>
    <xf numFmtId="0" fontId="49" fillId="7" borderId="188" xfId="12" quotePrefix="1" applyFont="1" applyFill="1" applyBorder="1" applyAlignment="1">
      <alignment horizontal="left" vertical="center"/>
    </xf>
    <xf numFmtId="0" fontId="38" fillId="0" borderId="2" xfId="5" applyFont="1" applyBorder="1" applyAlignment="1">
      <alignment horizontal="center" vertical="center" wrapText="1"/>
    </xf>
    <xf numFmtId="1" fontId="186" fillId="22" borderId="25" xfId="4" applyNumberFormat="1" applyFont="1" applyFill="1" applyBorder="1" applyAlignment="1" applyProtection="1">
      <alignment horizontal="center" vertical="center"/>
      <protection locked="0"/>
    </xf>
    <xf numFmtId="1" fontId="186" fillId="22" borderId="41" xfId="4" applyNumberFormat="1" applyFont="1" applyFill="1" applyBorder="1" applyAlignment="1" applyProtection="1">
      <alignment horizontal="center" vertical="center"/>
      <protection locked="0"/>
    </xf>
    <xf numFmtId="3" fontId="277" fillId="18" borderId="25" xfId="4" applyNumberFormat="1" applyFont="1" applyFill="1" applyBorder="1" applyAlignment="1" applyProtection="1">
      <alignment horizontal="center" vertical="center"/>
      <protection locked="0"/>
    </xf>
    <xf numFmtId="3" fontId="277" fillId="18" borderId="40" xfId="4" applyNumberFormat="1" applyFont="1" applyFill="1" applyBorder="1" applyAlignment="1" applyProtection="1">
      <alignment horizontal="center" vertical="center"/>
      <protection locked="0"/>
    </xf>
    <xf numFmtId="3" fontId="277" fillId="18" borderId="41" xfId="4" applyNumberFormat="1" applyFont="1" applyFill="1" applyBorder="1" applyAlignment="1" applyProtection="1">
      <alignment horizontal="center" vertical="center"/>
      <protection locked="0"/>
    </xf>
    <xf numFmtId="0" fontId="15" fillId="16" borderId="50" xfId="4" applyFont="1" applyFill="1" applyBorder="1" applyAlignment="1">
      <alignment horizontal="center" vertical="center"/>
    </xf>
    <xf numFmtId="0" fontId="15" fillId="16" borderId="58" xfId="4" applyFont="1" applyFill="1" applyBorder="1" applyAlignment="1">
      <alignment horizontal="center"/>
    </xf>
    <xf numFmtId="3" fontId="210" fillId="18" borderId="25" xfId="4" applyNumberFormat="1" applyFont="1" applyFill="1" applyBorder="1" applyAlignment="1" applyProtection="1">
      <alignment horizontal="center" vertical="center"/>
      <protection locked="0"/>
    </xf>
    <xf numFmtId="3" fontId="210" fillId="18" borderId="40" xfId="4" applyNumberFormat="1" applyFont="1" applyFill="1" applyBorder="1" applyAlignment="1" applyProtection="1">
      <alignment horizontal="center" vertical="center"/>
      <protection locked="0"/>
    </xf>
    <xf numFmtId="3" fontId="210" fillId="18" borderId="41" xfId="4" applyNumberFormat="1" applyFont="1" applyFill="1" applyBorder="1" applyAlignment="1" applyProtection="1">
      <alignment horizontal="center" vertical="center"/>
      <protection locked="0"/>
    </xf>
    <xf numFmtId="0" fontId="192" fillId="29" borderId="40" xfId="4" applyFont="1" applyFill="1" applyBorder="1" applyAlignment="1">
      <alignment horizontal="left" vertical="center"/>
    </xf>
    <xf numFmtId="0" fontId="192" fillId="29" borderId="40" xfId="4" applyFont="1" applyFill="1" applyBorder="1" applyAlignment="1">
      <alignment vertical="center" wrapText="1"/>
    </xf>
    <xf numFmtId="0" fontId="276" fillId="29" borderId="40" xfId="4" applyFont="1" applyFill="1" applyBorder="1" applyAlignment="1">
      <alignment vertical="center" wrapText="1"/>
    </xf>
    <xf numFmtId="0" fontId="192" fillId="29" borderId="40" xfId="4" applyFont="1" applyFill="1" applyBorder="1" applyAlignment="1">
      <alignment horizontal="left" vertical="center" wrapText="1"/>
    </xf>
    <xf numFmtId="0" fontId="192" fillId="29" borderId="62" xfId="4" applyFont="1" applyFill="1" applyBorder="1" applyAlignment="1">
      <alignment horizontal="left" vertical="center" wrapText="1"/>
    </xf>
    <xf numFmtId="0" fontId="192" fillId="29" borderId="40" xfId="12" applyFont="1" applyFill="1" applyBorder="1" applyAlignment="1">
      <alignment horizontal="left" vertical="center"/>
    </xf>
    <xf numFmtId="0" fontId="254" fillId="18" borderId="25" xfId="4" applyFont="1" applyFill="1" applyBorder="1" applyAlignment="1">
      <alignment vertical="center" wrapText="1"/>
    </xf>
    <xf numFmtId="0" fontId="254" fillId="18" borderId="40" xfId="4" applyFont="1" applyFill="1" applyBorder="1" applyAlignment="1">
      <alignment vertical="center" wrapText="1"/>
    </xf>
    <xf numFmtId="0" fontId="254" fillId="18" borderId="41" xfId="4" applyFont="1" applyFill="1" applyBorder="1" applyAlignment="1">
      <alignment vertical="center" wrapText="1"/>
    </xf>
    <xf numFmtId="0" fontId="192" fillId="29" borderId="40" xfId="12" applyFont="1" applyFill="1" applyBorder="1" applyAlignment="1">
      <alignment horizontal="left" vertical="center" wrapText="1"/>
    </xf>
    <xf numFmtId="0" fontId="192" fillId="29" borderId="40" xfId="12" quotePrefix="1" applyFont="1" applyFill="1" applyBorder="1" applyAlignment="1">
      <alignment horizontal="left" vertical="center"/>
    </xf>
    <xf numFmtId="0" fontId="192" fillId="29" borderId="40" xfId="12" quotePrefix="1" applyFont="1" applyFill="1" applyBorder="1" applyAlignment="1">
      <alignment horizontal="left" vertical="center" wrapText="1"/>
    </xf>
    <xf numFmtId="0" fontId="275" fillId="29" borderId="40" xfId="4" applyFont="1" applyFill="1" applyBorder="1" applyAlignment="1">
      <alignment horizontal="left" vertical="center" wrapText="1"/>
    </xf>
    <xf numFmtId="0" fontId="192" fillId="29" borderId="58" xfId="12" applyFont="1" applyFill="1" applyBorder="1" applyAlignment="1">
      <alignment vertical="center" wrapText="1"/>
    </xf>
    <xf numFmtId="0" fontId="192" fillId="29" borderId="62" xfId="12" applyFont="1" applyFill="1" applyBorder="1" applyAlignment="1">
      <alignment horizontal="left" vertical="center"/>
    </xf>
    <xf numFmtId="0" fontId="189" fillId="25" borderId="40" xfId="12" quotePrefix="1" applyFont="1" applyFill="1" applyBorder="1" applyAlignment="1">
      <alignment horizontal="left" vertical="center" wrapText="1"/>
    </xf>
    <xf numFmtId="0" fontId="274" fillId="25" borderId="40" xfId="4" applyFont="1" applyFill="1" applyBorder="1" applyAlignment="1">
      <alignment horizontal="left" vertical="center" wrapText="1"/>
    </xf>
    <xf numFmtId="0" fontId="276" fillId="29" borderId="40" xfId="4" applyFont="1" applyFill="1" applyBorder="1" applyAlignment="1">
      <alignment horizontal="left" vertical="center" wrapText="1"/>
    </xf>
    <xf numFmtId="0" fontId="192" fillId="29" borderId="40" xfId="12" applyFont="1" applyFill="1" applyBorder="1" applyAlignment="1">
      <alignment vertical="center" wrapText="1"/>
    </xf>
    <xf numFmtId="0" fontId="275" fillId="29" borderId="40" xfId="4" applyFont="1" applyFill="1" applyBorder="1" applyAlignment="1">
      <alignment vertical="center" wrapText="1"/>
    </xf>
    <xf numFmtId="0" fontId="185" fillId="22" borderId="25" xfId="4" applyFont="1" applyFill="1" applyBorder="1" applyAlignment="1">
      <alignment horizontal="center" vertical="center" wrapText="1"/>
    </xf>
    <xf numFmtId="0" fontId="185" fillId="22" borderId="40" xfId="4" applyFont="1" applyFill="1" applyBorder="1" applyAlignment="1">
      <alignment horizontal="center" vertical="center" wrapText="1"/>
    </xf>
    <xf numFmtId="0" fontId="185" fillId="22" borderId="41" xfId="4" applyFont="1" applyFill="1" applyBorder="1" applyAlignment="1">
      <alignment horizontal="center" vertical="center" wrapText="1"/>
    </xf>
    <xf numFmtId="0" fontId="4" fillId="0" borderId="0" xfId="4" applyFont="1" applyAlignment="1">
      <alignment horizontal="left" vertical="center" wrapText="1"/>
    </xf>
    <xf numFmtId="0" fontId="6" fillId="0" borderId="0" xfId="4" applyFont="1" applyAlignment="1">
      <alignment vertical="center" wrapText="1"/>
    </xf>
    <xf numFmtId="0" fontId="187" fillId="22" borderId="40" xfId="4" applyFont="1" applyFill="1" applyBorder="1" applyAlignment="1">
      <alignment horizontal="left" vertical="center"/>
    </xf>
    <xf numFmtId="0" fontId="187" fillId="22" borderId="40" xfId="4" applyFont="1" applyFill="1" applyBorder="1" applyAlignment="1">
      <alignment vertical="center" wrapText="1"/>
    </xf>
    <xf numFmtId="0" fontId="273" fillId="22" borderId="40" xfId="4" applyFont="1" applyFill="1" applyBorder="1" applyAlignment="1">
      <alignment vertical="center" wrapText="1"/>
    </xf>
    <xf numFmtId="0" fontId="187" fillId="22" borderId="40" xfId="4" applyFont="1" applyFill="1" applyBorder="1" applyAlignment="1">
      <alignment wrapText="1"/>
    </xf>
    <xf numFmtId="0" fontId="273" fillId="22" borderId="40" xfId="4" applyFont="1" applyFill="1" applyBorder="1" applyAlignment="1">
      <alignment wrapText="1"/>
    </xf>
    <xf numFmtId="184" fontId="4" fillId="16" borderId="0" xfId="4" applyNumberFormat="1" applyFont="1" applyFill="1" applyAlignment="1">
      <alignment horizontal="left" wrapText="1"/>
    </xf>
    <xf numFmtId="0" fontId="187" fillId="22" borderId="40" xfId="4" applyFont="1" applyFill="1" applyBorder="1" applyAlignment="1">
      <alignment horizontal="left"/>
    </xf>
    <xf numFmtId="0" fontId="187" fillId="22" borderId="40" xfId="12" applyFont="1" applyFill="1" applyBorder="1" applyAlignment="1">
      <alignment horizontal="left" vertical="center"/>
    </xf>
    <xf numFmtId="0" fontId="187" fillId="22" borderId="62" xfId="4" applyFont="1" applyFill="1" applyBorder="1" applyAlignment="1">
      <alignment horizontal="left" vertical="center"/>
    </xf>
    <xf numFmtId="0" fontId="187" fillId="22" borderId="40" xfId="12" quotePrefix="1" applyFont="1" applyFill="1" applyBorder="1" applyAlignment="1">
      <alignment horizontal="left" vertical="center"/>
    </xf>
    <xf numFmtId="0" fontId="187" fillId="22" borderId="40" xfId="12" quotePrefix="1" applyFont="1" applyFill="1" applyBorder="1" applyAlignment="1">
      <alignment horizontal="left" vertical="center" wrapText="1"/>
    </xf>
    <xf numFmtId="0" fontId="273" fillId="22" borderId="40" xfId="4" applyFont="1" applyFill="1" applyBorder="1" applyAlignment="1">
      <alignment horizontal="left" vertical="center" wrapText="1"/>
    </xf>
    <xf numFmtId="14" fontId="75" fillId="18" borderId="25" xfId="9" applyNumberFormat="1" applyFont="1" applyFill="1" applyBorder="1" applyAlignment="1" applyProtection="1">
      <alignment horizontal="center" vertical="center"/>
      <protection locked="0"/>
    </xf>
    <xf numFmtId="14" fontId="75" fillId="18" borderId="41" xfId="9" applyNumberFormat="1" applyFont="1" applyFill="1" applyBorder="1" applyAlignment="1" applyProtection="1">
      <alignment horizontal="center" vertical="center"/>
      <protection locked="0"/>
    </xf>
    <xf numFmtId="0" fontId="187" fillId="18" borderId="25" xfId="4" applyFont="1" applyFill="1" applyBorder="1" applyAlignment="1">
      <alignment horizontal="left" vertical="center"/>
    </xf>
    <xf numFmtId="0" fontId="187" fillId="18" borderId="40" xfId="4" applyFont="1" applyFill="1" applyBorder="1" applyAlignment="1">
      <alignment horizontal="left" vertical="center"/>
    </xf>
    <xf numFmtId="0" fontId="174" fillId="22" borderId="25" xfId="2" applyFill="1" applyBorder="1" applyAlignment="1" applyProtection="1">
      <alignment horizontal="center" vertical="center"/>
      <protection locked="0"/>
    </xf>
    <xf numFmtId="0" fontId="46" fillId="22" borderId="40" xfId="4" applyFont="1" applyFill="1" applyBorder="1" applyAlignment="1" applyProtection="1">
      <alignment horizontal="center" vertical="center"/>
      <protection locked="0"/>
    </xf>
    <xf numFmtId="0" fontId="46" fillId="22" borderId="41" xfId="4" applyFont="1" applyFill="1" applyBorder="1" applyAlignment="1" applyProtection="1">
      <alignment horizontal="center" vertical="center"/>
      <protection locked="0"/>
    </xf>
    <xf numFmtId="0" fontId="105" fillId="11" borderId="40" xfId="12" quotePrefix="1" applyFont="1" applyFill="1" applyBorder="1" applyAlignment="1">
      <alignment horizontal="left" vertical="center"/>
    </xf>
    <xf numFmtId="0" fontId="105" fillId="11" borderId="41" xfId="12" quotePrefix="1" applyFont="1" applyFill="1" applyBorder="1" applyAlignment="1">
      <alignment horizontal="left" vertical="center"/>
    </xf>
    <xf numFmtId="0" fontId="187" fillId="22" borderId="40" xfId="12" applyFont="1" applyFill="1" applyBorder="1" applyAlignment="1">
      <alignment vertical="center" wrapText="1"/>
    </xf>
    <xf numFmtId="0" fontId="4" fillId="0" borderId="0" xfId="0" applyFont="1" applyAlignment="1">
      <alignment horizontal="left" vertical="top" wrapText="1"/>
    </xf>
    <xf numFmtId="0" fontId="6" fillId="0" borderId="0" xfId="0" applyFont="1" applyAlignment="1">
      <alignment vertical="top" wrapText="1"/>
    </xf>
    <xf numFmtId="0" fontId="185" fillId="22" borderId="25" xfId="4" applyFont="1" applyFill="1" applyBorder="1" applyAlignment="1" applyProtection="1">
      <alignment horizontal="center" vertical="center" wrapText="1"/>
      <protection locked="0"/>
    </xf>
    <xf numFmtId="0" fontId="185" fillId="22" borderId="40" xfId="4" applyFont="1" applyFill="1" applyBorder="1" applyAlignment="1" applyProtection="1">
      <alignment horizontal="center" vertical="center" wrapText="1"/>
      <protection locked="0"/>
    </xf>
    <xf numFmtId="0" fontId="185" fillId="22" borderId="41" xfId="4" applyFont="1" applyFill="1" applyBorder="1" applyAlignment="1" applyProtection="1">
      <alignment horizontal="center" vertical="center" wrapText="1"/>
      <protection locked="0"/>
    </xf>
    <xf numFmtId="0" fontId="105" fillId="11" borderId="58" xfId="12" quotePrefix="1" applyFont="1" applyFill="1" applyBorder="1" applyAlignment="1">
      <alignment horizontal="left" vertical="center"/>
    </xf>
    <xf numFmtId="0" fontId="105" fillId="11" borderId="196" xfId="12" quotePrefix="1" applyFont="1" applyFill="1" applyBorder="1" applyAlignment="1">
      <alignment horizontal="left" vertical="center"/>
    </xf>
    <xf numFmtId="0" fontId="254" fillId="18" borderId="25" xfId="4" applyFont="1" applyFill="1" applyBorder="1" applyAlignment="1">
      <alignment horizontal="center" vertical="center" wrapText="1"/>
    </xf>
    <xf numFmtId="0" fontId="254" fillId="18" borderId="40" xfId="4" applyFont="1" applyFill="1" applyBorder="1" applyAlignment="1">
      <alignment horizontal="center" vertical="center" wrapText="1"/>
    </xf>
    <xf numFmtId="0" fontId="254" fillId="18" borderId="41" xfId="4" applyFont="1" applyFill="1" applyBorder="1" applyAlignment="1">
      <alignment horizontal="center" vertical="center" wrapText="1"/>
    </xf>
    <xf numFmtId="0" fontId="7" fillId="18" borderId="25" xfId="4" applyFont="1" applyFill="1" applyBorder="1" applyAlignment="1">
      <alignment horizontal="left" vertical="center"/>
    </xf>
    <xf numFmtId="0" fontId="7" fillId="18" borderId="40" xfId="4" applyFont="1" applyFill="1" applyBorder="1" applyAlignment="1">
      <alignment horizontal="left" vertical="center"/>
    </xf>
    <xf numFmtId="184" fontId="4" fillId="16" borderId="0" xfId="4" applyNumberFormat="1" applyFont="1" applyFill="1" applyAlignment="1" applyProtection="1">
      <alignment horizontal="left" wrapText="1"/>
      <protection locked="0"/>
    </xf>
  </cellXfs>
  <cellStyles count="18">
    <cellStyle name="Comma" xfId="1" builtinId="3"/>
    <cellStyle name="Hyperlink" xfId="2" builtinId="8"/>
    <cellStyle name="Hyperlink 2" xfId="3"/>
    <cellStyle name="Normal" xfId="0" builtinId="0"/>
    <cellStyle name="Normal 2" xfId="4"/>
    <cellStyle name="Normal 3" xfId="5"/>
    <cellStyle name="Normal 3 2" xfId="6"/>
    <cellStyle name="Normal 4" xfId="7"/>
    <cellStyle name="Normal_B3_2013" xfId="8"/>
    <cellStyle name="Normal_BIN 7301,7311 and 6301" xfId="9"/>
    <cellStyle name="Normal_COA-2001-ZAPOVED-No-81-29012002-ANNEX" xfId="10"/>
    <cellStyle name="Normal_DOMV" xfId="11"/>
    <cellStyle name="Normal_EBK_PROJECT_2001-last" xfId="12"/>
    <cellStyle name="Normal_EBK-2002-draft" xfId="13"/>
    <cellStyle name="Normal_MAKET" xfId="14"/>
    <cellStyle name="Normal_Sheet2" xfId="15"/>
    <cellStyle name="Normal_TRIAL-BALANCE-2001-MAKET" xfId="16"/>
    <cellStyle name="Normal_ZADACHA" xfId="17"/>
  </cellStyles>
  <dxfs count="640">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800000"/>
      </font>
      <fill>
        <patternFill>
          <bgColor theme="7" tint="0.79998168889431442"/>
        </patternFill>
      </fill>
    </dxf>
    <dxf>
      <font>
        <color rgb="FFA50021"/>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ill>
        <patternFill>
          <bgColor rgb="FFFFFF00"/>
        </patternFill>
      </fill>
    </dxf>
    <dxf>
      <fill>
        <patternFill>
          <bgColor rgb="FFFFFF00"/>
        </patternFill>
      </fill>
    </dxf>
    <dxf>
      <font>
        <color rgb="FFFFFF99"/>
      </font>
    </dxf>
    <dxf>
      <font>
        <color rgb="FFFFFF99"/>
      </font>
    </dxf>
    <dxf>
      <font>
        <color rgb="FFFFFF00"/>
        <name val="Cambria"/>
        <scheme val="none"/>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numFmt numFmtId="188" formatCode="0000"/>
    </dxf>
    <dxf>
      <numFmt numFmtId="206" formatCode="0000&quot; &quot;0000"/>
    </dxf>
    <dxf>
      <numFmt numFmtId="205" formatCode="0000&quot; &quot;0000&quot; &quot;0000"/>
    </dxf>
    <dxf>
      <numFmt numFmtId="204" formatCode="0000&quot; &quot;0000&quot; &quot;0000&quot; &quot;0000"/>
    </dxf>
    <dxf>
      <font>
        <color rgb="FFFFFF00"/>
      </font>
      <fill>
        <patternFill>
          <bgColor rgb="FF000099"/>
        </patternFill>
      </fill>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border>
        <left style="thin">
          <color rgb="FFFFFF00"/>
        </left>
        <right style="thin">
          <color rgb="FFFFFF00"/>
        </right>
        <top/>
        <bottom style="thin">
          <color rgb="FFFFFF00"/>
        </bottom>
      </border>
    </dxf>
    <dxf>
      <font>
        <color rgb="FFFFFF99"/>
      </font>
    </dxf>
    <dxf>
      <font>
        <color rgb="FFFFFF99"/>
      </font>
    </dxf>
    <dxf>
      <font>
        <color rgb="FFFFFF99"/>
      </font>
    </dxf>
    <dxf>
      <font>
        <color rgb="FFFFFF99"/>
      </font>
    </dxf>
    <dxf>
      <font>
        <color rgb="FFFFFF99"/>
      </font>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66"/>
      </font>
      <fill>
        <patternFill>
          <bgColor rgb="FFFF0000"/>
        </patternFill>
      </fill>
    </dxf>
    <dxf>
      <font>
        <color rgb="FFFFFF00"/>
      </font>
      <fill>
        <patternFill>
          <bgColor rgb="FFFF0000"/>
        </patternFill>
      </fill>
      <border>
        <left style="thin">
          <color rgb="FFFFFF00"/>
        </left>
        <right style="thin">
          <color rgb="FFFFFF00"/>
        </right>
        <top/>
        <bottom style="thin">
          <color rgb="FFFFFF00"/>
        </bottom>
      </border>
    </dxf>
    <dxf>
      <font>
        <color rgb="FF660066"/>
      </font>
      <fill>
        <patternFill>
          <bgColor rgb="FFF0FDCF"/>
        </patternFill>
      </fill>
    </dxf>
    <dxf>
      <font>
        <color auto="1"/>
      </font>
      <fill>
        <patternFill>
          <bgColor rgb="FFF0FDCF"/>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88" formatCode="0000"/>
    </dxf>
    <dxf>
      <numFmt numFmtId="206" formatCode="0000&quot; &quot;0000"/>
    </dxf>
    <dxf>
      <numFmt numFmtId="205" formatCode="0000&quot; &quot;0000&quot; &quot;0000"/>
    </dxf>
    <dxf>
      <numFmt numFmtId="204" formatCode="0000&quot; &quot;0000&quot; &quot;0000&quot; &quot;0000"/>
    </dxf>
    <dxf>
      <font>
        <color rgb="FFFFFF00"/>
      </font>
      <fill>
        <patternFill>
          <bgColor rgb="FF000099"/>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96" formatCode="#,##0;\(#,##0\)"/>
      <fill>
        <patternFill>
          <bgColor rgb="FFFF0000"/>
        </patternFill>
      </fill>
    </dxf>
    <dxf>
      <font>
        <color rgb="FFFFFF00"/>
      </font>
      <numFmt numFmtId="196" formatCode="#,##0;\(#,##0\)"/>
      <fill>
        <patternFill>
          <bgColor rgb="FFFF0000"/>
        </patternFill>
      </fill>
    </dxf>
    <dxf>
      <font>
        <color rgb="FF660066"/>
      </font>
      <fill>
        <patternFill>
          <bgColor rgb="FFF0FDCF"/>
        </patternFill>
      </fill>
    </dxf>
    <dxf>
      <font>
        <color auto="1"/>
      </font>
      <fill>
        <patternFill>
          <bgColor rgb="FFF0FDCF"/>
        </patternFill>
      </fill>
    </dxf>
    <dxf>
      <font>
        <color rgb="FF800000"/>
      </font>
      <fill>
        <patternFill>
          <bgColor theme="7" tint="0.79998168889431442"/>
        </patternFill>
      </fill>
    </dxf>
    <dxf>
      <font>
        <color rgb="FFA50021"/>
      </font>
      <fill>
        <patternFill>
          <bgColor rgb="FFF0FDCF"/>
        </patternFill>
      </fill>
    </dxf>
    <dxf>
      <font>
        <color rgb="FFFFFFCC"/>
      </font>
    </dxf>
    <dxf>
      <font>
        <color rgb="FFFFFFCC"/>
      </font>
      <numFmt numFmtId="1" formatCode="0"/>
      <fill>
        <patternFill>
          <bgColor rgb="FFFFFFCC"/>
        </patternFill>
      </fill>
    </dxf>
    <dxf>
      <numFmt numFmtId="188" formatCode="0000"/>
    </dxf>
    <dxf>
      <numFmt numFmtId="206" formatCode="0000&quot; &quot;0000"/>
    </dxf>
    <dxf>
      <numFmt numFmtId="205" formatCode="0000&quot; &quot;0000&quot; &quot;0000"/>
    </dxf>
    <dxf>
      <numFmt numFmtId="204" formatCode="0000&quot; &quot;0000&quot; &quot;0000&quot; &quot;0000"/>
    </dxf>
    <dxf>
      <font>
        <color rgb="FFFFFF00"/>
      </font>
      <numFmt numFmtId="196" formatCode="#,##0;\(#,##0\)"/>
      <fill>
        <patternFill>
          <bgColor rgb="FFFF0000"/>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numFmt numFmtId="196"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96" formatCode="#,##0;\(#,##0\)"/>
      <fill>
        <patternFill>
          <bgColor rgb="FFFF0000"/>
        </patternFill>
      </fill>
    </dxf>
    <dxf>
      <font>
        <color rgb="FFFFFF00"/>
      </font>
      <numFmt numFmtId="196" formatCode="#,##0;\(#,##0\)"/>
      <fill>
        <patternFill>
          <bgColor rgb="FFFF0000"/>
        </patternFill>
      </fill>
    </dxf>
    <dxf>
      <font>
        <color rgb="FFFFFF00"/>
      </font>
      <numFmt numFmtId="196" formatCode="#,##0;\(#,##0\)"/>
      <fill>
        <patternFill>
          <bgColor rgb="FFFF0000"/>
        </patternFill>
      </fill>
    </dxf>
    <dxf>
      <font>
        <color rgb="FFFFFF00"/>
      </font>
      <numFmt numFmtId="196" formatCode="#,##0;\(#,##0\)"/>
      <fill>
        <patternFill>
          <bgColor rgb="FFFF0000"/>
        </patternFill>
      </fill>
    </dxf>
    <dxf>
      <font>
        <color rgb="FFFFFF00"/>
      </font>
      <numFmt numFmtId="196" formatCode="#,##0;\(#,##0\)"/>
      <fill>
        <patternFill>
          <bgColor rgb="FFFF0000"/>
        </patternFill>
      </fill>
    </dxf>
    <dxf>
      <font>
        <color rgb="FFFFFF00"/>
      </font>
      <numFmt numFmtId="196" formatCode="#,##0;\(#,##0\)"/>
      <fill>
        <patternFill>
          <bgColor rgb="FFFF0000"/>
        </patternFill>
      </fill>
    </dxf>
    <dxf>
      <font>
        <color rgb="FFFFFF00"/>
      </font>
      <numFmt numFmtId="196"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00"/>
      </font>
      <numFmt numFmtId="196" formatCode="#,##0;\(#,##0\)"/>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5123" name="Button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bg-BG" sz="1000" b="0" i="0" u="none" strike="noStrike" baseline="0">
                  <a:solidFill>
                    <a:srgbClr val="000000"/>
                  </a:solidFill>
                  <a:latin typeface="Hebar"/>
                </a:rPr>
                <a:t>Подготовка за ПЕЧАТ (само ненулеви редове)</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781050</xdr:colOff>
          <xdr:row>1</xdr:row>
          <xdr:rowOff>114300</xdr:rowOff>
        </xdr:from>
        <xdr:to>
          <xdr:col>6</xdr:col>
          <xdr:colOff>628650</xdr:colOff>
          <xdr:row>5</xdr:row>
          <xdr:rowOff>47625</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bg-BG" sz="1600" b="0" i="0" u="none" strike="noStrike" baseline="0">
                  <a:solidFill>
                    <a:srgbClr val="000000"/>
                  </a:solidFill>
                  <a:latin typeface="Times New Roman CYR"/>
                  <a:cs typeface="Times New Roman CYR"/>
                </a:rPr>
                <a:t>КРАЙ на ПЕЧАТА (всички редове)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4105275</xdr:colOff>
          <xdr:row>2</xdr:row>
          <xdr:rowOff>38100</xdr:rowOff>
        </xdr:from>
        <xdr:to>
          <xdr:col>4</xdr:col>
          <xdr:colOff>190500</xdr:colOff>
          <xdr:row>5</xdr:row>
          <xdr:rowOff>47625</xdr:rowOff>
        </xdr:to>
        <xdr:sp macro="" textlink="">
          <xdr:nvSpPr>
            <xdr:cNvPr id="3079" name="Button 7" hidden="1">
              <a:extLst>
                <a:ext uri="{63B3BB69-23CF-44E3-9099-C40C66FF867C}">
                  <a14:compatExt spid="_x0000_s30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bg-BG" sz="1800" b="0" i="0" u="none" strike="noStrike" baseline="0">
                  <a:solidFill>
                    <a:srgbClr val="000000"/>
                  </a:solidFill>
                  <a:latin typeface="Times New Roman Cyr"/>
                  <a:cs typeface="Times New Roman Cyr"/>
                </a:rPr>
                <a:t>Добавяне</a:t>
              </a:r>
            </a:p>
            <a:p>
              <a:pPr algn="ctr" rtl="0">
                <a:defRPr sz="1000"/>
              </a:pPr>
              <a:r>
                <a:rPr lang="bg-BG" sz="1800" b="0" i="0" u="none" strike="noStrike" baseline="0">
                  <a:solidFill>
                    <a:srgbClr val="000000"/>
                  </a:solidFill>
                  <a:latin typeface="Times New Roman Cyr"/>
                  <a:cs typeface="Times New Roman Cyr"/>
                </a:rPr>
                <a:t> на ДЕЙНОСТ</a:t>
              </a:r>
              <a:endParaRPr lang="bg-BG" sz="1400" b="0" i="0" u="none" strike="noStrike" baseline="0">
                <a:solidFill>
                  <a:srgbClr val="000000"/>
                </a:solidFill>
                <a:latin typeface="Times New Roman CYR"/>
                <a:cs typeface="Times New Roman CYR"/>
              </a:endParaRPr>
            </a:p>
            <a:p>
              <a:pPr algn="ctr" rtl="0">
                <a:defRPr sz="1000"/>
              </a:pPr>
              <a:endParaRPr lang="bg-BG" sz="1400" b="0" i="0" u="none" strike="noStrike" baseline="0">
                <a:solidFill>
                  <a:srgbClr val="000000"/>
                </a:solidFill>
                <a:latin typeface="Times New Roman CYR"/>
                <a:cs typeface="Times New Roman CYR"/>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Boyadzhieva/Desktop/&#1052;&#1072;&#1082;&#1077;&#1090;&#1080;%202013/&#1058;&#1088;&#1080;&#1084;&#1077;&#1089;&#1077;&#1095;&#1077;&#1085;%20&#1086;&#1090;&#1095;&#1077;&#1090;/B3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ET"/>
      <sheetName val="Otchet"/>
      <sheetName val="Задължения и ангажименти"/>
      <sheetName val="INF"/>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externalLinkPath" Target="file:///\\Minfin-pdc\GUB\TEMP\DKD-0199.xls" TargetMode="External"/><Relationship Id="rId13" Type="http://schemas.openxmlformats.org/officeDocument/2006/relationships/externalLinkPath" Target="file:///\\Minfin-pdc\GUB\TEMP\MK-0199.xls" TargetMode="External"/><Relationship Id="rId18" Type="http://schemas.openxmlformats.org/officeDocument/2006/relationships/externalLinkPath" Target="file:///\\Minfin-pdc\GUB\TEMP\MPPE-0199.xls" TargetMode="External"/><Relationship Id="rId26" Type="http://schemas.openxmlformats.org/officeDocument/2006/relationships/externalLinkPath" Target="file:///\\Minfin-pdc\GUB\TEMP\MVR-0199.xls" TargetMode="External"/><Relationship Id="rId39" Type="http://schemas.openxmlformats.org/officeDocument/2006/relationships/externalLinkPath" Target="file:///\\Minfin-pdc\GUB\TEMP\OBA-0199.xls" TargetMode="External"/><Relationship Id="rId3" Type="http://schemas.openxmlformats.org/officeDocument/2006/relationships/externalLinkPath" Target="file:///\\Minfin-pdc\GUB\TEMP\BNR-0199.xls" TargetMode="External"/><Relationship Id="rId21" Type="http://schemas.openxmlformats.org/officeDocument/2006/relationships/externalLinkPath" Target="file:///\\Minfin-pdc\GUB\TEMP\MT-0199.xls" TargetMode="External"/><Relationship Id="rId34" Type="http://schemas.openxmlformats.org/officeDocument/2006/relationships/externalLinkPath" Target="file:///\\Minfin-pdc\GUB\TEMP\NS-0198.xls" TargetMode="External"/><Relationship Id="rId42" Type="http://schemas.openxmlformats.org/officeDocument/2006/relationships/externalLinkPath" Target="file:///\\Minfin-pdc\GUB\TEMP\SVOCH-0199.xls" TargetMode="External"/><Relationship Id="rId47" Type="http://schemas.openxmlformats.org/officeDocument/2006/relationships/comments" Target="../comments2.xml"/><Relationship Id="rId7" Type="http://schemas.openxmlformats.org/officeDocument/2006/relationships/externalLinkPath" Target="file:///\\Minfin-pdc\GUB\TEMP\DFRR-0199.xls" TargetMode="External"/><Relationship Id="rId12" Type="http://schemas.openxmlformats.org/officeDocument/2006/relationships/externalLinkPath" Target="file:///\\Minfin-pdc\GUB\TEMP\MF-0199.xls" TargetMode="External"/><Relationship Id="rId17" Type="http://schemas.openxmlformats.org/officeDocument/2006/relationships/externalLinkPath" Target="file:///\\Minfin-pdc\GUB\TEMP\MP-0199.xls" TargetMode="External"/><Relationship Id="rId25" Type="http://schemas.openxmlformats.org/officeDocument/2006/relationships/externalLinkPath" Target="file:///\\Minfin-pdc\GUB\TEMP\MVnR-0199.xls" TargetMode="External"/><Relationship Id="rId33" Type="http://schemas.openxmlformats.org/officeDocument/2006/relationships/externalLinkPath" Target="file:///\\Minfin-pdc\GUB\TEMP\NRS-0199.xls" TargetMode="External"/><Relationship Id="rId38" Type="http://schemas.openxmlformats.org/officeDocument/2006/relationships/externalLinkPath" Target="file:///\\Minfin-pdc\GUB\TEMP\NZOK-0199.xls" TargetMode="External"/><Relationship Id="rId46" Type="http://schemas.openxmlformats.org/officeDocument/2006/relationships/vmlDrawing" Target="../drawings/vmlDrawing2.vml"/><Relationship Id="rId2" Type="http://schemas.openxmlformats.org/officeDocument/2006/relationships/externalLinkPath" Target="file:///\\Minfin-pdc\GUB\TEMP\BAN-0199.xls" TargetMode="External"/><Relationship Id="rId16" Type="http://schemas.openxmlformats.org/officeDocument/2006/relationships/externalLinkPath" Target="file:///\\Minfin-pdc\GUB\TEMP\MOSV-0199.xls" TargetMode="External"/><Relationship Id="rId20" Type="http://schemas.openxmlformats.org/officeDocument/2006/relationships/externalLinkPath" Target="file:///\\Minfin-pdc\GUB\TEMP\MS-0199.xls" TargetMode="External"/><Relationship Id="rId29" Type="http://schemas.openxmlformats.org/officeDocument/2006/relationships/externalLinkPath" Target="file:///\\Minfin-pdc\GUB\TEMP\NDK-0199.xls" TargetMode="External"/><Relationship Id="rId41" Type="http://schemas.openxmlformats.org/officeDocument/2006/relationships/externalLinkPath" Target="file:///\\Minfin-pdc\GUB\TEMP\SP-0199.xls" TargetMode="External"/><Relationship Id="rId1" Type="http://schemas.openxmlformats.org/officeDocument/2006/relationships/externalLinkPath" Target="file:///\\Minfin-pdc\GUB\TEMP\AP-0199.xls" TargetMode="External"/><Relationship Id="rId6" Type="http://schemas.openxmlformats.org/officeDocument/2006/relationships/externalLinkPath" Target="file:///\\Minfin-pdc\GUB\TEMP\CRB-0199.xls" TargetMode="External"/><Relationship Id="rId11" Type="http://schemas.openxmlformats.org/officeDocument/2006/relationships/externalLinkPath" Target="file:///\\Minfin-pdc\GUB\TEMP\KZK-0199.xls" TargetMode="External"/><Relationship Id="rId24" Type="http://schemas.openxmlformats.org/officeDocument/2006/relationships/externalLinkPath" Target="file:///\\Minfin-pdc\GUB\TEMP\MTT-0199.xls" TargetMode="External"/><Relationship Id="rId32" Type="http://schemas.openxmlformats.org/officeDocument/2006/relationships/externalLinkPath" Target="file:///\\Minfin-pdc\GUB\TEMP\NOI-0199.xls" TargetMode="External"/><Relationship Id="rId37" Type="http://schemas.openxmlformats.org/officeDocument/2006/relationships/externalLinkPath" Target="file:///\\Minfin-pdc\GUB\TEMP\NSRT-0199.xls" TargetMode="External"/><Relationship Id="rId40" Type="http://schemas.openxmlformats.org/officeDocument/2006/relationships/externalLinkPath" Target="file:///\\Minfin-pdc\GUB\TEMP\OBSH-0199.xls" TargetMode="External"/><Relationship Id="rId45" Type="http://schemas.openxmlformats.org/officeDocument/2006/relationships/printerSettings" Target="../printerSettings/printerSettings3.bin"/><Relationship Id="rId5" Type="http://schemas.openxmlformats.org/officeDocument/2006/relationships/externalLinkPath" Target="file:///\\Minfin-pdc\GUB\TEMP\BTA-0199.xls" TargetMode="External"/><Relationship Id="rId15" Type="http://schemas.openxmlformats.org/officeDocument/2006/relationships/externalLinkPath" Target="file:///\\Minfin-pdc\GUB\TEMP\MON-0199.xls" TargetMode="External"/><Relationship Id="rId23" Type="http://schemas.openxmlformats.org/officeDocument/2006/relationships/externalLinkPath" Target="file:///\\Minfin-pdc\GUB\TEMP\MTSP-nsz-0199.xls" TargetMode="External"/><Relationship Id="rId28" Type="http://schemas.openxmlformats.org/officeDocument/2006/relationships/externalLinkPath" Target="file:///\\Minfin-pdc\GUB\TEMP\MZGAR-0199.xls" TargetMode="External"/><Relationship Id="rId36" Type="http://schemas.openxmlformats.org/officeDocument/2006/relationships/externalLinkPath" Target="file:///\\Minfin-pdc\GUB\TEMP\NSO-0199.xls" TargetMode="External"/><Relationship Id="rId10" Type="http://schemas.openxmlformats.org/officeDocument/2006/relationships/externalLinkPath" Target="file:///\\Minfin-pdc\GUB\TEMP\KS-0199.xls" TargetMode="External"/><Relationship Id="rId19" Type="http://schemas.openxmlformats.org/officeDocument/2006/relationships/externalLinkPath" Target="file:///\\Minfin-pdc\GUB\TEMP\MRRB-0199.xls" TargetMode="External"/><Relationship Id="rId31" Type="http://schemas.openxmlformats.org/officeDocument/2006/relationships/externalLinkPath" Target="file:///\\Minfin-pdc\GUB\TEMP\NFB-0199.xls" TargetMode="External"/><Relationship Id="rId44" Type="http://schemas.openxmlformats.org/officeDocument/2006/relationships/printerSettings" Target="../printerSettings/printerSettings2.bin"/><Relationship Id="rId4" Type="http://schemas.openxmlformats.org/officeDocument/2006/relationships/externalLinkPath" Target="file:///\\Minfin-pdc\GUB\TEMP\BNT-0199.xls" TargetMode="External"/><Relationship Id="rId9" Type="http://schemas.openxmlformats.org/officeDocument/2006/relationships/externalLinkPath" Target="file:///\\Minfin-pdc\GUB\TEMP\DVU-0199.xls" TargetMode="External"/><Relationship Id="rId14" Type="http://schemas.openxmlformats.org/officeDocument/2006/relationships/externalLinkPath" Target="file:///\\Minfin-pdc\GUB\TEMP\MO-0199.xls" TargetMode="External"/><Relationship Id="rId22" Type="http://schemas.openxmlformats.org/officeDocument/2006/relationships/externalLinkPath" Target="file:///\\Minfin-pdc\GUB\TEMP\MTSP-0199.xls" TargetMode="External"/><Relationship Id="rId27" Type="http://schemas.openxmlformats.org/officeDocument/2006/relationships/externalLinkPath" Target="file:///\\Minfin-pdc\GUB\TEMP\MZ-0199.xls" TargetMode="External"/><Relationship Id="rId30" Type="http://schemas.openxmlformats.org/officeDocument/2006/relationships/externalLinkPath" Target="file:///\\Minfin-pdc\GUB\TEMP\NF-0199.xls" TargetMode="External"/><Relationship Id="rId35" Type="http://schemas.openxmlformats.org/officeDocument/2006/relationships/externalLinkPath" Target="file:///\\Minfin-pdc\GUB\TEMP\NSI-0199.xls" TargetMode="External"/><Relationship Id="rId43" Type="http://schemas.openxmlformats.org/officeDocument/2006/relationships/externalLinkPath" Target="file:///\\Minfin-pdc\GUB\TEMP\VSS-0199.xl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209"/>
  <sheetViews>
    <sheetView showZeros="0" zoomScale="76" zoomScaleNormal="76" workbookViewId="0">
      <pane xSplit="5" ySplit="10" topLeftCell="F11" activePane="bottomRight" state="frozen"/>
      <selection pane="topRight" activeCell="D1" sqref="D1"/>
      <selection pane="bottomLeft" activeCell="A11" sqref="A11"/>
      <selection pane="bottomRight" activeCell="S29" sqref="S29"/>
    </sheetView>
  </sheetViews>
  <sheetFormatPr defaultRowHeight="15"/>
  <cols>
    <col min="1" max="1" width="3.7109375" style="1593" customWidth="1"/>
    <col min="2" max="2" width="20.140625" style="1593" customWidth="1"/>
    <col min="3" max="3" width="22.42578125" style="1593" customWidth="1"/>
    <col min="4" max="4" width="34.5703125" style="1593" customWidth="1"/>
    <col min="5" max="5" width="0.7109375" style="1593" customWidth="1"/>
    <col min="6" max="7" width="17.140625" style="1593" customWidth="1"/>
    <col min="8" max="8" width="0.7109375" style="1593" customWidth="1"/>
    <col min="9" max="9" width="16.7109375" style="1593" customWidth="1"/>
    <col min="10" max="10" width="17.140625" style="1593" customWidth="1"/>
    <col min="11" max="11" width="0.7109375" style="1593" customWidth="1"/>
    <col min="12" max="12" width="17.140625" style="1593" customWidth="1"/>
    <col min="13" max="13" width="0.7109375" style="1593" customWidth="1"/>
    <col min="14" max="14" width="17.140625" style="1593" customWidth="1"/>
    <col min="15" max="15" width="3.5703125" style="1593" customWidth="1"/>
    <col min="16" max="17" width="20" style="1614" customWidth="1"/>
    <col min="18" max="18" width="1.140625" style="1614" customWidth="1"/>
    <col min="19" max="19" width="59.5703125" style="1593" customWidth="1"/>
    <col min="20" max="21" width="12.28515625" style="1593" customWidth="1"/>
    <col min="22" max="22" width="1.140625" style="1593" customWidth="1"/>
    <col min="23" max="24" width="12.28515625" style="1593" customWidth="1"/>
    <col min="25" max="26" width="9.140625" style="1593"/>
    <col min="27" max="27" width="10.42578125" style="1593" customWidth="1"/>
    <col min="28" max="16384" width="9.140625" style="1593"/>
  </cols>
  <sheetData>
    <row r="1" spans="1:27" s="1448" customFormat="1" ht="15.75" customHeight="1">
      <c r="A1" s="1440"/>
      <c r="B1" s="1441" t="s">
        <v>1495</v>
      </c>
      <c r="C1" s="1441"/>
      <c r="D1" s="1441"/>
      <c r="E1" s="1442"/>
      <c r="F1" s="1443" t="s">
        <v>1496</v>
      </c>
      <c r="G1" s="1444" t="s">
        <v>1497</v>
      </c>
      <c r="H1" s="1442"/>
      <c r="I1" s="1445" t="s">
        <v>1498</v>
      </c>
      <c r="J1" s="1445"/>
      <c r="K1" s="1442"/>
      <c r="L1" s="1446" t="s">
        <v>1499</v>
      </c>
      <c r="M1" s="1442"/>
      <c r="N1" s="1447"/>
      <c r="O1" s="1442"/>
      <c r="P1" s="1600" t="s">
        <v>1623</v>
      </c>
      <c r="Q1" s="1601"/>
      <c r="R1" s="1647"/>
      <c r="S1" s="1440"/>
      <c r="T1" s="1440"/>
      <c r="U1" s="1440"/>
      <c r="V1" s="1440"/>
      <c r="W1" s="1458"/>
      <c r="X1" s="1458"/>
      <c r="Y1" s="1458"/>
      <c r="Z1" s="1458"/>
      <c r="AA1" s="1458"/>
    </row>
    <row r="2" spans="1:27" s="1453" customFormat="1" ht="20.25" customHeight="1">
      <c r="A2" s="1440"/>
      <c r="B2" s="1978">
        <f>+OTCHET!B9</f>
        <v>0</v>
      </c>
      <c r="C2" s="1979"/>
      <c r="D2" s="1980"/>
      <c r="E2" s="1450"/>
      <c r="F2" s="1783">
        <f>+OTCHET!H9</f>
        <v>0</v>
      </c>
      <c r="G2" s="1816" t="str">
        <f>+OTCHET!F12</f>
        <v>2100</v>
      </c>
      <c r="H2" s="1451"/>
      <c r="I2" s="1981">
        <f>+OTCHET!H607</f>
        <v>0</v>
      </c>
      <c r="J2" s="1982"/>
      <c r="K2" s="1447"/>
      <c r="L2" s="1983" t="str">
        <f>+OTCHET!H605</f>
        <v>ALaleva@mrrb.government.bg</v>
      </c>
      <c r="M2" s="1984"/>
      <c r="N2" s="1985"/>
      <c r="O2" s="1452"/>
      <c r="P2" s="1599">
        <f>+OTCHET!E15</f>
        <v>98</v>
      </c>
      <c r="Q2" s="1603" t="str">
        <f>+OTCHET!F15</f>
        <v>СЕС - КСФ</v>
      </c>
      <c r="R2" s="1605"/>
      <c r="S2" s="1440" t="s">
        <v>1718</v>
      </c>
      <c r="T2" s="1986">
        <f>+OTCHET!I9</f>
        <v>0</v>
      </c>
      <c r="U2" s="1987"/>
      <c r="V2" s="1452"/>
      <c r="W2" s="1458"/>
      <c r="X2" s="1458"/>
      <c r="Y2" s="1458"/>
      <c r="Z2" s="1458"/>
      <c r="AA2" s="1458"/>
    </row>
    <row r="3" spans="1:27" s="1453" customFormat="1" ht="4.5" customHeight="1">
      <c r="A3" s="1440"/>
      <c r="B3" s="1454"/>
      <c r="C3" s="1454"/>
      <c r="D3" s="1454"/>
      <c r="E3" s="1450"/>
      <c r="F3" s="1455"/>
      <c r="G3" s="1452"/>
      <c r="H3" s="1451"/>
      <c r="I3" s="1452"/>
      <c r="J3" s="1452"/>
      <c r="K3" s="1451"/>
      <c r="L3" s="1447"/>
      <c r="M3" s="1442"/>
      <c r="N3" s="1447"/>
      <c r="O3" s="1452"/>
      <c r="P3" s="1604"/>
      <c r="Q3" s="1605"/>
      <c r="R3" s="1605"/>
      <c r="S3" s="1440"/>
      <c r="T3" s="1440"/>
      <c r="U3" s="1440"/>
      <c r="V3" s="1452"/>
      <c r="W3" s="1458"/>
      <c r="X3" s="1458"/>
      <c r="Y3" s="1458"/>
      <c r="Z3" s="1458"/>
      <c r="AA3" s="1458"/>
    </row>
    <row r="4" spans="1:27" s="1453" customFormat="1" ht="18.75" customHeight="1">
      <c r="A4" s="1440"/>
      <c r="B4" s="1648" t="s">
        <v>1622</v>
      </c>
      <c r="C4" s="1648"/>
      <c r="D4" s="1648"/>
      <c r="E4" s="1649"/>
      <c r="F4" s="1648"/>
      <c r="G4" s="1650"/>
      <c r="H4" s="1650"/>
      <c r="I4" s="1650"/>
      <c r="J4" s="1650" t="s">
        <v>1500</v>
      </c>
      <c r="K4" s="1451"/>
      <c r="L4" s="1456">
        <f>+Q4</f>
        <v>2019</v>
      </c>
      <c r="M4" s="1457"/>
      <c r="N4" s="1457"/>
      <c r="O4" s="1452"/>
      <c r="P4" s="1651" t="s">
        <v>1500</v>
      </c>
      <c r="Q4" s="1456">
        <f>+OTCHET!C3</f>
        <v>2019</v>
      </c>
      <c r="R4" s="1605"/>
      <c r="S4" s="1988" t="s">
        <v>1631</v>
      </c>
      <c r="T4" s="1988"/>
      <c r="U4" s="1988"/>
      <c r="V4" s="1440"/>
      <c r="W4" s="1458"/>
      <c r="X4" s="1458"/>
      <c r="Y4" s="1458"/>
      <c r="Z4" s="1458"/>
      <c r="AA4" s="1458"/>
    </row>
    <row r="5" spans="1:27" s="1453" customFormat="1" ht="2.25" customHeight="1">
      <c r="A5" s="1451"/>
      <c r="B5" s="1652"/>
      <c r="C5" s="1652"/>
      <c r="D5" s="1652"/>
      <c r="E5" s="1652"/>
      <c r="F5" s="1652"/>
      <c r="G5" s="1653"/>
      <c r="H5" s="1652"/>
      <c r="I5" s="1653"/>
      <c r="J5" s="1654"/>
      <c r="K5" s="1451"/>
      <c r="L5" s="1452"/>
      <c r="M5" s="1452"/>
      <c r="N5" s="1451"/>
      <c r="O5" s="1452"/>
      <c r="P5" s="1452"/>
      <c r="Q5" s="1606"/>
      <c r="R5" s="1605"/>
      <c r="S5" s="1440"/>
      <c r="T5" s="1440"/>
      <c r="U5" s="1440"/>
      <c r="V5" s="1440"/>
      <c r="W5" s="1458"/>
      <c r="X5" s="1458"/>
      <c r="Y5" s="1458"/>
      <c r="Z5" s="1458"/>
      <c r="AA5" s="1458"/>
    </row>
    <row r="6" spans="1:27" s="1448" customFormat="1" ht="17.25" customHeight="1">
      <c r="A6" s="1440"/>
      <c r="B6" s="1648" t="s">
        <v>1621</v>
      </c>
      <c r="C6" s="1648"/>
      <c r="D6" s="1648"/>
      <c r="E6" s="1649"/>
      <c r="F6" s="1655"/>
      <c r="G6" s="1655"/>
      <c r="H6" s="1649"/>
      <c r="I6" s="1655"/>
      <c r="J6" s="1656"/>
      <c r="K6" s="1450"/>
      <c r="L6" s="1784">
        <f>OTCHET!F9</f>
        <v>43555</v>
      </c>
      <c r="M6" s="1450"/>
      <c r="N6" s="1643" t="s">
        <v>1501</v>
      </c>
      <c r="O6" s="1442"/>
      <c r="P6" s="1785">
        <f>OTCHET!F9</f>
        <v>43555</v>
      </c>
      <c r="Q6" s="1643" t="s">
        <v>1501</v>
      </c>
      <c r="R6" s="1642"/>
      <c r="S6" s="1989">
        <f>+Q4</f>
        <v>2019</v>
      </c>
      <c r="T6" s="1989"/>
      <c r="U6" s="1989"/>
      <c r="V6" s="1440"/>
      <c r="W6" s="1458"/>
      <c r="X6" s="1458"/>
      <c r="Y6" s="1458"/>
      <c r="Z6" s="1458"/>
      <c r="AA6" s="1458"/>
    </row>
    <row r="7" spans="1:27" s="1448" customFormat="1" ht="4.5" customHeight="1" thickBot="1">
      <c r="A7" s="1440"/>
      <c r="B7" s="1459"/>
      <c r="C7" s="1459"/>
      <c r="D7" s="1459"/>
      <c r="E7" s="1450"/>
      <c r="F7" s="1460"/>
      <c r="G7" s="1460"/>
      <c r="H7" s="1450"/>
      <c r="I7" s="1460"/>
      <c r="J7" s="1460"/>
      <c r="K7" s="1450"/>
      <c r="L7" s="1460"/>
      <c r="M7" s="1450"/>
      <c r="N7" s="1460"/>
      <c r="O7" s="1461"/>
      <c r="P7" s="1608"/>
      <c r="Q7" s="1608"/>
      <c r="R7" s="1642"/>
      <c r="S7" s="1462"/>
      <c r="T7" s="1462"/>
      <c r="U7" s="1462"/>
      <c r="V7" s="1442"/>
      <c r="W7" s="1458"/>
      <c r="X7" s="1458"/>
      <c r="Y7" s="1458"/>
      <c r="Z7" s="1458"/>
    </row>
    <row r="8" spans="1:27" s="1448" customFormat="1" ht="57" customHeight="1">
      <c r="A8" s="1440"/>
      <c r="B8" s="1463"/>
      <c r="C8" s="1464"/>
      <c r="D8" s="1465"/>
      <c r="E8" s="1450"/>
      <c r="F8" s="1466" t="s">
        <v>1502</v>
      </c>
      <c r="G8" s="1467" t="s">
        <v>1503</v>
      </c>
      <c r="H8" s="1450"/>
      <c r="I8" s="1657" t="s">
        <v>1504</v>
      </c>
      <c r="J8" s="1468" t="s">
        <v>1505</v>
      </c>
      <c r="K8" s="1450"/>
      <c r="L8" s="1469" t="s">
        <v>1506</v>
      </c>
      <c r="M8" s="1450"/>
      <c r="N8" s="1470" t="s">
        <v>1507</v>
      </c>
      <c r="O8" s="1471"/>
      <c r="P8" s="1618" t="s">
        <v>1632</v>
      </c>
      <c r="Q8" s="1617" t="s">
        <v>1624</v>
      </c>
      <c r="R8" s="1642"/>
      <c r="S8" s="1990" t="s">
        <v>1408</v>
      </c>
      <c r="T8" s="1991"/>
      <c r="U8" s="1992"/>
      <c r="V8" s="1442"/>
      <c r="W8" s="1458"/>
      <c r="X8" s="1458"/>
      <c r="Y8" s="1458"/>
      <c r="Z8" s="1458"/>
    </row>
    <row r="9" spans="1:27" s="1448" customFormat="1" ht="18" customHeight="1" thickBot="1">
      <c r="A9" s="1440"/>
      <c r="B9" s="1472" t="s">
        <v>1508</v>
      </c>
      <c r="C9" s="1473"/>
      <c r="D9" s="1474"/>
      <c r="E9" s="1450"/>
      <c r="F9" s="1475">
        <f>+L4</f>
        <v>2019</v>
      </c>
      <c r="G9" s="1594">
        <f>+L6</f>
        <v>43555</v>
      </c>
      <c r="H9" s="1450"/>
      <c r="I9" s="1476">
        <f>+L4</f>
        <v>2019</v>
      </c>
      <c r="J9" s="1596">
        <f>+L6</f>
        <v>43555</v>
      </c>
      <c r="K9" s="1597"/>
      <c r="L9" s="1595">
        <f>+L6</f>
        <v>43555</v>
      </c>
      <c r="M9" s="1597"/>
      <c r="N9" s="1598">
        <f>+L6</f>
        <v>43555</v>
      </c>
      <c r="O9" s="1477"/>
      <c r="P9" s="1616">
        <f>+L4</f>
        <v>2019</v>
      </c>
      <c r="Q9" s="1615">
        <f>OTCHET!F9</f>
        <v>43555</v>
      </c>
      <c r="R9" s="1642"/>
      <c r="S9" s="1993" t="s">
        <v>1406</v>
      </c>
      <c r="T9" s="1994"/>
      <c r="U9" s="1995"/>
      <c r="V9" s="1478"/>
      <c r="W9" s="1458"/>
      <c r="X9" s="1458"/>
      <c r="Y9" s="1458"/>
      <c r="Z9" s="1458"/>
    </row>
    <row r="10" spans="1:27" s="1448" customFormat="1" ht="15.75">
      <c r="A10" s="1440"/>
      <c r="B10" s="1479" t="s">
        <v>1509</v>
      </c>
      <c r="C10" s="1480"/>
      <c r="D10" s="1481"/>
      <c r="E10" s="1450"/>
      <c r="F10" s="1482" t="s">
        <v>344</v>
      </c>
      <c r="G10" s="1483" t="s">
        <v>345</v>
      </c>
      <c r="H10" s="1450"/>
      <c r="I10" s="1482" t="s">
        <v>1029</v>
      </c>
      <c r="J10" s="1483" t="s">
        <v>1030</v>
      </c>
      <c r="K10" s="1450"/>
      <c r="L10" s="1483" t="s">
        <v>1003</v>
      </c>
      <c r="M10" s="1450"/>
      <c r="N10" s="1484" t="s">
        <v>1510</v>
      </c>
      <c r="O10" s="1485"/>
      <c r="P10" s="1609" t="s">
        <v>344</v>
      </c>
      <c r="Q10" s="1610" t="s">
        <v>345</v>
      </c>
      <c r="R10" s="1642"/>
      <c r="S10" s="1736"/>
      <c r="T10" s="1737"/>
      <c r="U10" s="1738"/>
      <c r="V10" s="1478"/>
      <c r="W10" s="1458"/>
      <c r="X10" s="1458"/>
      <c r="Y10" s="1458"/>
      <c r="Z10" s="1458"/>
    </row>
    <row r="11" spans="1:27" s="1448" customFormat="1" ht="15.75">
      <c r="A11" s="1486"/>
      <c r="B11" s="1620" t="s">
        <v>1511</v>
      </c>
      <c r="C11" s="1487"/>
      <c r="D11" s="1488"/>
      <c r="E11" s="1450"/>
      <c r="F11" s="1658"/>
      <c r="G11" s="1667"/>
      <c r="H11" s="1450"/>
      <c r="I11" s="1658"/>
      <c r="J11" s="1658"/>
      <c r="K11" s="1660"/>
      <c r="L11" s="1658"/>
      <c r="M11" s="1660"/>
      <c r="N11" s="1804"/>
      <c r="O11" s="1805"/>
      <c r="P11" s="1658"/>
      <c r="Q11" s="1658"/>
      <c r="R11" s="1642"/>
      <c r="S11" s="1620" t="s">
        <v>1511</v>
      </c>
      <c r="T11" s="1487"/>
      <c r="U11" s="1488"/>
      <c r="V11" s="1478"/>
      <c r="W11" s="1458"/>
      <c r="X11" s="1458"/>
      <c r="Y11" s="1458"/>
      <c r="Z11" s="1458"/>
    </row>
    <row r="12" spans="1:27" s="1448" customFormat="1" ht="15.75">
      <c r="A12" s="1486"/>
      <c r="B12" s="1623" t="s">
        <v>1512</v>
      </c>
      <c r="C12" s="1500"/>
      <c r="D12" s="1501"/>
      <c r="E12" s="1450"/>
      <c r="F12" s="1670"/>
      <c r="G12" s="1669"/>
      <c r="H12" s="1450"/>
      <c r="I12" s="1670"/>
      <c r="J12" s="1670"/>
      <c r="K12" s="1660"/>
      <c r="L12" s="1670"/>
      <c r="M12" s="1660"/>
      <c r="N12" s="1806"/>
      <c r="O12" s="1805"/>
      <c r="P12" s="1670"/>
      <c r="Q12" s="1670"/>
      <c r="R12" s="1642"/>
      <c r="S12" s="1623" t="s">
        <v>1512</v>
      </c>
      <c r="T12" s="1500"/>
      <c r="U12" s="1501"/>
      <c r="V12" s="1478"/>
      <c r="W12" s="1458"/>
      <c r="X12" s="1458"/>
      <c r="Y12" s="1458"/>
      <c r="Z12" s="1458"/>
    </row>
    <row r="13" spans="1:27" s="1448" customFormat="1" ht="15.75">
      <c r="A13" s="1486"/>
      <c r="B13" s="1624" t="s">
        <v>1513</v>
      </c>
      <c r="C13" s="1502"/>
      <c r="D13" s="1503"/>
      <c r="E13" s="1450"/>
      <c r="F13" s="1659">
        <f>+IF($P$2=0,$P13,0)</f>
        <v>0</v>
      </c>
      <c r="G13" s="1687">
        <f>+IF($P$2=0,$Q13,0)</f>
        <v>0</v>
      </c>
      <c r="H13" s="1450"/>
      <c r="I13" s="1659">
        <f>+IF(OR($P$2=98,$P$2=42,$P$2=96,$P$2=97),$P13,0)</f>
        <v>0</v>
      </c>
      <c r="J13" s="1687">
        <f>+IF(OR($P$2=98,$P$2=42,$P$2=96,$P$2=97),$Q13,0)</f>
        <v>0</v>
      </c>
      <c r="K13" s="1660"/>
      <c r="L13" s="1687">
        <f>+IF($P$2=33,$Q13,0)</f>
        <v>0</v>
      </c>
      <c r="M13" s="1660"/>
      <c r="N13" s="1661">
        <f>+ROUND(+G13+J13+L13,0)</f>
        <v>0</v>
      </c>
      <c r="O13" s="1805"/>
      <c r="P13" s="1961">
        <f>+ROUND(OTCHET!E22+OTCHET!E28+OTCHET!E33+OTCHET!E39+OTCHET!E47+OTCHET!E52+OTCHET!E58+OTCHET!E61+OTCHET!E64+OTCHET!E65+OTCHET!E72+OTCHET!E73,0)</f>
        <v>0</v>
      </c>
      <c r="Q13" s="1962">
        <f>+ROUND(OTCHET!F22+OTCHET!F28+OTCHET!F33+OTCHET!F39+OTCHET!F47+OTCHET!F52+OTCHET!F58+OTCHET!F61+OTCHET!F64+OTCHET!F65+OTCHET!F72+OTCHET!F73,0)</f>
        <v>0</v>
      </c>
      <c r="R13" s="1642"/>
      <c r="S13" s="1996" t="s">
        <v>1633</v>
      </c>
      <c r="T13" s="1997"/>
      <c r="U13" s="1998"/>
      <c r="V13" s="1478"/>
      <c r="W13" s="1458"/>
      <c r="X13" s="1458"/>
      <c r="Y13" s="1458"/>
      <c r="Z13" s="1458"/>
    </row>
    <row r="14" spans="1:27" s="1448" customFormat="1" ht="15.75">
      <c r="A14" s="1486"/>
      <c r="B14" s="1640" t="s">
        <v>2208</v>
      </c>
      <c r="C14" s="1550"/>
      <c r="D14" s="1551"/>
      <c r="E14" s="1450"/>
      <c r="F14" s="1696">
        <f t="shared" ref="F14:F22" si="0">+IF($P$2=0,$P14,0)</f>
        <v>0</v>
      </c>
      <c r="G14" s="1695">
        <f t="shared" ref="G14:G22" si="1">+IF($P$2=0,$Q14,0)</f>
        <v>0</v>
      </c>
      <c r="H14" s="1450"/>
      <c r="I14" s="1696">
        <f t="shared" ref="I14:I22" si="2">+IF(OR($P$2=98,$P$2=42,$P$2=96,$P$2=97),$P14,0)</f>
        <v>0</v>
      </c>
      <c r="J14" s="1695">
        <f t="shared" ref="J14:J22" si="3">+IF(OR($P$2=98,$P$2=42,$P$2=96,$P$2=97),$Q14,0)</f>
        <v>0</v>
      </c>
      <c r="K14" s="1660"/>
      <c r="L14" s="1695">
        <f t="shared" ref="L14:L22" si="4">+IF($P$2=33,$Q14,0)</f>
        <v>0</v>
      </c>
      <c r="M14" s="1660"/>
      <c r="N14" s="1662">
        <f t="shared" ref="N14:N22" si="5">+ROUND(+G14+J14+L14,0)</f>
        <v>0</v>
      </c>
      <c r="O14" s="1805"/>
      <c r="P14" s="1696">
        <f>+ROUND(+OTCHET!E90+OTCHET!E93+OTCHET!E94+OTCHET!E115+OTCHET!E116,0)</f>
        <v>0</v>
      </c>
      <c r="Q14" s="1695">
        <f>+ROUND(+OTCHET!F90+OTCHET!F93+OTCHET!F94+OTCHET!F115+OTCHET!F116,0)</f>
        <v>0</v>
      </c>
      <c r="R14" s="1642"/>
      <c r="S14" s="1999" t="s">
        <v>2206</v>
      </c>
      <c r="T14" s="2000"/>
      <c r="U14" s="2001"/>
      <c r="V14" s="1478"/>
      <c r="W14" s="1458"/>
      <c r="X14" s="1458"/>
      <c r="Y14" s="1458"/>
      <c r="Z14" s="1458"/>
    </row>
    <row r="15" spans="1:27" s="1448" customFormat="1" ht="15.75">
      <c r="A15" s="1486"/>
      <c r="B15" s="1633" t="s">
        <v>2205</v>
      </c>
      <c r="C15" s="1869"/>
      <c r="D15" s="1870"/>
      <c r="E15" s="1450"/>
      <c r="F15" s="1871">
        <f t="shared" si="0"/>
        <v>0</v>
      </c>
      <c r="G15" s="1872">
        <f t="shared" si="1"/>
        <v>0</v>
      </c>
      <c r="H15" s="1450"/>
      <c r="I15" s="1871">
        <f t="shared" si="2"/>
        <v>0</v>
      </c>
      <c r="J15" s="1872">
        <f t="shared" si="3"/>
        <v>0</v>
      </c>
      <c r="K15" s="1660"/>
      <c r="L15" s="1872">
        <f t="shared" si="4"/>
        <v>0</v>
      </c>
      <c r="M15" s="1660"/>
      <c r="N15" s="1873">
        <f t="shared" si="5"/>
        <v>0</v>
      </c>
      <c r="O15" s="1805"/>
      <c r="P15" s="1871">
        <f>+ROUND(+OTCHET!E115+OTCHET!E116,0)</f>
        <v>0</v>
      </c>
      <c r="Q15" s="1872">
        <f>+OTCHET!F115+OTCHET!F116</f>
        <v>0</v>
      </c>
      <c r="R15" s="1642"/>
      <c r="S15" s="2005" t="s">
        <v>2207</v>
      </c>
      <c r="T15" s="2006"/>
      <c r="U15" s="2007"/>
      <c r="V15" s="1478"/>
      <c r="W15" s="1458"/>
      <c r="X15" s="1458"/>
      <c r="Y15" s="1458"/>
      <c r="Z15" s="1458"/>
    </row>
    <row r="16" spans="1:27" s="1448" customFormat="1" ht="15.75">
      <c r="A16" s="1486"/>
      <c r="B16" s="1624" t="s">
        <v>1514</v>
      </c>
      <c r="C16" s="1502"/>
      <c r="D16" s="1503"/>
      <c r="E16" s="1450"/>
      <c r="F16" s="1787">
        <f t="shared" si="0"/>
        <v>0</v>
      </c>
      <c r="G16" s="1786">
        <f t="shared" si="1"/>
        <v>0</v>
      </c>
      <c r="H16" s="1450"/>
      <c r="I16" s="1787">
        <f t="shared" si="2"/>
        <v>0</v>
      </c>
      <c r="J16" s="1786">
        <f t="shared" si="3"/>
        <v>0</v>
      </c>
      <c r="K16" s="1660"/>
      <c r="L16" s="1786">
        <f t="shared" si="4"/>
        <v>0</v>
      </c>
      <c r="M16" s="1660"/>
      <c r="N16" s="1662">
        <f t="shared" si="5"/>
        <v>0</v>
      </c>
      <c r="O16" s="1805"/>
      <c r="P16" s="1787">
        <f>+ROUND(+OTCHET!E110+OTCHET!E111,0)</f>
        <v>0</v>
      </c>
      <c r="Q16" s="1786">
        <f>+ROUND(+OTCHET!F110+OTCHET!F111,0)</f>
        <v>0</v>
      </c>
      <c r="R16" s="1642"/>
      <c r="S16" s="1996" t="s">
        <v>1634</v>
      </c>
      <c r="T16" s="1997"/>
      <c r="U16" s="1998"/>
      <c r="V16" s="1478"/>
      <c r="W16" s="1458"/>
      <c r="X16" s="1458"/>
      <c r="Y16" s="1458"/>
      <c r="Z16" s="1458"/>
    </row>
    <row r="17" spans="1:26" s="1448" customFormat="1" ht="15.75">
      <c r="A17" s="1486"/>
      <c r="B17" s="1619" t="s">
        <v>1515</v>
      </c>
      <c r="C17" s="1493"/>
      <c r="D17" s="1494"/>
      <c r="E17" s="1450"/>
      <c r="F17" s="1787">
        <f t="shared" si="0"/>
        <v>0</v>
      </c>
      <c r="G17" s="1786">
        <f t="shared" si="1"/>
        <v>0</v>
      </c>
      <c r="H17" s="1450"/>
      <c r="I17" s="1787">
        <f t="shared" si="2"/>
        <v>0</v>
      </c>
      <c r="J17" s="1786">
        <f t="shared" si="3"/>
        <v>0</v>
      </c>
      <c r="K17" s="1660"/>
      <c r="L17" s="1786">
        <f t="shared" si="4"/>
        <v>0</v>
      </c>
      <c r="M17" s="1660"/>
      <c r="N17" s="1662">
        <f t="shared" si="5"/>
        <v>0</v>
      </c>
      <c r="O17" s="1805"/>
      <c r="P17" s="1787">
        <f>+ROUND(OTCHET!E77,0)</f>
        <v>0</v>
      </c>
      <c r="Q17" s="1786">
        <f>+ROUND(OTCHET!F77,0)</f>
        <v>0</v>
      </c>
      <c r="R17" s="1642"/>
      <c r="S17" s="2002" t="s">
        <v>1635</v>
      </c>
      <c r="T17" s="2003"/>
      <c r="U17" s="2004"/>
      <c r="V17" s="1478"/>
      <c r="W17" s="1458"/>
      <c r="X17" s="1458"/>
      <c r="Y17" s="1458"/>
      <c r="Z17" s="1458"/>
    </row>
    <row r="18" spans="1:26" s="1448" customFormat="1" ht="15.75">
      <c r="A18" s="1486"/>
      <c r="B18" s="1619" t="s">
        <v>1516</v>
      </c>
      <c r="C18" s="1493"/>
      <c r="D18" s="1494"/>
      <c r="E18" s="1450"/>
      <c r="F18" s="1787">
        <f t="shared" si="0"/>
        <v>0</v>
      </c>
      <c r="G18" s="1786">
        <f t="shared" si="1"/>
        <v>0</v>
      </c>
      <c r="H18" s="1450"/>
      <c r="I18" s="1787">
        <f t="shared" si="2"/>
        <v>0</v>
      </c>
      <c r="J18" s="1786">
        <f t="shared" si="3"/>
        <v>0</v>
      </c>
      <c r="K18" s="1660"/>
      <c r="L18" s="1786">
        <f t="shared" si="4"/>
        <v>0</v>
      </c>
      <c r="M18" s="1660"/>
      <c r="N18" s="1662">
        <f t="shared" si="5"/>
        <v>0</v>
      </c>
      <c r="O18" s="1805"/>
      <c r="P18" s="1787">
        <f>+ROUND(OTCHET!E78+OTCHET!E79,0)</f>
        <v>0</v>
      </c>
      <c r="Q18" s="1786">
        <f>+ROUND(OTCHET!F78+OTCHET!F79,0)</f>
        <v>0</v>
      </c>
      <c r="R18" s="1642"/>
      <c r="S18" s="2002" t="s">
        <v>1636</v>
      </c>
      <c r="T18" s="2003"/>
      <c r="U18" s="2004"/>
      <c r="V18" s="1478"/>
      <c r="W18" s="1458"/>
      <c r="X18" s="1458"/>
      <c r="Y18" s="1458"/>
      <c r="Z18" s="1458"/>
    </row>
    <row r="19" spans="1:26" s="1448" customFormat="1" ht="15.75">
      <c r="A19" s="1486"/>
      <c r="B19" s="1619" t="s">
        <v>1637</v>
      </c>
      <c r="C19" s="1493"/>
      <c r="D19" s="1494"/>
      <c r="E19" s="1450"/>
      <c r="F19" s="1787">
        <f t="shared" si="0"/>
        <v>0</v>
      </c>
      <c r="G19" s="1786">
        <f t="shared" si="1"/>
        <v>0</v>
      </c>
      <c r="H19" s="1450"/>
      <c r="I19" s="1787">
        <f t="shared" si="2"/>
        <v>0</v>
      </c>
      <c r="J19" s="1786">
        <f t="shared" si="3"/>
        <v>0</v>
      </c>
      <c r="K19" s="1660"/>
      <c r="L19" s="1786">
        <f t="shared" si="4"/>
        <v>0</v>
      </c>
      <c r="M19" s="1660"/>
      <c r="N19" s="1662">
        <f t="shared" si="5"/>
        <v>0</v>
      </c>
      <c r="O19" s="1805"/>
      <c r="P19" s="1787">
        <f>+ROUND(OTCHET!E137++OTCHET!E138,0)</f>
        <v>0</v>
      </c>
      <c r="Q19" s="1786">
        <f>+ROUND(OTCHET!F137++OTCHET!F138,0)</f>
        <v>0</v>
      </c>
      <c r="R19" s="1642"/>
      <c r="S19" s="2002" t="s">
        <v>1638</v>
      </c>
      <c r="T19" s="2003"/>
      <c r="U19" s="2004"/>
      <c r="V19" s="1478"/>
      <c r="W19" s="1458"/>
      <c r="X19" s="1458"/>
      <c r="Y19" s="1458"/>
      <c r="Z19" s="1458"/>
    </row>
    <row r="20" spans="1:26" s="1448" customFormat="1" ht="15.75">
      <c r="A20" s="1486"/>
      <c r="B20" s="1619" t="s">
        <v>1517</v>
      </c>
      <c r="C20" s="1493"/>
      <c r="D20" s="1494"/>
      <c r="E20" s="1450"/>
      <c r="F20" s="1787">
        <f t="shared" si="0"/>
        <v>0</v>
      </c>
      <c r="G20" s="1786">
        <f t="shared" si="1"/>
        <v>0</v>
      </c>
      <c r="H20" s="1450"/>
      <c r="I20" s="1787">
        <f t="shared" si="2"/>
        <v>0</v>
      </c>
      <c r="J20" s="1786">
        <f t="shared" si="3"/>
        <v>0</v>
      </c>
      <c r="K20" s="1660"/>
      <c r="L20" s="1786">
        <f t="shared" si="4"/>
        <v>0</v>
      </c>
      <c r="M20" s="1660"/>
      <c r="N20" s="1662">
        <f t="shared" si="5"/>
        <v>0</v>
      </c>
      <c r="O20" s="1805"/>
      <c r="P20" s="1787">
        <f>+ROUND(+SUM(OTCHET!E81:E89),0)</f>
        <v>0</v>
      </c>
      <c r="Q20" s="1786">
        <f>+ROUND(+SUM(OTCHET!F81:F89),0)</f>
        <v>0</v>
      </c>
      <c r="R20" s="1642"/>
      <c r="S20" s="2002" t="s">
        <v>1639</v>
      </c>
      <c r="T20" s="2003"/>
      <c r="U20" s="2004"/>
      <c r="V20" s="1478"/>
      <c r="W20" s="1458"/>
      <c r="X20" s="1458"/>
      <c r="Y20" s="1458"/>
      <c r="Z20" s="1458"/>
    </row>
    <row r="21" spans="1:26" s="1448" customFormat="1" ht="15.75">
      <c r="A21" s="1486"/>
      <c r="B21" s="1619" t="s">
        <v>1518</v>
      </c>
      <c r="C21" s="1493"/>
      <c r="D21" s="1494"/>
      <c r="E21" s="1450"/>
      <c r="F21" s="1787">
        <f t="shared" si="0"/>
        <v>0</v>
      </c>
      <c r="G21" s="1786">
        <f t="shared" si="1"/>
        <v>0</v>
      </c>
      <c r="H21" s="1450"/>
      <c r="I21" s="1787">
        <f t="shared" si="2"/>
        <v>0</v>
      </c>
      <c r="J21" s="1786">
        <f t="shared" si="3"/>
        <v>0</v>
      </c>
      <c r="K21" s="1660"/>
      <c r="L21" s="1786">
        <f t="shared" si="4"/>
        <v>0</v>
      </c>
      <c r="M21" s="1660"/>
      <c r="N21" s="1662">
        <f t="shared" si="5"/>
        <v>0</v>
      </c>
      <c r="O21" s="1805"/>
      <c r="P21" s="1787">
        <f>+ROUND(OTCHET!E75+OTCHET!E76+OTCHET!E80,0)</f>
        <v>0</v>
      </c>
      <c r="Q21" s="1786">
        <f>+ROUND(OTCHET!F75+OTCHET!F76+OTCHET!F80,0)</f>
        <v>0</v>
      </c>
      <c r="R21" s="1642"/>
      <c r="S21" s="2002" t="s">
        <v>1640</v>
      </c>
      <c r="T21" s="2003"/>
      <c r="U21" s="2004"/>
      <c r="V21" s="1478"/>
      <c r="W21" s="1458"/>
      <c r="X21" s="1458"/>
      <c r="Y21" s="1458"/>
      <c r="Z21" s="1458"/>
    </row>
    <row r="22" spans="1:26" s="1448" customFormat="1" ht="15.75">
      <c r="A22" s="1486"/>
      <c r="B22" s="1622" t="s">
        <v>1519</v>
      </c>
      <c r="C22" s="1495"/>
      <c r="D22" s="1496"/>
      <c r="E22" s="1450"/>
      <c r="F22" s="1696">
        <f t="shared" si="0"/>
        <v>0</v>
      </c>
      <c r="G22" s="1695">
        <f t="shared" si="1"/>
        <v>0</v>
      </c>
      <c r="H22" s="1450"/>
      <c r="I22" s="1696">
        <f t="shared" si="2"/>
        <v>0</v>
      </c>
      <c r="J22" s="1695">
        <f t="shared" si="3"/>
        <v>0</v>
      </c>
      <c r="K22" s="1660"/>
      <c r="L22" s="1695">
        <f t="shared" si="4"/>
        <v>0</v>
      </c>
      <c r="M22" s="1660"/>
      <c r="N22" s="1663">
        <f t="shared" si="5"/>
        <v>0</v>
      </c>
      <c r="O22" s="1805"/>
      <c r="P22" s="1696">
        <f>+ROUND(OTCHET!E113+OTCHET!E114+OTCHET!E120,0)</f>
        <v>0</v>
      </c>
      <c r="Q22" s="1695">
        <f>+ROUND(OTCHET!F113+OTCHET!F114+OTCHET!F120,0)</f>
        <v>0</v>
      </c>
      <c r="R22" s="1642"/>
      <c r="S22" s="2008" t="s">
        <v>2209</v>
      </c>
      <c r="T22" s="2009"/>
      <c r="U22" s="2010"/>
      <c r="V22" s="1478"/>
      <c r="W22" s="1458"/>
      <c r="X22" s="1458"/>
      <c r="Y22" s="1458"/>
      <c r="Z22" s="1458"/>
    </row>
    <row r="23" spans="1:26" s="1448" customFormat="1" ht="15.75">
      <c r="A23" s="1486"/>
      <c r="B23" s="1497" t="s">
        <v>1520</v>
      </c>
      <c r="C23" s="1498"/>
      <c r="D23" s="1499"/>
      <c r="E23" s="1450"/>
      <c r="F23" s="1665">
        <f>+ROUND(+SUM(F13,F14,F16,F17,F18,F19,F20,F21,F22),0)</f>
        <v>0</v>
      </c>
      <c r="G23" s="1664">
        <f>+ROUND(+SUM(G13,G14,G16,G17,G18,G19,G20,G21,G22),0)</f>
        <v>0</v>
      </c>
      <c r="H23" s="1450"/>
      <c r="I23" s="1665">
        <f>+ROUND(+SUM(I13,I14,I16,I17,I18,I19,I20,I21,I22),0)</f>
        <v>0</v>
      </c>
      <c r="J23" s="1664">
        <f>+ROUND(+SUM(J13,J14,J16,J17,J18,J19,J20,J21,J22),0)</f>
        <v>0</v>
      </c>
      <c r="K23" s="1660"/>
      <c r="L23" s="1664">
        <f>+ROUND(+SUM(L13,L14,L16,L17,L18,L19,L20,L21,L22),0)</f>
        <v>0</v>
      </c>
      <c r="M23" s="1660"/>
      <c r="N23" s="1666">
        <f>+ROUND(+SUM(N13,N14,N16,N17,N18,N19,N20,N21,N22),0)</f>
        <v>0</v>
      </c>
      <c r="O23" s="1805"/>
      <c r="P23" s="1665">
        <f>+ROUND(+SUM(P13,P14,P16,P17,P18,P19,P20,P21,P22),0)</f>
        <v>0</v>
      </c>
      <c r="Q23" s="1664">
        <f>+ROUND(+SUM(Q13,Q14,Q16,Q17,Q18,Q19,Q20,Q21,Q22),0)</f>
        <v>0</v>
      </c>
      <c r="R23" s="1642"/>
      <c r="S23" s="2011" t="s">
        <v>1641</v>
      </c>
      <c r="T23" s="2012"/>
      <c r="U23" s="2013"/>
      <c r="V23" s="1478"/>
      <c r="W23" s="1458"/>
      <c r="X23" s="1458"/>
      <c r="Y23" s="1458"/>
      <c r="Z23" s="1458"/>
    </row>
    <row r="24" spans="1:26" s="1448" customFormat="1" ht="15.75">
      <c r="A24" s="1486"/>
      <c r="B24" s="1623" t="s">
        <v>1625</v>
      </c>
      <c r="C24" s="1500"/>
      <c r="D24" s="1501"/>
      <c r="E24" s="1450"/>
      <c r="F24" s="1658"/>
      <c r="G24" s="1667"/>
      <c r="H24" s="1450"/>
      <c r="I24" s="1658"/>
      <c r="J24" s="1667"/>
      <c r="K24" s="1660"/>
      <c r="L24" s="1667"/>
      <c r="M24" s="1660"/>
      <c r="N24" s="1668"/>
      <c r="O24" s="1805"/>
      <c r="P24" s="1658"/>
      <c r="Q24" s="1667"/>
      <c r="R24" s="1642"/>
      <c r="S24" s="1623" t="s">
        <v>1625</v>
      </c>
      <c r="T24" s="1500"/>
      <c r="U24" s="1501"/>
      <c r="V24" s="1478"/>
      <c r="W24" s="1458"/>
      <c r="X24" s="1458"/>
      <c r="Y24" s="1458"/>
      <c r="Z24" s="1458"/>
    </row>
    <row r="25" spans="1:26" s="1448" customFormat="1" ht="15.75">
      <c r="A25" s="1486"/>
      <c r="B25" s="1624" t="s">
        <v>1521</v>
      </c>
      <c r="C25" s="1502"/>
      <c r="D25" s="1503"/>
      <c r="E25" s="1450"/>
      <c r="F25" s="1659">
        <f>+IF($P$2=0,$P25,0)</f>
        <v>0</v>
      </c>
      <c r="G25" s="1687">
        <f>+IF($P$2=0,$Q25,0)</f>
        <v>0</v>
      </c>
      <c r="H25" s="1450"/>
      <c r="I25" s="1659">
        <f>+IF(OR($P$2=98,$P$2=42,$P$2=96,$P$2=97),$P25,0)</f>
        <v>0</v>
      </c>
      <c r="J25" s="1687">
        <f>+IF(OR($P$2=98,$P$2=42,$P$2=96,$P$2=97),$Q25,0)</f>
        <v>0</v>
      </c>
      <c r="K25" s="1660"/>
      <c r="L25" s="1687">
        <f>+IF($P$2=33,$Q25,0)</f>
        <v>0</v>
      </c>
      <c r="M25" s="1660"/>
      <c r="N25" s="1661">
        <f>+ROUND(+G25+J25+L25,0)</f>
        <v>0</v>
      </c>
      <c r="O25" s="1805"/>
      <c r="P25" s="1659">
        <f>+ROUND(OTCHET!E135,0)</f>
        <v>0</v>
      </c>
      <c r="Q25" s="1687">
        <f>+ROUND(OTCHET!F135,0)</f>
        <v>0</v>
      </c>
      <c r="R25" s="1642"/>
      <c r="S25" s="1996" t="s">
        <v>1642</v>
      </c>
      <c r="T25" s="1997"/>
      <c r="U25" s="1998"/>
      <c r="V25" s="1478"/>
      <c r="W25" s="1458"/>
      <c r="X25" s="1458"/>
      <c r="Y25" s="1458"/>
      <c r="Z25" s="1458"/>
    </row>
    <row r="26" spans="1:26" s="1448" customFormat="1" ht="15.75">
      <c r="A26" s="1486"/>
      <c r="B26" s="1619" t="s">
        <v>1522</v>
      </c>
      <c r="C26" s="1493"/>
      <c r="D26" s="1494"/>
      <c r="E26" s="1450"/>
      <c r="F26" s="1787">
        <f>+IF($P$2=0,$P26,0)</f>
        <v>0</v>
      </c>
      <c r="G26" s="1786">
        <f>+IF($P$2=0,$Q26,0)</f>
        <v>0</v>
      </c>
      <c r="H26" s="1450"/>
      <c r="I26" s="1787">
        <f>+IF(OR($P$2=98,$P$2=42,$P$2=96,$P$2=97),$P26,0)</f>
        <v>0</v>
      </c>
      <c r="J26" s="1786">
        <f>+IF(OR($P$2=98,$P$2=42,$P$2=96,$P$2=97),$Q26,0)</f>
        <v>0</v>
      </c>
      <c r="K26" s="1660"/>
      <c r="L26" s="1786">
        <f>+IF($P$2=33,$Q26,0)</f>
        <v>0</v>
      </c>
      <c r="M26" s="1660"/>
      <c r="N26" s="1662">
        <f>+ROUND(+G26+J26+L26,0)</f>
        <v>0</v>
      </c>
      <c r="O26" s="1805"/>
      <c r="P26" s="1787">
        <f>+ROUND(+SUM(OTCHET!E126:E134)+OTCHET!E136,0)</f>
        <v>0</v>
      </c>
      <c r="Q26" s="1786">
        <f>+ROUND(+SUM(OTCHET!F126:F134)+OTCHET!F136,0)</f>
        <v>0</v>
      </c>
      <c r="R26" s="1642"/>
      <c r="S26" s="2002" t="s">
        <v>1643</v>
      </c>
      <c r="T26" s="2003"/>
      <c r="U26" s="2004"/>
      <c r="V26" s="1478"/>
      <c r="W26" s="1458"/>
      <c r="X26" s="1458"/>
      <c r="Y26" s="1458"/>
      <c r="Z26" s="1458"/>
    </row>
    <row r="27" spans="1:26" s="1448" customFormat="1" ht="15.75">
      <c r="A27" s="1486"/>
      <c r="B27" s="1622" t="s">
        <v>1626</v>
      </c>
      <c r="C27" s="1495"/>
      <c r="D27" s="1496"/>
      <c r="E27" s="1450"/>
      <c r="F27" s="1696">
        <f>+IF($P$2=0,$P27,0)</f>
        <v>0</v>
      </c>
      <c r="G27" s="1695">
        <f>+IF($P$2=0,$Q27,0)</f>
        <v>0</v>
      </c>
      <c r="H27" s="1450"/>
      <c r="I27" s="1696">
        <f>+IF(OR($P$2=98,$P$2=42,$P$2=96,$P$2=97),$P27,0)</f>
        <v>0</v>
      </c>
      <c r="J27" s="1695">
        <f>+IF(OR($P$2=98,$P$2=42,$P$2=96,$P$2=97),$Q27,0)</f>
        <v>0</v>
      </c>
      <c r="K27" s="1660"/>
      <c r="L27" s="1695">
        <f>+IF($P$2=33,$Q27,0)</f>
        <v>0</v>
      </c>
      <c r="M27" s="1660"/>
      <c r="N27" s="1663">
        <f>+ROUND(+G27+J27+L27,0)</f>
        <v>0</v>
      </c>
      <c r="O27" s="1805"/>
      <c r="P27" s="1696">
        <f>+ROUND(+OTCHET!E109,0)</f>
        <v>0</v>
      </c>
      <c r="Q27" s="1695">
        <f>+ROUND(+OTCHET!F109,0)</f>
        <v>0</v>
      </c>
      <c r="R27" s="1642"/>
      <c r="S27" s="2008" t="s">
        <v>1644</v>
      </c>
      <c r="T27" s="2009"/>
      <c r="U27" s="2010"/>
      <c r="V27" s="1478"/>
      <c r="W27" s="1458"/>
      <c r="X27" s="1458"/>
      <c r="Y27" s="1458"/>
      <c r="Z27" s="1458"/>
    </row>
    <row r="28" spans="1:26" s="1448" customFormat="1" ht="15.75">
      <c r="A28" s="1486"/>
      <c r="B28" s="1497" t="s">
        <v>1523</v>
      </c>
      <c r="C28" s="1498"/>
      <c r="D28" s="1499"/>
      <c r="E28" s="1450"/>
      <c r="F28" s="1665">
        <f>+ROUND(+SUM(F25:F27),0)</f>
        <v>0</v>
      </c>
      <c r="G28" s="1664">
        <f>+ROUND(+SUM(G25:G27),0)</f>
        <v>0</v>
      </c>
      <c r="H28" s="1450"/>
      <c r="I28" s="1665">
        <f>+ROUND(+SUM(I25:I27),0)</f>
        <v>0</v>
      </c>
      <c r="J28" s="1664">
        <f>+ROUND(+SUM(J25:J27),0)</f>
        <v>0</v>
      </c>
      <c r="K28" s="1660"/>
      <c r="L28" s="1664">
        <f>+ROUND(+SUM(L25:L27),0)</f>
        <v>0</v>
      </c>
      <c r="M28" s="1660"/>
      <c r="N28" s="1666">
        <f>+ROUND(+SUM(N25:N27),0)</f>
        <v>0</v>
      </c>
      <c r="O28" s="1805"/>
      <c r="P28" s="1665">
        <f>+ROUND(+SUM(P25:P27),0)</f>
        <v>0</v>
      </c>
      <c r="Q28" s="1664">
        <f>+ROUND(+SUM(Q25:Q27),0)</f>
        <v>0</v>
      </c>
      <c r="R28" s="1642"/>
      <c r="S28" s="2011" t="s">
        <v>1645</v>
      </c>
      <c r="T28" s="2012"/>
      <c r="U28" s="2013"/>
      <c r="V28" s="1478"/>
      <c r="W28" s="1458"/>
      <c r="X28" s="1458"/>
      <c r="Y28" s="1458"/>
      <c r="Z28" s="1458"/>
    </row>
    <row r="29" spans="1:26" s="1448" customFormat="1" ht="6" customHeight="1">
      <c r="A29" s="1486"/>
      <c r="B29" s="1504"/>
      <c r="C29" s="1505"/>
      <c r="D29" s="1506"/>
      <c r="E29" s="1450"/>
      <c r="F29" s="1670"/>
      <c r="G29" s="1669"/>
      <c r="H29" s="1450"/>
      <c r="I29" s="1670"/>
      <c r="J29" s="1669"/>
      <c r="K29" s="1660"/>
      <c r="L29" s="1669"/>
      <c r="M29" s="1660"/>
      <c r="N29" s="1671"/>
      <c r="O29" s="1805"/>
      <c r="P29" s="1670"/>
      <c r="Q29" s="1669"/>
      <c r="R29" s="1642"/>
      <c r="S29" s="1739"/>
      <c r="T29" s="1740"/>
      <c r="U29" s="1741"/>
      <c r="V29" s="1478"/>
      <c r="W29" s="1458"/>
      <c r="X29" s="1458"/>
      <c r="Y29" s="1458"/>
      <c r="Z29" s="1458"/>
    </row>
    <row r="30" spans="1:26" s="1448" customFormat="1" ht="15.75" hidden="1">
      <c r="A30" s="1486"/>
      <c r="B30" s="1625" t="s">
        <v>1524</v>
      </c>
      <c r="C30" s="1507"/>
      <c r="D30" s="1508"/>
      <c r="E30" s="1450"/>
      <c r="F30" s="1673"/>
      <c r="G30" s="1672"/>
      <c r="H30" s="1450"/>
      <c r="I30" s="1673"/>
      <c r="J30" s="1672"/>
      <c r="K30" s="1660"/>
      <c r="L30" s="1672"/>
      <c r="M30" s="1660"/>
      <c r="N30" s="1674"/>
      <c r="O30" s="1805"/>
      <c r="P30" s="1673"/>
      <c r="Q30" s="1672"/>
      <c r="R30" s="1642"/>
      <c r="S30" s="1742"/>
      <c r="T30" s="1743"/>
      <c r="U30" s="1744"/>
      <c r="V30" s="1478"/>
      <c r="W30" s="1458"/>
      <c r="X30" s="1458"/>
      <c r="Y30" s="1458"/>
      <c r="Z30" s="1458"/>
    </row>
    <row r="31" spans="1:26" s="1448" customFormat="1" ht="15.75" hidden="1">
      <c r="A31" s="1486"/>
      <c r="B31" s="1626" t="s">
        <v>1525</v>
      </c>
      <c r="C31" s="1509"/>
      <c r="D31" s="1510"/>
      <c r="E31" s="1450"/>
      <c r="F31" s="1676"/>
      <c r="G31" s="1675"/>
      <c r="H31" s="1450"/>
      <c r="I31" s="1676"/>
      <c r="J31" s="1675"/>
      <c r="K31" s="1660"/>
      <c r="L31" s="1675"/>
      <c r="M31" s="1660"/>
      <c r="N31" s="1677"/>
      <c r="O31" s="1805"/>
      <c r="P31" s="1676"/>
      <c r="Q31" s="1675"/>
      <c r="R31" s="1642"/>
      <c r="S31" s="1745"/>
      <c r="T31" s="1746"/>
      <c r="U31" s="1747"/>
      <c r="V31" s="1478"/>
      <c r="W31" s="1458"/>
      <c r="X31" s="1458"/>
      <c r="Y31" s="1458"/>
      <c r="Z31" s="1458"/>
    </row>
    <row r="32" spans="1:26" s="1448" customFormat="1" ht="15.75" hidden="1">
      <c r="A32" s="1486"/>
      <c r="B32" s="1627" t="s">
        <v>1526</v>
      </c>
      <c r="C32" s="1509"/>
      <c r="D32" s="1510"/>
      <c r="E32" s="1450"/>
      <c r="F32" s="1679"/>
      <c r="G32" s="1678"/>
      <c r="H32" s="1450"/>
      <c r="I32" s="1679"/>
      <c r="J32" s="1678"/>
      <c r="K32" s="1660"/>
      <c r="L32" s="1678"/>
      <c r="M32" s="1660"/>
      <c r="N32" s="1680"/>
      <c r="O32" s="1805"/>
      <c r="P32" s="1679"/>
      <c r="Q32" s="1678"/>
      <c r="R32" s="1642"/>
      <c r="S32" s="1748"/>
      <c r="T32" s="1749"/>
      <c r="U32" s="1750"/>
      <c r="V32" s="1478"/>
      <c r="W32" s="1458"/>
      <c r="X32" s="1458"/>
      <c r="Y32" s="1458"/>
      <c r="Z32" s="1458"/>
    </row>
    <row r="33" spans="1:26" s="1448" customFormat="1" ht="15.75" hidden="1">
      <c r="A33" s="1486"/>
      <c r="B33" s="1627" t="s">
        <v>1527</v>
      </c>
      <c r="C33" s="1509"/>
      <c r="D33" s="1510"/>
      <c r="E33" s="1450"/>
      <c r="F33" s="1679"/>
      <c r="G33" s="1678"/>
      <c r="H33" s="1450"/>
      <c r="I33" s="1679"/>
      <c r="J33" s="1678"/>
      <c r="K33" s="1660"/>
      <c r="L33" s="1678"/>
      <c r="M33" s="1660"/>
      <c r="N33" s="1680"/>
      <c r="O33" s="1805"/>
      <c r="P33" s="1679"/>
      <c r="Q33" s="1678"/>
      <c r="R33" s="1642"/>
      <c r="S33" s="1748"/>
      <c r="T33" s="1749"/>
      <c r="U33" s="1750"/>
      <c r="V33" s="1478"/>
      <c r="W33" s="1458"/>
      <c r="X33" s="1458"/>
      <c r="Y33" s="1458"/>
      <c r="Z33" s="1458"/>
    </row>
    <row r="34" spans="1:26" s="1448" customFormat="1" ht="15.75" hidden="1">
      <c r="A34" s="1486"/>
      <c r="B34" s="1628" t="s">
        <v>1528</v>
      </c>
      <c r="C34" s="1509"/>
      <c r="D34" s="1510"/>
      <c r="E34" s="1450"/>
      <c r="F34" s="1682"/>
      <c r="G34" s="1681"/>
      <c r="H34" s="1450"/>
      <c r="I34" s="1682"/>
      <c r="J34" s="1681"/>
      <c r="K34" s="1660"/>
      <c r="L34" s="1681"/>
      <c r="M34" s="1660"/>
      <c r="N34" s="1683"/>
      <c r="O34" s="1805"/>
      <c r="P34" s="1682"/>
      <c r="Q34" s="1681"/>
      <c r="R34" s="1642"/>
      <c r="S34" s="1751"/>
      <c r="T34" s="1752"/>
      <c r="U34" s="1753"/>
      <c r="V34" s="1478"/>
      <c r="W34" s="1458"/>
      <c r="X34" s="1458"/>
      <c r="Y34" s="1458"/>
      <c r="Z34" s="1458"/>
    </row>
    <row r="35" spans="1:26" s="1448" customFormat="1" ht="15.75">
      <c r="A35" s="1486"/>
      <c r="B35" s="1497" t="s">
        <v>1529</v>
      </c>
      <c r="C35" s="1498"/>
      <c r="D35" s="1499"/>
      <c r="E35" s="1450"/>
      <c r="F35" s="1665">
        <f>+IF($P$2=0,$P35,0)</f>
        <v>0</v>
      </c>
      <c r="G35" s="1664">
        <f>+IF($P$2=0,$Q35,0)</f>
        <v>0</v>
      </c>
      <c r="H35" s="1450"/>
      <c r="I35" s="1665">
        <f>+IF(OR($P$2=98,$P$2=42,$P$2=96,$P$2=97),$P35,0)</f>
        <v>0</v>
      </c>
      <c r="J35" s="1664">
        <f>+IF(OR($P$2=98,$P$2=42,$P$2=96,$P$2=97),$Q35,0)</f>
        <v>0</v>
      </c>
      <c r="K35" s="1660"/>
      <c r="L35" s="1664">
        <f>+IF($P$2=33,$Q35,0)</f>
        <v>0</v>
      </c>
      <c r="M35" s="1660"/>
      <c r="N35" s="1666">
        <f t="shared" ref="N35:N40" si="6">+ROUND(+G35+J35+L35,0)</f>
        <v>0</v>
      </c>
      <c r="O35" s="1805"/>
      <c r="P35" s="1665">
        <f>+ROUND(+OTCHET!E121+OTCHET!E119,0)</f>
        <v>0</v>
      </c>
      <c r="Q35" s="1664">
        <f>+ROUND(+OTCHET!F121+OTCHET!F119,0)</f>
        <v>0</v>
      </c>
      <c r="R35" s="1642"/>
      <c r="S35" s="2011" t="s">
        <v>1646</v>
      </c>
      <c r="T35" s="2012"/>
      <c r="U35" s="2013"/>
      <c r="V35" s="1478"/>
      <c r="W35" s="1458"/>
      <c r="X35" s="1458"/>
      <c r="Y35" s="1458"/>
      <c r="Z35" s="1458"/>
    </row>
    <row r="36" spans="1:26" s="1448" customFormat="1" ht="15.75">
      <c r="A36" s="1486"/>
      <c r="B36" s="1629" t="s">
        <v>1530</v>
      </c>
      <c r="C36" s="1511"/>
      <c r="D36" s="1512"/>
      <c r="E36" s="1450"/>
      <c r="F36" s="1789">
        <f>+IF($P$2=0,$P36,0)</f>
        <v>0</v>
      </c>
      <c r="G36" s="1788">
        <f>+IF($P$2=0,$Q36,0)</f>
        <v>0</v>
      </c>
      <c r="H36" s="1450"/>
      <c r="I36" s="1789">
        <f>+IF(OR($P$2=98,$P$2=42,$P$2=96,$P$2=97),$P36,0)</f>
        <v>0</v>
      </c>
      <c r="J36" s="1788">
        <f>+IF(OR($P$2=98,$P$2=42,$P$2=96,$P$2=97),$Q36,0)</f>
        <v>0</v>
      </c>
      <c r="K36" s="1660"/>
      <c r="L36" s="1788">
        <f>+IF($P$2=33,$Q36,0)</f>
        <v>0</v>
      </c>
      <c r="M36" s="1660"/>
      <c r="N36" s="1684">
        <f t="shared" si="6"/>
        <v>0</v>
      </c>
      <c r="O36" s="1805"/>
      <c r="P36" s="1789">
        <f>+ROUND(OTCHET!E122,0)</f>
        <v>0</v>
      </c>
      <c r="Q36" s="1788">
        <f>+ROUND(OTCHET!F122,0)</f>
        <v>0</v>
      </c>
      <c r="R36" s="1642"/>
      <c r="S36" s="2014" t="s">
        <v>1647</v>
      </c>
      <c r="T36" s="2015"/>
      <c r="U36" s="2016"/>
      <c r="V36" s="1478"/>
      <c r="W36" s="1458"/>
      <c r="X36" s="1458"/>
      <c r="Y36" s="1458"/>
      <c r="Z36" s="1458"/>
    </row>
    <row r="37" spans="1:26" s="1448" customFormat="1" ht="15.75">
      <c r="A37" s="1486"/>
      <c r="B37" s="1630" t="s">
        <v>1531</v>
      </c>
      <c r="C37" s="1513"/>
      <c r="D37" s="1514"/>
      <c r="E37" s="1450"/>
      <c r="F37" s="1791">
        <f>+IF($P$2=0,$P37,0)</f>
        <v>0</v>
      </c>
      <c r="G37" s="1790">
        <f>+IF($P$2=0,$Q37,0)</f>
        <v>0</v>
      </c>
      <c r="H37" s="1450"/>
      <c r="I37" s="1791">
        <f>+IF(OR($P$2=98,$P$2=42,$P$2=96,$P$2=97),$P37,0)</f>
        <v>0</v>
      </c>
      <c r="J37" s="1790">
        <f>+IF(OR($P$2=98,$P$2=42,$P$2=96,$P$2=97),$Q37,0)</f>
        <v>0</v>
      </c>
      <c r="K37" s="1660"/>
      <c r="L37" s="1790">
        <f>+IF($P$2=33,$Q37,0)</f>
        <v>0</v>
      </c>
      <c r="M37" s="1660"/>
      <c r="N37" s="1685">
        <f t="shared" si="6"/>
        <v>0</v>
      </c>
      <c r="O37" s="1805"/>
      <c r="P37" s="1791">
        <f>+ROUND(OTCHET!E123,0)</f>
        <v>0</v>
      </c>
      <c r="Q37" s="1790">
        <f>+ROUND(OTCHET!F123,0)</f>
        <v>0</v>
      </c>
      <c r="R37" s="1642"/>
      <c r="S37" s="2017" t="s">
        <v>1648</v>
      </c>
      <c r="T37" s="2018"/>
      <c r="U37" s="2019"/>
      <c r="V37" s="1478"/>
      <c r="W37" s="1458"/>
      <c r="X37" s="1458"/>
      <c r="Y37" s="1458"/>
      <c r="Z37" s="1458"/>
    </row>
    <row r="38" spans="1:26" s="1448" customFormat="1" ht="15.75">
      <c r="A38" s="1486"/>
      <c r="B38" s="1631" t="s">
        <v>1532</v>
      </c>
      <c r="C38" s="1515"/>
      <c r="D38" s="1516"/>
      <c r="E38" s="1450"/>
      <c r="F38" s="1793">
        <f>+IF($P$2=0,$P38,0)</f>
        <v>0</v>
      </c>
      <c r="G38" s="1792">
        <f>+IF($P$2=0,$Q38,0)</f>
        <v>0</v>
      </c>
      <c r="H38" s="1450"/>
      <c r="I38" s="1793">
        <f>+IF(OR($P$2=98,$P$2=42,$P$2=96,$P$2=97),$P38,0)</f>
        <v>0</v>
      </c>
      <c r="J38" s="1792">
        <f>+IF(OR($P$2=98,$P$2=42,$P$2=96,$P$2=97),$Q38,0)</f>
        <v>0</v>
      </c>
      <c r="K38" s="1660"/>
      <c r="L38" s="1792">
        <f>+IF($P$2=33,$Q38,0)</f>
        <v>0</v>
      </c>
      <c r="M38" s="1660"/>
      <c r="N38" s="1686">
        <f t="shared" si="6"/>
        <v>0</v>
      </c>
      <c r="O38" s="1805"/>
      <c r="P38" s="1793">
        <f>+ROUND(OTCHET!E124,0)</f>
        <v>0</v>
      </c>
      <c r="Q38" s="1792">
        <f>+ROUND(OTCHET!F124,0)</f>
        <v>0</v>
      </c>
      <c r="R38" s="1642"/>
      <c r="S38" s="2020" t="s">
        <v>1649</v>
      </c>
      <c r="T38" s="2021"/>
      <c r="U38" s="2022"/>
      <c r="V38" s="1478"/>
      <c r="W38" s="1458"/>
      <c r="X38" s="1458"/>
      <c r="Y38" s="1458"/>
      <c r="Z38" s="1458"/>
    </row>
    <row r="39" spans="1:26" s="1448" customFormat="1" ht="6" customHeight="1">
      <c r="A39" s="1486"/>
      <c r="B39" s="1517"/>
      <c r="C39" s="1518"/>
      <c r="D39" s="1519"/>
      <c r="E39" s="1450"/>
      <c r="F39" s="1670"/>
      <c r="G39" s="1669"/>
      <c r="H39" s="1450"/>
      <c r="I39" s="1670"/>
      <c r="J39" s="1669"/>
      <c r="K39" s="1660"/>
      <c r="L39" s="1669"/>
      <c r="M39" s="1660"/>
      <c r="N39" s="1671"/>
      <c r="O39" s="1805"/>
      <c r="P39" s="1670"/>
      <c r="Q39" s="1669"/>
      <c r="R39" s="1642"/>
      <c r="S39" s="1754"/>
      <c r="T39" s="1755"/>
      <c r="U39" s="1756"/>
      <c r="V39" s="1478"/>
      <c r="W39" s="1458"/>
      <c r="X39" s="1458"/>
      <c r="Y39" s="1458"/>
      <c r="Z39" s="1458"/>
    </row>
    <row r="40" spans="1:26" s="1448" customFormat="1" ht="15.75">
      <c r="A40" s="1486"/>
      <c r="B40" s="1497" t="s">
        <v>1533</v>
      </c>
      <c r="C40" s="1498"/>
      <c r="D40" s="1499"/>
      <c r="E40" s="1450"/>
      <c r="F40" s="1665">
        <f>+IF($P$2=0,$P40,0)</f>
        <v>0</v>
      </c>
      <c r="G40" s="1664">
        <f>+IF($P$2=0,$Q40,0)</f>
        <v>0</v>
      </c>
      <c r="H40" s="1450"/>
      <c r="I40" s="1665">
        <f>+IF(OR($P$2=98,$P$2=42,$P$2=96,$P$2=97),$P40,0)</f>
        <v>0</v>
      </c>
      <c r="J40" s="1664">
        <f>+IF(OR($P$2=98,$P$2=42,$P$2=96,$P$2=97),$Q40,0)</f>
        <v>0</v>
      </c>
      <c r="K40" s="1660"/>
      <c r="L40" s="1664">
        <f>+IF($P$2=33,$Q40,0)</f>
        <v>0</v>
      </c>
      <c r="M40" s="1660"/>
      <c r="N40" s="1666">
        <f t="shared" si="6"/>
        <v>0</v>
      </c>
      <c r="O40" s="1805"/>
      <c r="P40" s="1665">
        <f>+ROUND(OTCHET!E117+OTCHET!E118,0)</f>
        <v>0</v>
      </c>
      <c r="Q40" s="1664">
        <f>+ROUND(OTCHET!F117+OTCHET!F118,0)</f>
        <v>0</v>
      </c>
      <c r="R40" s="1642"/>
      <c r="S40" s="2011" t="s">
        <v>1650</v>
      </c>
      <c r="T40" s="2012"/>
      <c r="U40" s="2013"/>
      <c r="V40" s="1478"/>
      <c r="W40" s="1458"/>
      <c r="X40" s="1458"/>
      <c r="Y40" s="1458"/>
      <c r="Z40" s="1458"/>
    </row>
    <row r="41" spans="1:26" s="1448" customFormat="1" ht="15.75">
      <c r="A41" s="1486"/>
      <c r="B41" s="1623" t="s">
        <v>1534</v>
      </c>
      <c r="C41" s="1500"/>
      <c r="D41" s="1501"/>
      <c r="E41" s="1450"/>
      <c r="F41" s="1658"/>
      <c r="G41" s="1667"/>
      <c r="H41" s="1450"/>
      <c r="I41" s="1658"/>
      <c r="J41" s="1667"/>
      <c r="K41" s="1660"/>
      <c r="L41" s="1667"/>
      <c r="M41" s="1660"/>
      <c r="N41" s="1668"/>
      <c r="O41" s="1805"/>
      <c r="P41" s="1658"/>
      <c r="Q41" s="1667"/>
      <c r="R41" s="1642"/>
      <c r="S41" s="1623" t="s">
        <v>1534</v>
      </c>
      <c r="T41" s="1500"/>
      <c r="U41" s="1501"/>
      <c r="V41" s="1478"/>
      <c r="W41" s="1458"/>
      <c r="X41" s="1458"/>
      <c r="Y41" s="1458"/>
      <c r="Z41" s="1458"/>
    </row>
    <row r="42" spans="1:26" s="1448" customFormat="1" ht="15.75">
      <c r="A42" s="1486"/>
      <c r="B42" s="1624" t="s">
        <v>1535</v>
      </c>
      <c r="C42" s="1502"/>
      <c r="D42" s="1503"/>
      <c r="E42" s="1450"/>
      <c r="F42" s="1659">
        <f>+IF($P$2=0,$P42,0)</f>
        <v>0</v>
      </c>
      <c r="G42" s="1687">
        <f>+IF($P$2=0,$Q42,0)</f>
        <v>0</v>
      </c>
      <c r="H42" s="1450"/>
      <c r="I42" s="1659">
        <f>+IF(OR($P$2=98,$P$2=42,$P$2=96,$P$2=97),$P42,0)</f>
        <v>0</v>
      </c>
      <c r="J42" s="1687">
        <f>+IF(OR($P$2=98,$P$2=42,$P$2=96,$P$2=97),$Q42,0)</f>
        <v>0</v>
      </c>
      <c r="K42" s="1660"/>
      <c r="L42" s="1687">
        <f>+IF($P$2=33,$Q42,0)</f>
        <v>0</v>
      </c>
      <c r="M42" s="1660"/>
      <c r="N42" s="1661">
        <f>+ROUND(+G42+J42+L42,0)</f>
        <v>0</v>
      </c>
      <c r="O42" s="1805"/>
      <c r="P42" s="1659">
        <f>+ROUND(OTCHET!E143+OTCHET!E144+OTCHET!E161+OTCHET!E162,0)</f>
        <v>0</v>
      </c>
      <c r="Q42" s="1687">
        <f>+ROUND(OTCHET!F143+OTCHET!F144+OTCHET!F161+OTCHET!F162,0)</f>
        <v>0</v>
      </c>
      <c r="R42" s="1642"/>
      <c r="S42" s="1996" t="s">
        <v>1651</v>
      </c>
      <c r="T42" s="1997"/>
      <c r="U42" s="1998"/>
      <c r="V42" s="1478"/>
      <c r="W42" s="1458"/>
      <c r="X42" s="1458"/>
      <c r="Y42" s="1458"/>
      <c r="Z42" s="1458"/>
    </row>
    <row r="43" spans="1:26" s="1448" customFormat="1" ht="15.75">
      <c r="A43" s="1486"/>
      <c r="B43" s="1619" t="s">
        <v>1536</v>
      </c>
      <c r="C43" s="1493"/>
      <c r="D43" s="1494"/>
      <c r="E43" s="1450"/>
      <c r="F43" s="1787">
        <f>+IF($P$2=0,$P43,0)</f>
        <v>0</v>
      </c>
      <c r="G43" s="1786">
        <f>+IF($P$2=0,$Q43,0)</f>
        <v>0</v>
      </c>
      <c r="H43" s="1450"/>
      <c r="I43" s="1787">
        <f>+IF(OR($P$2=98,$P$2=42,$P$2=96,$P$2=97),$P43,0)</f>
        <v>0</v>
      </c>
      <c r="J43" s="1786">
        <f>+IF(OR($P$2=98,$P$2=42,$P$2=96,$P$2=97),$Q43,0)</f>
        <v>0</v>
      </c>
      <c r="K43" s="1660"/>
      <c r="L43" s="1786">
        <f>+IF($P$2=33,$Q43,0)</f>
        <v>0</v>
      </c>
      <c r="M43" s="1660"/>
      <c r="N43" s="1662">
        <f>+ROUND(+G43+J43+L43,0)</f>
        <v>0</v>
      </c>
      <c r="O43" s="1805"/>
      <c r="P43" s="1787">
        <f>+ROUND(+SUM(OTCHET!E145:E150)+SUM(OTCHET!E163:E168),0)</f>
        <v>0</v>
      </c>
      <c r="Q43" s="1786">
        <f>+ROUND(+SUM(OTCHET!F145:F150)+SUM(OTCHET!F163:F168),0)</f>
        <v>0</v>
      </c>
      <c r="R43" s="1642"/>
      <c r="S43" s="2002" t="s">
        <v>1652</v>
      </c>
      <c r="T43" s="2003"/>
      <c r="U43" s="2004"/>
      <c r="V43" s="1478"/>
      <c r="W43" s="1458"/>
      <c r="X43" s="1458"/>
      <c r="Y43" s="1458"/>
      <c r="Z43" s="1458"/>
    </row>
    <row r="44" spans="1:26" s="1448" customFormat="1" ht="15.75">
      <c r="A44" s="1486"/>
      <c r="B44" s="1619" t="s">
        <v>2167</v>
      </c>
      <c r="C44" s="1493"/>
      <c r="D44" s="1494"/>
      <c r="E44" s="1450"/>
      <c r="F44" s="1787">
        <f>+IF($P$2=0,$P44,0)</f>
        <v>0</v>
      </c>
      <c r="G44" s="1786">
        <f>+IF($P$2=0,$Q44,0)</f>
        <v>0</v>
      </c>
      <c r="H44" s="1450"/>
      <c r="I44" s="1787">
        <f>+IF(OR($P$2=98,$P$2=42,$P$2=96,$P$2=97),$P44,0)</f>
        <v>0</v>
      </c>
      <c r="J44" s="1786">
        <f>+IF(OR($P$2=98,$P$2=42,$P$2=96,$P$2=97),$Q44,0)</f>
        <v>0</v>
      </c>
      <c r="K44" s="1660"/>
      <c r="L44" s="1786">
        <f>+IF($P$2=33,$Q44,0)</f>
        <v>0</v>
      </c>
      <c r="M44" s="1660"/>
      <c r="N44" s="1662">
        <f>+ROUND(+G44+J44+L44,0)</f>
        <v>0</v>
      </c>
      <c r="O44" s="1805"/>
      <c r="P44" s="1787">
        <f>+ROUND(OTCHET!E151,0)</f>
        <v>0</v>
      </c>
      <c r="Q44" s="1786">
        <f>+ROUND(OTCHET!F151,0)</f>
        <v>0</v>
      </c>
      <c r="R44" s="1642"/>
      <c r="S44" s="2002" t="s">
        <v>1653</v>
      </c>
      <c r="T44" s="2003"/>
      <c r="U44" s="2004"/>
      <c r="V44" s="1478"/>
      <c r="W44" s="1458"/>
      <c r="X44" s="1458"/>
      <c r="Y44" s="1458"/>
      <c r="Z44" s="1458"/>
    </row>
    <row r="45" spans="1:26" s="1448" customFormat="1" ht="15.75">
      <c r="A45" s="1486"/>
      <c r="B45" s="1622" t="s">
        <v>1537</v>
      </c>
      <c r="C45" s="1495"/>
      <c r="D45" s="1496"/>
      <c r="E45" s="1450"/>
      <c r="F45" s="1696">
        <f>+IF($P$2=0,$P45,0)</f>
        <v>0</v>
      </c>
      <c r="G45" s="1695">
        <f>+IF($P$2=0,$Q45,0)</f>
        <v>0</v>
      </c>
      <c r="H45" s="1450"/>
      <c r="I45" s="1696">
        <f>+IF(OR($P$2=98,$P$2=42,$P$2=96,$P$2=97),$P45,0)</f>
        <v>0</v>
      </c>
      <c r="J45" s="1695">
        <f>+IF(OR($P$2=98,$P$2=42,$P$2=96,$P$2=97),$Q45,0)</f>
        <v>0</v>
      </c>
      <c r="K45" s="1660"/>
      <c r="L45" s="1695">
        <f>+IF($P$2=33,$Q45,0)</f>
        <v>0</v>
      </c>
      <c r="M45" s="1660"/>
      <c r="N45" s="1663">
        <f>+ROUND(+G45+J45+L45,0)</f>
        <v>0</v>
      </c>
      <c r="O45" s="1805"/>
      <c r="P45" s="1696">
        <f>+ROUND(OTCHET!E139,0)</f>
        <v>0</v>
      </c>
      <c r="Q45" s="1695">
        <f>+ROUND(OTCHET!F139,0)</f>
        <v>0</v>
      </c>
      <c r="R45" s="1642"/>
      <c r="S45" s="2008" t="s">
        <v>1654</v>
      </c>
      <c r="T45" s="2009"/>
      <c r="U45" s="2010"/>
      <c r="V45" s="1478"/>
      <c r="W45" s="1458"/>
      <c r="X45" s="1458"/>
      <c r="Y45" s="1458"/>
      <c r="Z45" s="1458"/>
    </row>
    <row r="46" spans="1:26" s="1448" customFormat="1" ht="15.75">
      <c r="A46" s="1486"/>
      <c r="B46" s="1497" t="s">
        <v>1538</v>
      </c>
      <c r="C46" s="1498"/>
      <c r="D46" s="1499"/>
      <c r="E46" s="1450"/>
      <c r="F46" s="1665">
        <f>+ROUND(+SUM(F42:F45),0)</f>
        <v>0</v>
      </c>
      <c r="G46" s="1664">
        <f>+ROUND(+SUM(G42:G45),0)</f>
        <v>0</v>
      </c>
      <c r="H46" s="1450"/>
      <c r="I46" s="1665">
        <f>+ROUND(+SUM(I42:I45),0)</f>
        <v>0</v>
      </c>
      <c r="J46" s="1664">
        <f>+ROUND(+SUM(J42:J45),0)</f>
        <v>0</v>
      </c>
      <c r="K46" s="1660"/>
      <c r="L46" s="1664">
        <f>+ROUND(+SUM(L42:L45),0)</f>
        <v>0</v>
      </c>
      <c r="M46" s="1660"/>
      <c r="N46" s="1666">
        <f>+ROUND(+SUM(N42:N45),0)</f>
        <v>0</v>
      </c>
      <c r="O46" s="1805"/>
      <c r="P46" s="1665">
        <f>+ROUND(+SUM(P42:P45),0)</f>
        <v>0</v>
      </c>
      <c r="Q46" s="1664">
        <f>+ROUND(+SUM(Q42:Q45),0)</f>
        <v>0</v>
      </c>
      <c r="R46" s="1642"/>
      <c r="S46" s="2011" t="s">
        <v>1655</v>
      </c>
      <c r="T46" s="2012"/>
      <c r="U46" s="2013"/>
      <c r="V46" s="1478"/>
      <c r="W46" s="1458"/>
      <c r="X46" s="1458"/>
      <c r="Y46" s="1458"/>
      <c r="Z46" s="1458"/>
    </row>
    <row r="47" spans="1:26" s="1448" customFormat="1" ht="6" customHeight="1">
      <c r="A47" s="1486"/>
      <c r="B47" s="1520"/>
      <c r="C47" s="1505"/>
      <c r="D47" s="1506"/>
      <c r="E47" s="1450"/>
      <c r="F47" s="1659"/>
      <c r="G47" s="1687"/>
      <c r="H47" s="1450"/>
      <c r="I47" s="1659"/>
      <c r="J47" s="1687"/>
      <c r="K47" s="1660"/>
      <c r="L47" s="1687"/>
      <c r="M47" s="1660"/>
      <c r="N47" s="1661"/>
      <c r="O47" s="1805"/>
      <c r="P47" s="1659"/>
      <c r="Q47" s="1687"/>
      <c r="R47" s="1642"/>
      <c r="S47" s="1757"/>
      <c r="T47" s="1758"/>
      <c r="U47" s="1759"/>
      <c r="V47" s="1478"/>
      <c r="W47" s="1458"/>
      <c r="X47" s="1458"/>
      <c r="Y47" s="1458"/>
      <c r="Z47" s="1458"/>
    </row>
    <row r="48" spans="1:26" s="1448" customFormat="1" ht="16.5" thickBot="1">
      <c r="A48" s="1486"/>
      <c r="B48" s="1632" t="s">
        <v>1539</v>
      </c>
      <c r="C48" s="1521"/>
      <c r="D48" s="1522"/>
      <c r="E48" s="1450"/>
      <c r="F48" s="1689">
        <f>+ROUND(F23+F28+F35+F40+F46,0)</f>
        <v>0</v>
      </c>
      <c r="G48" s="1688">
        <f>+ROUND(G23+G28+G35+G40+G46,0)</f>
        <v>0</v>
      </c>
      <c r="H48" s="1450"/>
      <c r="I48" s="1689">
        <f>+ROUND(I23+I28+I35+I40+I46,0)</f>
        <v>0</v>
      </c>
      <c r="J48" s="1688">
        <f>+ROUND(J23+J28+J35+J40+J46,0)</f>
        <v>0</v>
      </c>
      <c r="K48" s="1660"/>
      <c r="L48" s="1688">
        <f>+ROUND(L23+L28+L35+L40+L46,0)</f>
        <v>0</v>
      </c>
      <c r="M48" s="1660"/>
      <c r="N48" s="1690">
        <f>+ROUND(N23+N28+N35+N40+N46,0)</f>
        <v>0</v>
      </c>
      <c r="O48" s="1807"/>
      <c r="P48" s="1689">
        <f>+ROUND(P23+P28+P35+P40+P46,0)</f>
        <v>0</v>
      </c>
      <c r="Q48" s="1688">
        <f>+ROUND(Q23+Q28+Q35+Q40+Q46,0)</f>
        <v>0</v>
      </c>
      <c r="R48" s="1642"/>
      <c r="S48" s="2023" t="s">
        <v>1656</v>
      </c>
      <c r="T48" s="2024"/>
      <c r="U48" s="2025"/>
      <c r="V48" s="1478"/>
      <c r="W48" s="1458"/>
      <c r="X48" s="1458"/>
      <c r="Y48" s="1458"/>
      <c r="Z48" s="1458"/>
    </row>
    <row r="49" spans="1:26" s="1448" customFormat="1" ht="15.75">
      <c r="A49" s="1486"/>
      <c r="B49" s="1620" t="s">
        <v>1540</v>
      </c>
      <c r="C49" s="1487"/>
      <c r="D49" s="1488"/>
      <c r="E49" s="1450"/>
      <c r="F49" s="1670"/>
      <c r="G49" s="1669"/>
      <c r="H49" s="1450"/>
      <c r="I49" s="1670"/>
      <c r="J49" s="1669"/>
      <c r="K49" s="1660"/>
      <c r="L49" s="1669"/>
      <c r="M49" s="1660"/>
      <c r="N49" s="1671"/>
      <c r="O49" s="1805"/>
      <c r="P49" s="1670"/>
      <c r="Q49" s="1669"/>
      <c r="R49" s="1642"/>
      <c r="S49" s="1620" t="s">
        <v>1540</v>
      </c>
      <c r="T49" s="1487"/>
      <c r="U49" s="1488"/>
      <c r="V49" s="1478"/>
      <c r="W49" s="1458"/>
      <c r="X49" s="1458"/>
      <c r="Y49" s="1458"/>
      <c r="Z49" s="1458"/>
    </row>
    <row r="50" spans="1:26" s="1448" customFormat="1" ht="15.75">
      <c r="A50" s="1486"/>
      <c r="B50" s="1623" t="s">
        <v>1541</v>
      </c>
      <c r="C50" s="1500"/>
      <c r="D50" s="1501"/>
      <c r="E50" s="1523"/>
      <c r="F50" s="1670"/>
      <c r="G50" s="1669"/>
      <c r="H50" s="1450"/>
      <c r="I50" s="1670"/>
      <c r="J50" s="1669"/>
      <c r="K50" s="1660"/>
      <c r="L50" s="1669"/>
      <c r="M50" s="1660"/>
      <c r="N50" s="1671"/>
      <c r="O50" s="1805"/>
      <c r="P50" s="1670"/>
      <c r="Q50" s="1669"/>
      <c r="R50" s="1642"/>
      <c r="S50" s="1623" t="s">
        <v>1541</v>
      </c>
      <c r="T50" s="1500"/>
      <c r="U50" s="1501"/>
      <c r="V50" s="1478"/>
      <c r="W50" s="1458"/>
      <c r="X50" s="1458"/>
      <c r="Y50" s="1458"/>
      <c r="Z50" s="1458"/>
    </row>
    <row r="51" spans="1:26" s="1448" customFormat="1" ht="15.75">
      <c r="A51" s="1486"/>
      <c r="B51" s="1624" t="s">
        <v>1542</v>
      </c>
      <c r="C51" s="1502"/>
      <c r="D51" s="1503"/>
      <c r="E51" s="1523"/>
      <c r="F51" s="1670">
        <f>+IF($P$2=0,$P51,0)</f>
        <v>0</v>
      </c>
      <c r="G51" s="1669">
        <f>+IF($P$2=0,$Q51,0)</f>
        <v>0</v>
      </c>
      <c r="H51" s="1450"/>
      <c r="I51" s="1670">
        <f>+IF(OR($P$2=98,$P$2=42,$P$2=96,$P$2=97),$P51,0)</f>
        <v>0</v>
      </c>
      <c r="J51" s="1669">
        <f>+IF(OR($P$2=98,$P$2=42,$P$2=96,$P$2=97),$Q51,0)</f>
        <v>2483226</v>
      </c>
      <c r="K51" s="1660"/>
      <c r="L51" s="1669">
        <f>+IF($P$2=33,$Q51,0)</f>
        <v>0</v>
      </c>
      <c r="M51" s="1660"/>
      <c r="N51" s="1671">
        <f>+ROUND(+G51+J51+L51,0)</f>
        <v>2483226</v>
      </c>
      <c r="O51" s="1805"/>
      <c r="P51" s="1670">
        <f>+ROUND(OTCHET!E205-SUM(OTCHET!E217:E219)+OTCHET!E271+IF(+OR(OTCHET!$F$12="5500",OTCHET!$F$12="5600"),0,+OTCHET!E297),0)</f>
        <v>0</v>
      </c>
      <c r="Q51" s="1669">
        <f>+ROUND(OTCHET!F205-SUM(OTCHET!F217:F219)+OTCHET!F271+IF(+OR(OTCHET!$F$12="5500",OTCHET!$F$12="5600"),0,+OTCHET!F297),0)</f>
        <v>2483226</v>
      </c>
      <c r="R51" s="1642"/>
      <c r="S51" s="1996" t="s">
        <v>1657</v>
      </c>
      <c r="T51" s="1997"/>
      <c r="U51" s="1998"/>
      <c r="V51" s="1478"/>
      <c r="W51" s="1458"/>
      <c r="X51" s="1458"/>
      <c r="Y51" s="1458"/>
      <c r="Z51" s="1458"/>
    </row>
    <row r="52" spans="1:26" s="1448" customFormat="1" ht="15.75">
      <c r="A52" s="1486"/>
      <c r="B52" s="1619" t="s">
        <v>1543</v>
      </c>
      <c r="C52" s="1493"/>
      <c r="D52" s="1494"/>
      <c r="E52" s="1450"/>
      <c r="F52" s="1696">
        <f>+IF($P$2=0,$P52,0)</f>
        <v>0</v>
      </c>
      <c r="G52" s="1695">
        <f>+IF($P$2=0,$Q52,0)</f>
        <v>0</v>
      </c>
      <c r="H52" s="1450"/>
      <c r="I52" s="1696">
        <f>+IF(OR($P$2=98,$P$2=42,$P$2=96,$P$2=97),$P52,0)</f>
        <v>0</v>
      </c>
      <c r="J52" s="1695">
        <f>+IF(OR($P$2=98,$P$2=42,$P$2=96,$P$2=97),$Q52,0)</f>
        <v>5</v>
      </c>
      <c r="K52" s="1660"/>
      <c r="L52" s="1695">
        <f>+IF($P$2=33,$Q52,0)</f>
        <v>0</v>
      </c>
      <c r="M52" s="1660"/>
      <c r="N52" s="1663">
        <f>+ROUND(+G52+J52+L52,0)</f>
        <v>5</v>
      </c>
      <c r="O52" s="1805"/>
      <c r="P52" s="1696">
        <f>+ROUND(+SUM(OTCHET!E217:E219),0)</f>
        <v>0</v>
      </c>
      <c r="Q52" s="1695">
        <f>+ROUND(+SUM(OTCHET!F217:F219),0)</f>
        <v>5</v>
      </c>
      <c r="R52" s="1642"/>
      <c r="S52" s="2002" t="s">
        <v>1658</v>
      </c>
      <c r="T52" s="2003"/>
      <c r="U52" s="2004"/>
      <c r="V52" s="1478"/>
      <c r="W52" s="1458"/>
      <c r="X52" s="1458"/>
      <c r="Y52" s="1458"/>
      <c r="Z52" s="1458"/>
    </row>
    <row r="53" spans="1:26" s="1448" customFormat="1" ht="15.75">
      <c r="A53" s="1486"/>
      <c r="B53" s="1619" t="s">
        <v>1544</v>
      </c>
      <c r="C53" s="1493"/>
      <c r="D53" s="1494"/>
      <c r="E53" s="1450"/>
      <c r="F53" s="1696">
        <f>+IF($P$2=0,$P53,0)</f>
        <v>0</v>
      </c>
      <c r="G53" s="1695">
        <f>+IF($P$2=0,$Q53,0)</f>
        <v>0</v>
      </c>
      <c r="H53" s="1450"/>
      <c r="I53" s="1696">
        <f>+IF(OR($P$2=98,$P$2=42,$P$2=96,$P$2=97),$P53,0)</f>
        <v>0</v>
      </c>
      <c r="J53" s="1695">
        <f>+IF(OR($P$2=98,$P$2=42,$P$2=96,$P$2=97),$Q53,0)</f>
        <v>27500</v>
      </c>
      <c r="K53" s="1660"/>
      <c r="L53" s="1695">
        <f>+IF($P$2=33,$Q53,0)</f>
        <v>0</v>
      </c>
      <c r="M53" s="1660"/>
      <c r="N53" s="1663">
        <f>+ROUND(+G53+J53+L53,0)</f>
        <v>27500</v>
      </c>
      <c r="O53" s="1805"/>
      <c r="P53" s="1696">
        <f>+ROUND(OTCHET!E223,0)</f>
        <v>0</v>
      </c>
      <c r="Q53" s="1695">
        <f>+ROUND(OTCHET!F223,0)</f>
        <v>27500</v>
      </c>
      <c r="R53" s="1642"/>
      <c r="S53" s="2002" t="s">
        <v>1659</v>
      </c>
      <c r="T53" s="2003"/>
      <c r="U53" s="2004"/>
      <c r="V53" s="1478"/>
      <c r="W53" s="1458"/>
      <c r="X53" s="1458"/>
      <c r="Y53" s="1458"/>
      <c r="Z53" s="1458"/>
    </row>
    <row r="54" spans="1:26" s="1448" customFormat="1" ht="15.75">
      <c r="A54" s="1486"/>
      <c r="B54" s="1619" t="s">
        <v>1545</v>
      </c>
      <c r="C54" s="1493"/>
      <c r="D54" s="1494"/>
      <c r="E54" s="1450"/>
      <c r="F54" s="1696">
        <f>+IF($P$2=0,$P54,0)</f>
        <v>0</v>
      </c>
      <c r="G54" s="1695">
        <f>+IF($P$2=0,$Q54,0)</f>
        <v>0</v>
      </c>
      <c r="H54" s="1450"/>
      <c r="I54" s="1696">
        <f>+IF(OR($P$2=98,$P$2=42,$P$2=96,$P$2=97),$P54,0)</f>
        <v>0</v>
      </c>
      <c r="J54" s="1695">
        <f>+IF(OR($P$2=98,$P$2=42,$P$2=96,$P$2=97),$Q54,0)</f>
        <v>1469712</v>
      </c>
      <c r="K54" s="1660"/>
      <c r="L54" s="1695">
        <f>+IF($P$2=33,$Q54,0)</f>
        <v>0</v>
      </c>
      <c r="M54" s="1660"/>
      <c r="N54" s="1663">
        <f>+ROUND(+G54+J54+L54,0)</f>
        <v>1469712</v>
      </c>
      <c r="O54" s="1805"/>
      <c r="P54" s="1696">
        <f>+ROUND(OTCHET!E187+OTCHET!E190,0)</f>
        <v>0</v>
      </c>
      <c r="Q54" s="1695">
        <f>+ROUND(OTCHET!F187+OTCHET!F190,0)</f>
        <v>1469712</v>
      </c>
      <c r="R54" s="1642"/>
      <c r="S54" s="2002" t="s">
        <v>1660</v>
      </c>
      <c r="T54" s="2003"/>
      <c r="U54" s="2004"/>
      <c r="V54" s="1478"/>
      <c r="W54" s="1458"/>
      <c r="X54" s="1458"/>
      <c r="Y54" s="1458"/>
      <c r="Z54" s="1458"/>
    </row>
    <row r="55" spans="1:26" s="1448" customFormat="1" ht="15.75">
      <c r="A55" s="1486"/>
      <c r="B55" s="1622" t="s">
        <v>1546</v>
      </c>
      <c r="C55" s="1495"/>
      <c r="D55" s="1496"/>
      <c r="E55" s="1450"/>
      <c r="F55" s="1696">
        <f>+IF($P$2=0,$P55,0)</f>
        <v>0</v>
      </c>
      <c r="G55" s="1695">
        <f>+IF($P$2=0,$Q55,0)</f>
        <v>0</v>
      </c>
      <c r="H55" s="1450"/>
      <c r="I55" s="1696">
        <f>+IF(OR($P$2=98,$P$2=42,$P$2=96,$P$2=97),$P55,0)</f>
        <v>0</v>
      </c>
      <c r="J55" s="1695">
        <f>+IF(OR($P$2=98,$P$2=42,$P$2=96,$P$2=97),$Q55,0)</f>
        <v>382465</v>
      </c>
      <c r="K55" s="1660"/>
      <c r="L55" s="1695">
        <f>+IF($P$2=33,$Q55,0)</f>
        <v>0</v>
      </c>
      <c r="M55" s="1660"/>
      <c r="N55" s="1663">
        <f>+ROUND(+G55+J55+L55,0)</f>
        <v>382465</v>
      </c>
      <c r="O55" s="1805"/>
      <c r="P55" s="1696">
        <f>+ROUND(OTCHET!E196+OTCHET!E204,0)</f>
        <v>0</v>
      </c>
      <c r="Q55" s="1695">
        <f>+ROUND(OTCHET!F196+OTCHET!F204,0)</f>
        <v>382465</v>
      </c>
      <c r="R55" s="1642"/>
      <c r="S55" s="2008" t="s">
        <v>1661</v>
      </c>
      <c r="T55" s="2009"/>
      <c r="U55" s="2010"/>
      <c r="V55" s="1478"/>
      <c r="W55" s="1458"/>
      <c r="X55" s="1458"/>
      <c r="Y55" s="1458"/>
      <c r="Z55" s="1458"/>
    </row>
    <row r="56" spans="1:26" s="1448" customFormat="1" ht="15.75">
      <c r="A56" s="1486"/>
      <c r="B56" s="1524" t="s">
        <v>1547</v>
      </c>
      <c r="C56" s="1525"/>
      <c r="D56" s="1526"/>
      <c r="E56" s="1450"/>
      <c r="F56" s="1692">
        <f>+ROUND(+SUM(F51:F55),0)</f>
        <v>0</v>
      </c>
      <c r="G56" s="1691">
        <f>+ROUND(+SUM(G51:G55),0)</f>
        <v>0</v>
      </c>
      <c r="H56" s="1450"/>
      <c r="I56" s="1692">
        <f>+ROUND(+SUM(I51:I55),0)</f>
        <v>0</v>
      </c>
      <c r="J56" s="1691">
        <f>+ROUND(+SUM(J51:J55),0)</f>
        <v>4362908</v>
      </c>
      <c r="K56" s="1660"/>
      <c r="L56" s="1691">
        <f>+ROUND(+SUM(L51:L55),0)</f>
        <v>0</v>
      </c>
      <c r="M56" s="1660"/>
      <c r="N56" s="1693">
        <f>+ROUND(+SUM(N51:N55),0)</f>
        <v>4362908</v>
      </c>
      <c r="O56" s="1805"/>
      <c r="P56" s="1692">
        <f>+ROUND(+SUM(P51:P55),0)</f>
        <v>0</v>
      </c>
      <c r="Q56" s="1691">
        <f>+ROUND(+SUM(Q51:Q55),0)</f>
        <v>4362908</v>
      </c>
      <c r="R56" s="1642"/>
      <c r="S56" s="2011" t="s">
        <v>1662</v>
      </c>
      <c r="T56" s="2012"/>
      <c r="U56" s="2013"/>
      <c r="V56" s="1478"/>
      <c r="W56" s="1458"/>
      <c r="X56" s="1458"/>
      <c r="Y56" s="1458"/>
      <c r="Z56" s="1458"/>
    </row>
    <row r="57" spans="1:26" s="1448" customFormat="1" ht="15.75">
      <c r="A57" s="1486"/>
      <c r="B57" s="1623" t="s">
        <v>1548</v>
      </c>
      <c r="C57" s="1500"/>
      <c r="D57" s="1501"/>
      <c r="E57" s="1523"/>
      <c r="F57" s="1670"/>
      <c r="G57" s="1669"/>
      <c r="H57" s="1450"/>
      <c r="I57" s="1670"/>
      <c r="J57" s="1669"/>
      <c r="K57" s="1660"/>
      <c r="L57" s="1669"/>
      <c r="M57" s="1660"/>
      <c r="N57" s="1671"/>
      <c r="O57" s="1805"/>
      <c r="P57" s="1670"/>
      <c r="Q57" s="1669"/>
      <c r="R57" s="1642"/>
      <c r="S57" s="1623" t="s">
        <v>1548</v>
      </c>
      <c r="T57" s="1500"/>
      <c r="U57" s="1501"/>
      <c r="V57" s="1478"/>
      <c r="W57" s="1458"/>
      <c r="X57" s="1458"/>
      <c r="Y57" s="1458"/>
      <c r="Z57" s="1458"/>
    </row>
    <row r="58" spans="1:26" s="1448" customFormat="1" ht="15.75">
      <c r="A58" s="1486"/>
      <c r="B58" s="1624" t="s">
        <v>1549</v>
      </c>
      <c r="C58" s="1502"/>
      <c r="D58" s="1503"/>
      <c r="E58" s="1523"/>
      <c r="F58" s="1670">
        <f>+IF($P$2=0,$P58,0)</f>
        <v>0</v>
      </c>
      <c r="G58" s="1669">
        <f>+IF($P$2=0,$Q58,0)</f>
        <v>0</v>
      </c>
      <c r="H58" s="1450"/>
      <c r="I58" s="1670">
        <f>+IF(OR($P$2=98,$P$2=42,$P$2=96,$P$2=97),$P58,0)</f>
        <v>0</v>
      </c>
      <c r="J58" s="1669">
        <f>+IF(OR($P$2=98,$P$2=42,$P$2=96,$P$2=97),$Q58,0)</f>
        <v>19771</v>
      </c>
      <c r="K58" s="1660"/>
      <c r="L58" s="1669">
        <f>+IF($P$2=33,$Q58,0)</f>
        <v>0</v>
      </c>
      <c r="M58" s="1660"/>
      <c r="N58" s="1671">
        <f>+ROUND(+G58+J58+L58,0)</f>
        <v>19771</v>
      </c>
      <c r="O58" s="1805"/>
      <c r="P58" s="1670">
        <f>+ROUND(OTCHET!E287,0)</f>
        <v>0</v>
      </c>
      <c r="Q58" s="1669">
        <f>+ROUND(OTCHET!F287,0)</f>
        <v>19771</v>
      </c>
      <c r="R58" s="1642"/>
      <c r="S58" s="1996" t="s">
        <v>1663</v>
      </c>
      <c r="T58" s="1997"/>
      <c r="U58" s="1998"/>
      <c r="V58" s="1478"/>
      <c r="W58" s="1458"/>
      <c r="X58" s="1458"/>
      <c r="Y58" s="1458"/>
      <c r="Z58" s="1458"/>
    </row>
    <row r="59" spans="1:26" s="1448" customFormat="1" ht="15.75">
      <c r="A59" s="1486"/>
      <c r="B59" s="1619" t="s">
        <v>1550</v>
      </c>
      <c r="C59" s="1493"/>
      <c r="D59" s="1494"/>
      <c r="E59" s="1450"/>
      <c r="F59" s="1696">
        <f>+IF($P$2=0,$P59,0)</f>
        <v>0</v>
      </c>
      <c r="G59" s="1695">
        <f>+IF($P$2=0,$Q59,0)</f>
        <v>0</v>
      </c>
      <c r="H59" s="1450"/>
      <c r="I59" s="1696">
        <f>+IF(OR($P$2=98,$P$2=42,$P$2=96,$P$2=97),$P59,0)</f>
        <v>0</v>
      </c>
      <c r="J59" s="1695">
        <f>+IF(OR($P$2=98,$P$2=42,$P$2=96,$P$2=97),$Q59,0)</f>
        <v>11822148</v>
      </c>
      <c r="K59" s="1660"/>
      <c r="L59" s="1695">
        <f>+IF($P$2=33,$Q59,0)</f>
        <v>0</v>
      </c>
      <c r="M59" s="1660"/>
      <c r="N59" s="1663">
        <f>+ROUND(+G59+J59+L59,0)</f>
        <v>11822148</v>
      </c>
      <c r="O59" s="1805"/>
      <c r="P59" s="1696">
        <f>+ROUND(+OTCHET!E275+OTCHET!E276,0)</f>
        <v>0</v>
      </c>
      <c r="Q59" s="1695">
        <f>+ROUND(+OTCHET!F275+OTCHET!F276,0)</f>
        <v>11822148</v>
      </c>
      <c r="R59" s="1642"/>
      <c r="S59" s="2002" t="s">
        <v>1664</v>
      </c>
      <c r="T59" s="2003"/>
      <c r="U59" s="2004"/>
      <c r="V59" s="1478"/>
      <c r="W59" s="1458"/>
      <c r="X59" s="1458"/>
      <c r="Y59" s="1458"/>
      <c r="Z59" s="1458"/>
    </row>
    <row r="60" spans="1:26" s="1448" customFormat="1" ht="15.75">
      <c r="A60" s="1486"/>
      <c r="B60" s="1619" t="s">
        <v>1551</v>
      </c>
      <c r="C60" s="1493"/>
      <c r="D60" s="1494"/>
      <c r="E60" s="1450"/>
      <c r="F60" s="1696">
        <f>+IF($P$2=0,$P60,0)</f>
        <v>0</v>
      </c>
      <c r="G60" s="1695">
        <f>+IF($P$2=0,$Q60,0)</f>
        <v>0</v>
      </c>
      <c r="H60" s="1450"/>
      <c r="I60" s="1696">
        <f>+IF(OR($P$2=98,$P$2=42,$P$2=96,$P$2=97),$P60,0)</f>
        <v>0</v>
      </c>
      <c r="J60" s="1695">
        <f>+IF(OR($P$2=98,$P$2=42,$P$2=96,$P$2=97),$Q60,0)</f>
        <v>0</v>
      </c>
      <c r="K60" s="1660"/>
      <c r="L60" s="1695">
        <f>+IF($P$2=33,$Q60,0)</f>
        <v>0</v>
      </c>
      <c r="M60" s="1660"/>
      <c r="N60" s="1663">
        <f>+ROUND(+G60+J60+L60,0)</f>
        <v>0</v>
      </c>
      <c r="O60" s="1805"/>
      <c r="P60" s="1696">
        <f>+ROUND(OTCHET!E284,0)</f>
        <v>0</v>
      </c>
      <c r="Q60" s="1695">
        <f>+ROUND(OTCHET!F284,0)</f>
        <v>0</v>
      </c>
      <c r="R60" s="1642"/>
      <c r="S60" s="2002" t="s">
        <v>1665</v>
      </c>
      <c r="T60" s="2003"/>
      <c r="U60" s="2004"/>
      <c r="V60" s="1478"/>
      <c r="W60" s="1458"/>
      <c r="X60" s="1458"/>
      <c r="Y60" s="1458"/>
      <c r="Z60" s="1458"/>
    </row>
    <row r="61" spans="1:26" s="1448" customFormat="1" ht="15.75">
      <c r="A61" s="1486"/>
      <c r="B61" s="1622" t="s">
        <v>1552</v>
      </c>
      <c r="C61" s="1495"/>
      <c r="D61" s="1496"/>
      <c r="E61" s="1450"/>
      <c r="F61" s="1795">
        <f>+IF($P$2=0,$P61,0)</f>
        <v>0</v>
      </c>
      <c r="G61" s="1794">
        <f>+IF($P$2=0,$Q61,0)</f>
        <v>0</v>
      </c>
      <c r="H61" s="1450"/>
      <c r="I61" s="1795">
        <f>+IF(OR($P$2=98,$P$2=42,$P$2=96,$P$2=97),$P61,0)</f>
        <v>0</v>
      </c>
      <c r="J61" s="1794">
        <f>+IF(OR($P$2=98,$P$2=42,$P$2=96,$P$2=97),$Q61,0)</f>
        <v>0</v>
      </c>
      <c r="K61" s="1660"/>
      <c r="L61" s="1794">
        <f>+IF($P$2=33,$Q61,0)</f>
        <v>0</v>
      </c>
      <c r="M61" s="1660"/>
      <c r="N61" s="1694">
        <f>+ROUND(+G61+J61+L61,0)</f>
        <v>0</v>
      </c>
      <c r="O61" s="1805"/>
      <c r="P61" s="1795">
        <f>+ROUND(OTCHET!E293,0)</f>
        <v>0</v>
      </c>
      <c r="Q61" s="1794">
        <f>+ROUND(OTCHET!F293,0)</f>
        <v>0</v>
      </c>
      <c r="R61" s="1642"/>
      <c r="S61" s="2008" t="s">
        <v>1666</v>
      </c>
      <c r="T61" s="2009"/>
      <c r="U61" s="2010"/>
      <c r="V61" s="1478"/>
      <c r="W61" s="1458"/>
      <c r="X61" s="1458"/>
      <c r="Y61" s="1458"/>
      <c r="Z61" s="1458"/>
    </row>
    <row r="62" spans="1:26" s="1448" customFormat="1" ht="15.75">
      <c r="A62" s="1486"/>
      <c r="B62" s="1633" t="s">
        <v>1553</v>
      </c>
      <c r="C62" s="1527"/>
      <c r="D62" s="1528"/>
      <c r="E62" s="1450"/>
      <c r="F62" s="1797">
        <f>+IF($P$2=0,$P62,0)</f>
        <v>0</v>
      </c>
      <c r="G62" s="1796">
        <f>+IF($P$2=0,$Q62,0)</f>
        <v>0</v>
      </c>
      <c r="H62" s="1450"/>
      <c r="I62" s="1797">
        <f>+IF(OR($P$2=98,$P$2=42,$P$2=96,$P$2=97),$P62,0)</f>
        <v>0</v>
      </c>
      <c r="J62" s="1796">
        <f>+IF(OR($P$2=98,$P$2=42,$P$2=96,$P$2=97),$Q62,0)</f>
        <v>0</v>
      </c>
      <c r="K62" s="1660"/>
      <c r="L62" s="1796">
        <f>+IF($P$2=33,$Q62,0)</f>
        <v>0</v>
      </c>
      <c r="M62" s="1660"/>
      <c r="N62" s="1798">
        <f>+ROUND(+G62+J62+L62,0)</f>
        <v>0</v>
      </c>
      <c r="O62" s="1805"/>
      <c r="P62" s="1797">
        <f>+ROUND(OTCHET!E296,0)</f>
        <v>0</v>
      </c>
      <c r="Q62" s="1796">
        <f>+ROUND(OTCHET!F296,0)</f>
        <v>0</v>
      </c>
      <c r="R62" s="1642"/>
      <c r="S62" s="1760" t="s">
        <v>1667</v>
      </c>
      <c r="T62" s="1761"/>
      <c r="U62" s="1762"/>
      <c r="V62" s="1478"/>
      <c r="W62" s="1458"/>
      <c r="X62" s="1458"/>
      <c r="Y62" s="1458"/>
      <c r="Z62" s="1458"/>
    </row>
    <row r="63" spans="1:26" s="1448" customFormat="1" ht="15.75">
      <c r="A63" s="1486"/>
      <c r="B63" s="1524" t="s">
        <v>1554</v>
      </c>
      <c r="C63" s="1525"/>
      <c r="D63" s="1526"/>
      <c r="E63" s="1450"/>
      <c r="F63" s="1692">
        <f>+ROUND(+SUM(F58:F61),0)</f>
        <v>0</v>
      </c>
      <c r="G63" s="1691">
        <f>+ROUND(+SUM(G58:G61),0)</f>
        <v>0</v>
      </c>
      <c r="H63" s="1450"/>
      <c r="I63" s="1692">
        <f>+ROUND(+SUM(I58:I61),0)</f>
        <v>0</v>
      </c>
      <c r="J63" s="1691">
        <f>+ROUND(+SUM(J58:J61),0)</f>
        <v>11841919</v>
      </c>
      <c r="K63" s="1660"/>
      <c r="L63" s="1691">
        <f>+ROUND(+SUM(L58:L61),0)</f>
        <v>0</v>
      </c>
      <c r="M63" s="1660"/>
      <c r="N63" s="1693">
        <f>+ROUND(+SUM(N58:N61),0)</f>
        <v>11841919</v>
      </c>
      <c r="O63" s="1805"/>
      <c r="P63" s="1692">
        <f>+ROUND(+SUM(P58:P61),0)</f>
        <v>0</v>
      </c>
      <c r="Q63" s="1691">
        <f>+ROUND(+SUM(Q58:Q61),0)</f>
        <v>11841919</v>
      </c>
      <c r="R63" s="1642"/>
      <c r="S63" s="2011" t="s">
        <v>1668</v>
      </c>
      <c r="T63" s="2012"/>
      <c r="U63" s="2013"/>
      <c r="V63" s="1478"/>
      <c r="W63" s="1458"/>
      <c r="X63" s="1458"/>
      <c r="Y63" s="1458"/>
      <c r="Z63" s="1458"/>
    </row>
    <row r="64" spans="1:26" s="1448" customFormat="1" ht="15.75">
      <c r="A64" s="1486"/>
      <c r="B64" s="1623" t="s">
        <v>1555</v>
      </c>
      <c r="C64" s="1500"/>
      <c r="D64" s="1501"/>
      <c r="E64" s="1523"/>
      <c r="F64" s="1696"/>
      <c r="G64" s="1695"/>
      <c r="H64" s="1450"/>
      <c r="I64" s="1696"/>
      <c r="J64" s="1695"/>
      <c r="K64" s="1660"/>
      <c r="L64" s="1695"/>
      <c r="M64" s="1660"/>
      <c r="N64" s="1663"/>
      <c r="O64" s="1805"/>
      <c r="P64" s="1696"/>
      <c r="Q64" s="1695"/>
      <c r="R64" s="1642"/>
      <c r="S64" s="1623" t="s">
        <v>1555</v>
      </c>
      <c r="T64" s="1500"/>
      <c r="U64" s="1501"/>
      <c r="V64" s="1478"/>
      <c r="W64" s="1458"/>
      <c r="X64" s="1458"/>
      <c r="Y64" s="1458"/>
      <c r="Z64" s="1458"/>
    </row>
    <row r="65" spans="1:26" s="1448" customFormat="1" ht="15.75">
      <c r="A65" s="1486"/>
      <c r="B65" s="1624" t="s">
        <v>1627</v>
      </c>
      <c r="C65" s="1502"/>
      <c r="D65" s="1503"/>
      <c r="E65" s="1523"/>
      <c r="F65" s="1670">
        <f>+IF($P$2=0,$P65,0)</f>
        <v>0</v>
      </c>
      <c r="G65" s="1669">
        <f>+IF($P$2=0,$Q65,0)</f>
        <v>0</v>
      </c>
      <c r="H65" s="1450"/>
      <c r="I65" s="1670">
        <f>+IF(OR($P$2=98,$P$2=42,$P$2=96,$P$2=97),$P65,0)</f>
        <v>0</v>
      </c>
      <c r="J65" s="1669">
        <f>+IF(OR($P$2=98,$P$2=42,$P$2=96,$P$2=97),$Q65,0)</f>
        <v>0</v>
      </c>
      <c r="K65" s="1660"/>
      <c r="L65" s="1669">
        <f>+IF($P$2=33,$Q65,0)</f>
        <v>0</v>
      </c>
      <c r="M65" s="1660"/>
      <c r="N65" s="1671">
        <f>+ROUND(+G65+J65+L65,0)</f>
        <v>0</v>
      </c>
      <c r="O65" s="1805"/>
      <c r="P65" s="1670">
        <f>+ROUND(OTCHET!E227+OTCHET!E233+SUM(OTCHET!E236:E239),0)</f>
        <v>0</v>
      </c>
      <c r="Q65" s="1669">
        <f>+ROUND(OTCHET!F227+OTCHET!F233+SUM(OTCHET!F236:F239),0)</f>
        <v>0</v>
      </c>
      <c r="R65" s="1642"/>
      <c r="S65" s="1996" t="s">
        <v>1669</v>
      </c>
      <c r="T65" s="1997"/>
      <c r="U65" s="1998"/>
      <c r="V65" s="1478"/>
      <c r="W65" s="1458"/>
      <c r="X65" s="1458"/>
      <c r="Y65" s="1458"/>
      <c r="Z65" s="1458"/>
    </row>
    <row r="66" spans="1:26" s="1448" customFormat="1" ht="15.75">
      <c r="A66" s="1486"/>
      <c r="B66" s="1622" t="s">
        <v>1628</v>
      </c>
      <c r="C66" s="1495"/>
      <c r="D66" s="1496"/>
      <c r="E66" s="1450"/>
      <c r="F66" s="1696">
        <f>+IF($P$2=0,$P66,0)</f>
        <v>0</v>
      </c>
      <c r="G66" s="1695">
        <f>+IF($P$2=0,$Q66,0)</f>
        <v>0</v>
      </c>
      <c r="H66" s="1450"/>
      <c r="I66" s="1696">
        <f>+IF(OR($P$2=98,$P$2=42,$P$2=96,$P$2=97),$P66,0)</f>
        <v>0</v>
      </c>
      <c r="J66" s="1695">
        <f>+IF(OR($P$2=98,$P$2=42,$P$2=96,$P$2=97),$Q66,0)</f>
        <v>0</v>
      </c>
      <c r="K66" s="1660"/>
      <c r="L66" s="1695">
        <f>+IF($P$2=33,$Q66,0)</f>
        <v>0</v>
      </c>
      <c r="M66" s="1660"/>
      <c r="N66" s="1663">
        <f>+ROUND(+G66+J66+L66,0)</f>
        <v>0</v>
      </c>
      <c r="O66" s="1805"/>
      <c r="P66" s="1696">
        <f>+ROUND(OTCHET!E240,0)</f>
        <v>0</v>
      </c>
      <c r="Q66" s="1695">
        <f>+ROUND(OTCHET!F240,0)</f>
        <v>0</v>
      </c>
      <c r="R66" s="1642"/>
      <c r="S66" s="2002" t="s">
        <v>1670</v>
      </c>
      <c r="T66" s="2003"/>
      <c r="U66" s="2004"/>
      <c r="V66" s="1478"/>
      <c r="W66" s="1458"/>
      <c r="X66" s="1458"/>
      <c r="Y66" s="1458"/>
      <c r="Z66" s="1458"/>
    </row>
    <row r="67" spans="1:26" s="1448" customFormat="1" ht="15.75">
      <c r="A67" s="1486"/>
      <c r="B67" s="1524" t="s">
        <v>1556</v>
      </c>
      <c r="C67" s="1525"/>
      <c r="D67" s="1526"/>
      <c r="E67" s="1450"/>
      <c r="F67" s="1692">
        <f>+ROUND(+SUM(F65:F66),0)</f>
        <v>0</v>
      </c>
      <c r="G67" s="1691">
        <f>+ROUND(+SUM(G65:G66),0)</f>
        <v>0</v>
      </c>
      <c r="H67" s="1450"/>
      <c r="I67" s="1692">
        <f>+ROUND(+SUM(I65:I66),0)</f>
        <v>0</v>
      </c>
      <c r="J67" s="1691">
        <f>+ROUND(+SUM(J65:J66),0)</f>
        <v>0</v>
      </c>
      <c r="K67" s="1660"/>
      <c r="L67" s="1691">
        <f>+ROUND(+SUM(L65:L66),0)</f>
        <v>0</v>
      </c>
      <c r="M67" s="1660"/>
      <c r="N67" s="1693">
        <f>+ROUND(+SUM(N65:N66),0)</f>
        <v>0</v>
      </c>
      <c r="O67" s="1805"/>
      <c r="P67" s="1692">
        <f>+ROUND(+SUM(P65:P66),0)</f>
        <v>0</v>
      </c>
      <c r="Q67" s="1691">
        <f>+ROUND(+SUM(Q65:Q66),0)</f>
        <v>0</v>
      </c>
      <c r="R67" s="1642"/>
      <c r="S67" s="2011" t="s">
        <v>1671</v>
      </c>
      <c r="T67" s="2012"/>
      <c r="U67" s="2013"/>
      <c r="V67" s="1478"/>
      <c r="W67" s="1458"/>
      <c r="X67" s="1458"/>
      <c r="Y67" s="1458"/>
      <c r="Z67" s="1458"/>
    </row>
    <row r="68" spans="1:26" s="1448" customFormat="1" ht="15.75">
      <c r="A68" s="1486"/>
      <c r="B68" s="1623" t="s">
        <v>1557</v>
      </c>
      <c r="C68" s="1500"/>
      <c r="D68" s="1501"/>
      <c r="E68" s="1523"/>
      <c r="F68" s="1696"/>
      <c r="G68" s="1695"/>
      <c r="H68" s="1450"/>
      <c r="I68" s="1696"/>
      <c r="J68" s="1695"/>
      <c r="K68" s="1660"/>
      <c r="L68" s="1695"/>
      <c r="M68" s="1660"/>
      <c r="N68" s="1663"/>
      <c r="O68" s="1805"/>
      <c r="P68" s="1696"/>
      <c r="Q68" s="1695"/>
      <c r="R68" s="1642"/>
      <c r="S68" s="1623" t="s">
        <v>1557</v>
      </c>
      <c r="T68" s="1500"/>
      <c r="U68" s="1501"/>
      <c r="V68" s="1478"/>
      <c r="W68" s="1458"/>
      <c r="X68" s="1458"/>
      <c r="Y68" s="1458"/>
      <c r="Z68" s="1458"/>
    </row>
    <row r="69" spans="1:26" s="1448" customFormat="1" ht="15.75">
      <c r="A69" s="1486"/>
      <c r="B69" s="1624" t="s">
        <v>1558</v>
      </c>
      <c r="C69" s="1502"/>
      <c r="D69" s="1503"/>
      <c r="E69" s="1523"/>
      <c r="F69" s="1670">
        <f>+IF($P$2=0,$P69,0)</f>
        <v>0</v>
      </c>
      <c r="G69" s="1669">
        <f>+IF($P$2=0,$Q69,0)</f>
        <v>0</v>
      </c>
      <c r="H69" s="1450"/>
      <c r="I69" s="1670">
        <f>+IF(OR($P$2=98,$P$2=42,$P$2=96,$P$2=97),$P69,0)</f>
        <v>0</v>
      </c>
      <c r="J69" s="1669">
        <f>+IF(OR($P$2=98,$P$2=42,$P$2=96,$P$2=97),$Q69,0)</f>
        <v>0</v>
      </c>
      <c r="K69" s="1660"/>
      <c r="L69" s="1669">
        <f>+IF($P$2=33,$Q69,0)</f>
        <v>0</v>
      </c>
      <c r="M69" s="1660"/>
      <c r="N69" s="1671">
        <f>+ROUND(+G69+J69+L69,0)</f>
        <v>0</v>
      </c>
      <c r="O69" s="1805"/>
      <c r="P69" s="1670">
        <f>+ROUND(+SUM(OTCHET!E255:E258)+IF(+OR(OTCHET!$F$12="5500",OTCHET!$F$12="5600"),+OTCHET!E297,0),0)</f>
        <v>0</v>
      </c>
      <c r="Q69" s="1669">
        <f>+ROUND(+SUM(OTCHET!F255:F258)+IF(+OR(OTCHET!$F$12="5500",OTCHET!$F$12="5600"),+OTCHET!F297,0),0)</f>
        <v>0</v>
      </c>
      <c r="R69" s="1642"/>
      <c r="S69" s="1996" t="s">
        <v>1672</v>
      </c>
      <c r="T69" s="1997"/>
      <c r="U69" s="1998"/>
      <c r="V69" s="1478"/>
      <c r="W69" s="1458"/>
      <c r="X69" s="1458"/>
      <c r="Y69" s="1458"/>
      <c r="Z69" s="1458"/>
    </row>
    <row r="70" spans="1:26" s="1448" customFormat="1" ht="15.75">
      <c r="A70" s="1486"/>
      <c r="B70" s="1622" t="s">
        <v>1559</v>
      </c>
      <c r="C70" s="1495"/>
      <c r="D70" s="1496"/>
      <c r="E70" s="1450"/>
      <c r="F70" s="1696">
        <f>+IF($P$2=0,$P70,0)</f>
        <v>0</v>
      </c>
      <c r="G70" s="1695">
        <f>+IF($P$2=0,$Q70,0)</f>
        <v>0</v>
      </c>
      <c r="H70" s="1450"/>
      <c r="I70" s="1696">
        <f>+IF(OR($P$2=98,$P$2=42,$P$2=96,$P$2=97),$P70,0)</f>
        <v>0</v>
      </c>
      <c r="J70" s="1695">
        <f>+IF(OR($P$2=98,$P$2=42,$P$2=96,$P$2=97),$Q70,0)</f>
        <v>0</v>
      </c>
      <c r="K70" s="1660"/>
      <c r="L70" s="1695">
        <f>+IF($P$2=33,$Q70,0)</f>
        <v>0</v>
      </c>
      <c r="M70" s="1660"/>
      <c r="N70" s="1663">
        <f>+ROUND(+G70+J70+L70,0)</f>
        <v>0</v>
      </c>
      <c r="O70" s="1805"/>
      <c r="P70" s="1696">
        <f>+ROUND(+OTCHET!E292,0)</f>
        <v>0</v>
      </c>
      <c r="Q70" s="1695">
        <f>+ROUND(+OTCHET!F292,0)</f>
        <v>0</v>
      </c>
      <c r="R70" s="1642"/>
      <c r="S70" s="2002" t="s">
        <v>1673</v>
      </c>
      <c r="T70" s="2003"/>
      <c r="U70" s="2004"/>
      <c r="V70" s="1478"/>
      <c r="W70" s="1458"/>
      <c r="X70" s="1458"/>
      <c r="Y70" s="1458"/>
      <c r="Z70" s="1458"/>
    </row>
    <row r="71" spans="1:26" s="1448" customFormat="1" ht="15.75">
      <c r="A71" s="1486"/>
      <c r="B71" s="1524" t="s">
        <v>1560</v>
      </c>
      <c r="C71" s="1525"/>
      <c r="D71" s="1526"/>
      <c r="E71" s="1450"/>
      <c r="F71" s="1692">
        <f>+ROUND(+SUM(F69:F70),0)</f>
        <v>0</v>
      </c>
      <c r="G71" s="1691">
        <f>+ROUND(+SUM(G69:G70),0)</f>
        <v>0</v>
      </c>
      <c r="H71" s="1450"/>
      <c r="I71" s="1692">
        <f>+ROUND(+SUM(I69:I70),0)</f>
        <v>0</v>
      </c>
      <c r="J71" s="1691">
        <f>+ROUND(+SUM(J69:J70),0)</f>
        <v>0</v>
      </c>
      <c r="K71" s="1660"/>
      <c r="L71" s="1691">
        <f>+ROUND(+SUM(L69:L70),0)</f>
        <v>0</v>
      </c>
      <c r="M71" s="1660"/>
      <c r="N71" s="1693">
        <f>+ROUND(+SUM(N69:N70),0)</f>
        <v>0</v>
      </c>
      <c r="O71" s="1805"/>
      <c r="P71" s="1692">
        <f>+ROUND(+SUM(P69:P70),0)</f>
        <v>0</v>
      </c>
      <c r="Q71" s="1691">
        <f>+ROUND(+SUM(Q69:Q70),0)</f>
        <v>0</v>
      </c>
      <c r="R71" s="1642"/>
      <c r="S71" s="2011" t="s">
        <v>1674</v>
      </c>
      <c r="T71" s="2012"/>
      <c r="U71" s="2013"/>
      <c r="V71" s="1478"/>
      <c r="W71" s="1458"/>
      <c r="X71" s="1458"/>
      <c r="Y71" s="1458"/>
      <c r="Z71" s="1458"/>
    </row>
    <row r="72" spans="1:26" s="1448" customFormat="1" ht="15.75">
      <c r="A72" s="1486"/>
      <c r="B72" s="1623" t="s">
        <v>1561</v>
      </c>
      <c r="C72" s="1500"/>
      <c r="D72" s="1501"/>
      <c r="E72" s="1523"/>
      <c r="F72" s="1696"/>
      <c r="G72" s="1695"/>
      <c r="H72" s="1450"/>
      <c r="I72" s="1696"/>
      <c r="J72" s="1695"/>
      <c r="K72" s="1660"/>
      <c r="L72" s="1695"/>
      <c r="M72" s="1660"/>
      <c r="N72" s="1663"/>
      <c r="O72" s="1805"/>
      <c r="P72" s="1696"/>
      <c r="Q72" s="1695"/>
      <c r="R72" s="1642"/>
      <c r="S72" s="1623" t="s">
        <v>1561</v>
      </c>
      <c r="T72" s="1500"/>
      <c r="U72" s="1501"/>
      <c r="V72" s="1478"/>
      <c r="W72" s="1458"/>
      <c r="X72" s="1458"/>
      <c r="Y72" s="1458"/>
      <c r="Z72" s="1458"/>
    </row>
    <row r="73" spans="1:26" s="1448" customFormat="1" ht="15.75">
      <c r="A73" s="1486"/>
      <c r="B73" s="1624" t="s">
        <v>1562</v>
      </c>
      <c r="C73" s="1502"/>
      <c r="D73" s="1503"/>
      <c r="E73" s="1523"/>
      <c r="F73" s="1670">
        <f>+IF($P$2=0,$P73,0)</f>
        <v>0</v>
      </c>
      <c r="G73" s="1669">
        <f>+IF($P$2=0,$Q73,0)</f>
        <v>0</v>
      </c>
      <c r="H73" s="1450"/>
      <c r="I73" s="1670">
        <f>+IF(OR($P$2=98,$P$2=42,$P$2=96,$P$2=97),$P73,0)</f>
        <v>0</v>
      </c>
      <c r="J73" s="1669">
        <f>+IF(OR($P$2=98,$P$2=42,$P$2=96,$P$2=97),$Q73,0)</f>
        <v>0</v>
      </c>
      <c r="K73" s="1660"/>
      <c r="L73" s="1669">
        <f>+IF($P$2=33,$Q73,0)</f>
        <v>0</v>
      </c>
      <c r="M73" s="1660"/>
      <c r="N73" s="1671">
        <f>+ROUND(+G73+J73+L73,0)</f>
        <v>0</v>
      </c>
      <c r="O73" s="1805"/>
      <c r="P73" s="1670">
        <f>+ROUND(+OTCHET!E249+OTCHET!E265+OTCHET!E269+OTCHET!E270+OTCHET!E273,0)</f>
        <v>0</v>
      </c>
      <c r="Q73" s="1669">
        <f>+ROUND(+OTCHET!F249+OTCHET!F265+OTCHET!F269+OTCHET!F270+OTCHET!F273,0)</f>
        <v>0</v>
      </c>
      <c r="R73" s="1642"/>
      <c r="S73" s="1996" t="s">
        <v>1675</v>
      </c>
      <c r="T73" s="1997"/>
      <c r="U73" s="1998"/>
      <c r="V73" s="1478"/>
      <c r="W73" s="1458"/>
      <c r="X73" s="1458"/>
      <c r="Y73" s="1458"/>
      <c r="Z73" s="1458"/>
    </row>
    <row r="74" spans="1:26" s="1448" customFormat="1" ht="15.75">
      <c r="A74" s="1486"/>
      <c r="B74" s="1622" t="s">
        <v>1563</v>
      </c>
      <c r="C74" s="1495"/>
      <c r="D74" s="1496"/>
      <c r="E74" s="1450"/>
      <c r="F74" s="1696">
        <f>+IF($P$2=0,$P74,0)</f>
        <v>0</v>
      </c>
      <c r="G74" s="1695">
        <f>+IF($P$2=0,$Q74,0)</f>
        <v>0</v>
      </c>
      <c r="H74" s="1450"/>
      <c r="I74" s="1696">
        <f>+IF(OR($P$2=98,$P$2=42,$P$2=96,$P$2=97),$P74,0)</f>
        <v>0</v>
      </c>
      <c r="J74" s="1695">
        <f>+IF(OR($P$2=98,$P$2=42,$P$2=96,$P$2=97),$Q74,0)</f>
        <v>0</v>
      </c>
      <c r="K74" s="1660"/>
      <c r="L74" s="1695">
        <f>+IF($P$2=33,$Q74,0)</f>
        <v>0</v>
      </c>
      <c r="M74" s="1660"/>
      <c r="N74" s="1663">
        <f>+ROUND(+G74+J74+L74,0)</f>
        <v>0</v>
      </c>
      <c r="O74" s="1805"/>
      <c r="P74" s="1696">
        <f>+ROUND(OTCHET!E274+OTCHET!E288-OTCHET!E292,0)</f>
        <v>0</v>
      </c>
      <c r="Q74" s="1695">
        <f>+ROUND(OTCHET!F274+OTCHET!F288-OTCHET!F292,0)</f>
        <v>0</v>
      </c>
      <c r="R74" s="1642"/>
      <c r="S74" s="2002" t="s">
        <v>1676</v>
      </c>
      <c r="T74" s="2003"/>
      <c r="U74" s="2004"/>
      <c r="V74" s="1478"/>
      <c r="W74" s="1458"/>
      <c r="X74" s="1458"/>
      <c r="Y74" s="1458"/>
      <c r="Z74" s="1458"/>
    </row>
    <row r="75" spans="1:26" s="1448" customFormat="1" ht="15.75">
      <c r="A75" s="1486"/>
      <c r="B75" s="1524" t="s">
        <v>1564</v>
      </c>
      <c r="C75" s="1525"/>
      <c r="D75" s="1526"/>
      <c r="E75" s="1450"/>
      <c r="F75" s="1692">
        <f>+ROUND(+SUM(F73:F74),0)</f>
        <v>0</v>
      </c>
      <c r="G75" s="1691">
        <f>+ROUND(+SUM(G73:G74),0)</f>
        <v>0</v>
      </c>
      <c r="H75" s="1450"/>
      <c r="I75" s="1692">
        <f>+ROUND(+SUM(I73:I74),0)</f>
        <v>0</v>
      </c>
      <c r="J75" s="1691">
        <f>+ROUND(+SUM(J73:J74),0)</f>
        <v>0</v>
      </c>
      <c r="K75" s="1660"/>
      <c r="L75" s="1691">
        <f>+ROUND(+SUM(L73:L74),0)</f>
        <v>0</v>
      </c>
      <c r="M75" s="1660"/>
      <c r="N75" s="1693">
        <f>+ROUND(+SUM(N73:N74),0)</f>
        <v>0</v>
      </c>
      <c r="O75" s="1805"/>
      <c r="P75" s="1692">
        <f>+ROUND(+SUM(P73:P74),0)</f>
        <v>0</v>
      </c>
      <c r="Q75" s="1691">
        <f>+ROUND(+SUM(Q73:Q74),0)</f>
        <v>0</v>
      </c>
      <c r="R75" s="1642"/>
      <c r="S75" s="2011" t="s">
        <v>1677</v>
      </c>
      <c r="T75" s="2012"/>
      <c r="U75" s="2013"/>
      <c r="V75" s="1478"/>
      <c r="W75" s="1458"/>
      <c r="X75" s="1458"/>
      <c r="Y75" s="1458"/>
      <c r="Z75" s="1458"/>
    </row>
    <row r="76" spans="1:26" s="1448" customFormat="1" ht="6.75" customHeight="1">
      <c r="A76" s="1486"/>
      <c r="B76" s="1529"/>
      <c r="C76" s="1530"/>
      <c r="D76" s="1531"/>
      <c r="E76" s="1450"/>
      <c r="F76" s="1696"/>
      <c r="G76" s="1695"/>
      <c r="H76" s="1450"/>
      <c r="I76" s="1696"/>
      <c r="J76" s="1695"/>
      <c r="K76" s="1660"/>
      <c r="L76" s="1695"/>
      <c r="M76" s="1660"/>
      <c r="N76" s="1663"/>
      <c r="O76" s="1805"/>
      <c r="P76" s="1696"/>
      <c r="Q76" s="1695"/>
      <c r="R76" s="1642"/>
      <c r="S76" s="1763"/>
      <c r="T76" s="1764"/>
      <c r="U76" s="1765"/>
      <c r="V76" s="1478"/>
      <c r="W76" s="1458"/>
      <c r="X76" s="1458"/>
      <c r="Y76" s="1458"/>
      <c r="Z76" s="1458"/>
    </row>
    <row r="77" spans="1:26" s="1448" customFormat="1" ht="16.5" thickBot="1">
      <c r="A77" s="1486"/>
      <c r="B77" s="1634" t="s">
        <v>1565</v>
      </c>
      <c r="C77" s="1532"/>
      <c r="D77" s="1533"/>
      <c r="E77" s="1450"/>
      <c r="F77" s="1699">
        <f>+ROUND(F56+F63+F67+F71+F75,0)</f>
        <v>0</v>
      </c>
      <c r="G77" s="1697">
        <f>+ROUND(G56+G63+G67+G71+G75,0)</f>
        <v>0</v>
      </c>
      <c r="H77" s="1450"/>
      <c r="I77" s="1699">
        <f>+ROUND(I56+I63+I67+I71+I75,0)</f>
        <v>0</v>
      </c>
      <c r="J77" s="1698">
        <f>+ROUND(J56+J63+J67+J71+J75,0)</f>
        <v>16204827</v>
      </c>
      <c r="K77" s="1660"/>
      <c r="L77" s="1698">
        <f>+ROUND(L56+L63+L67+L71+L75,0)</f>
        <v>0</v>
      </c>
      <c r="M77" s="1660"/>
      <c r="N77" s="1700">
        <f>+ROUND(N56+N63+N67+N71+N75,0)</f>
        <v>16204827</v>
      </c>
      <c r="O77" s="1805"/>
      <c r="P77" s="1699">
        <f>+ROUND(P56+P63+P67+P71+P75,0)</f>
        <v>0</v>
      </c>
      <c r="Q77" s="1697">
        <f>+ROUND(Q56+Q63+Q67+Q71+Q75,0)</f>
        <v>16204827</v>
      </c>
      <c r="R77" s="1642"/>
      <c r="S77" s="2026" t="s">
        <v>1678</v>
      </c>
      <c r="T77" s="2027"/>
      <c r="U77" s="2028"/>
      <c r="V77" s="1534"/>
      <c r="W77" s="1535"/>
      <c r="X77" s="1536"/>
      <c r="Y77" s="1535"/>
      <c r="Z77" s="1535"/>
    </row>
    <row r="78" spans="1:26" s="1448" customFormat="1" ht="15.75">
      <c r="A78" s="1486"/>
      <c r="B78" s="1620" t="s">
        <v>1566</v>
      </c>
      <c r="C78" s="1487"/>
      <c r="D78" s="1488"/>
      <c r="E78" s="1450"/>
      <c r="F78" s="1670"/>
      <c r="G78" s="1669"/>
      <c r="H78" s="1450"/>
      <c r="I78" s="1670"/>
      <c r="J78" s="1669"/>
      <c r="K78" s="1660"/>
      <c r="L78" s="1669"/>
      <c r="M78" s="1660"/>
      <c r="N78" s="1671"/>
      <c r="O78" s="1805"/>
      <c r="P78" s="1670"/>
      <c r="Q78" s="1669"/>
      <c r="R78" s="1642"/>
      <c r="S78" s="1620" t="s">
        <v>1566</v>
      </c>
      <c r="T78" s="1487"/>
      <c r="U78" s="1488"/>
      <c r="V78" s="1478"/>
      <c r="W78" s="1458"/>
      <c r="X78" s="1458"/>
      <c r="Y78" s="1458"/>
      <c r="Z78" s="1458"/>
    </row>
    <row r="79" spans="1:26" s="1448" customFormat="1" ht="15.75">
      <c r="A79" s="1486"/>
      <c r="B79" s="1624" t="s">
        <v>1567</v>
      </c>
      <c r="C79" s="1502"/>
      <c r="D79" s="1503"/>
      <c r="E79" s="1450"/>
      <c r="F79" s="1659">
        <f>+IF($P$2=0,$P79,0)</f>
        <v>0</v>
      </c>
      <c r="G79" s="1687">
        <f>+IF($P$2=0,$Q79,0)</f>
        <v>0</v>
      </c>
      <c r="H79" s="1450"/>
      <c r="I79" s="1659">
        <f>+IF(OR($P$2=98,$P$2=42,$P$2=96,$P$2=97),$P79,0)</f>
        <v>0</v>
      </c>
      <c r="J79" s="1687">
        <f>+IF(OR($P$2=98,$P$2=42,$P$2=96,$P$2=97),$Q79,0)</f>
        <v>17865668</v>
      </c>
      <c r="K79" s="1660"/>
      <c r="L79" s="1687">
        <f>+IF($P$2=33,$Q79,0)</f>
        <v>0</v>
      </c>
      <c r="M79" s="1660"/>
      <c r="N79" s="1661">
        <f>+ROUND(+G79+J79+L79,0)</f>
        <v>17865668</v>
      </c>
      <c r="O79" s="1805"/>
      <c r="P79" s="1659">
        <f>+ROUND(OTCHET!E419,0)</f>
        <v>0</v>
      </c>
      <c r="Q79" s="1687">
        <f>+ROUND(OTCHET!F419,0)</f>
        <v>17865668</v>
      </c>
      <c r="R79" s="1642"/>
      <c r="S79" s="1996" t="s">
        <v>1679</v>
      </c>
      <c r="T79" s="1997"/>
      <c r="U79" s="1998"/>
      <c r="V79" s="1478"/>
      <c r="W79" s="1458"/>
      <c r="X79" s="1458"/>
      <c r="Y79" s="1458"/>
      <c r="Z79" s="1458"/>
    </row>
    <row r="80" spans="1:26" s="1448" customFormat="1" ht="15.75">
      <c r="A80" s="1486"/>
      <c r="B80" s="1622" t="s">
        <v>1568</v>
      </c>
      <c r="C80" s="1495"/>
      <c r="D80" s="1496"/>
      <c r="E80" s="1450"/>
      <c r="F80" s="1696">
        <f>+IF($P$2=0,$P80,0)</f>
        <v>0</v>
      </c>
      <c r="G80" s="1695">
        <f>+IF($P$2=0,$Q80,0)</f>
        <v>0</v>
      </c>
      <c r="H80" s="1450"/>
      <c r="I80" s="1696">
        <f>+IF(OR($P$2=98,$P$2=42,$P$2=96,$P$2=97),$P80,0)</f>
        <v>0</v>
      </c>
      <c r="J80" s="1695">
        <f>+IF(OR($P$2=98,$P$2=42,$P$2=96,$P$2=97),$Q80,0)</f>
        <v>0</v>
      </c>
      <c r="K80" s="1660"/>
      <c r="L80" s="1695">
        <f>+IF($P$2=33,$Q80,0)</f>
        <v>0</v>
      </c>
      <c r="M80" s="1660"/>
      <c r="N80" s="1663">
        <f>+ROUND(+G80+J80+L80,0)</f>
        <v>0</v>
      </c>
      <c r="O80" s="1805"/>
      <c r="P80" s="1696">
        <f>+ROUND(OTCHET!E429,0)</f>
        <v>0</v>
      </c>
      <c r="Q80" s="1695">
        <f>+ROUND(OTCHET!F429,0)</f>
        <v>0</v>
      </c>
      <c r="R80" s="1642"/>
      <c r="S80" s="2002" t="s">
        <v>1680</v>
      </c>
      <c r="T80" s="2003"/>
      <c r="U80" s="2004"/>
      <c r="V80" s="1478"/>
      <c r="W80" s="1458"/>
      <c r="X80" s="1458"/>
      <c r="Y80" s="1458"/>
      <c r="Z80" s="1458"/>
    </row>
    <row r="81" spans="1:26" s="1448" customFormat="1" ht="16.5" thickBot="1">
      <c r="A81" s="1486"/>
      <c r="B81" s="1635" t="s">
        <v>1569</v>
      </c>
      <c r="C81" s="1537"/>
      <c r="D81" s="1538"/>
      <c r="E81" s="1450"/>
      <c r="F81" s="1702">
        <f>+ROUND(F79+F80,0)</f>
        <v>0</v>
      </c>
      <c r="G81" s="1701">
        <f>+ROUND(G79+G80,0)</f>
        <v>0</v>
      </c>
      <c r="H81" s="1450"/>
      <c r="I81" s="1702">
        <f>+ROUND(I79+I80,0)</f>
        <v>0</v>
      </c>
      <c r="J81" s="1701">
        <f>+ROUND(J79+J80,0)</f>
        <v>17865668</v>
      </c>
      <c r="K81" s="1660"/>
      <c r="L81" s="1701">
        <f>+ROUND(L79+L80,0)</f>
        <v>0</v>
      </c>
      <c r="M81" s="1660"/>
      <c r="N81" s="1703">
        <f>+ROUND(N79+N80,0)</f>
        <v>17865668</v>
      </c>
      <c r="O81" s="1805"/>
      <c r="P81" s="1702">
        <f>+ROUND(P79+P80,0)</f>
        <v>0</v>
      </c>
      <c r="Q81" s="1701">
        <f>+ROUND(Q79+Q80,0)</f>
        <v>17865668</v>
      </c>
      <c r="R81" s="1642"/>
      <c r="S81" s="2029" t="s">
        <v>1681</v>
      </c>
      <c r="T81" s="2030"/>
      <c r="U81" s="2031"/>
      <c r="V81" s="1534"/>
      <c r="W81" s="1535"/>
      <c r="X81" s="1536"/>
      <c r="Y81" s="1535"/>
      <c r="Z81" s="1535"/>
    </row>
    <row r="82" spans="1:26" s="1448" customFormat="1" ht="15.75" customHeight="1" thickBot="1">
      <c r="A82" s="1486"/>
      <c r="B82" s="2032">
        <f>+IF(+SUM(F82:N82)=0,0,"Контрола: дефицит/излишък = финансиране с обратен знак (Г. + Д. = 0)")</f>
        <v>0</v>
      </c>
      <c r="C82" s="2033"/>
      <c r="D82" s="2034"/>
      <c r="E82" s="1450"/>
      <c r="F82" s="1539">
        <f>+ROUND(F83,0)+ROUND(F84,0)</f>
        <v>0</v>
      </c>
      <c r="G82" s="1540">
        <f>+ROUND(G83,0)+ROUND(G84,0)</f>
        <v>0</v>
      </c>
      <c r="H82" s="1450"/>
      <c r="I82" s="1539">
        <f>+ROUND(I83,0)+ROUND(I84,0)</f>
        <v>0</v>
      </c>
      <c r="J82" s="1540">
        <f>+ROUND(J83,0)+ROUND(J84,0)</f>
        <v>0</v>
      </c>
      <c r="K82" s="1450"/>
      <c r="L82" s="1540">
        <f>+ROUND(L83,0)+ROUND(L84,0)</f>
        <v>0</v>
      </c>
      <c r="M82" s="1450"/>
      <c r="N82" s="1541">
        <f>+ROUND(N83,0)+ROUND(N84,0)</f>
        <v>0</v>
      </c>
      <c r="O82" s="1490"/>
      <c r="P82" s="1539">
        <f>+ROUND(P83,0)+ROUND(P84,0)</f>
        <v>0</v>
      </c>
      <c r="Q82" s="1540">
        <f>+ROUND(Q83,0)+ROUND(Q84,0)</f>
        <v>0</v>
      </c>
      <c r="R82" s="1642"/>
      <c r="S82" s="1766"/>
      <c r="T82" s="1767"/>
      <c r="U82" s="1768"/>
      <c r="V82" s="1478"/>
      <c r="W82" s="1458"/>
      <c r="X82" s="1458"/>
      <c r="Y82" s="1458"/>
      <c r="Z82" s="1458"/>
    </row>
    <row r="83" spans="1:26" s="1448" customFormat="1" ht="19.5" thickTop="1">
      <c r="A83" s="1486"/>
      <c r="B83" s="1636" t="s">
        <v>1570</v>
      </c>
      <c r="C83" s="1542"/>
      <c r="D83" s="1543"/>
      <c r="E83" s="1450"/>
      <c r="F83" s="1704">
        <f>+ROUND(F48,0)-ROUND(F77,0)+ROUND(F81,0)</f>
        <v>0</v>
      </c>
      <c r="G83" s="1705">
        <f>+ROUND(G48,0)-ROUND(G77,0)+ROUND(G81,0)</f>
        <v>0</v>
      </c>
      <c r="H83" s="1450"/>
      <c r="I83" s="1704">
        <f>+ROUND(I48,0)-ROUND(I77,0)+ROUND(I81,0)</f>
        <v>0</v>
      </c>
      <c r="J83" s="1705">
        <f>+ROUND(J48,0)-ROUND(J77,0)+ROUND(J81,0)</f>
        <v>1660841</v>
      </c>
      <c r="K83" s="1660"/>
      <c r="L83" s="1705">
        <f>+ROUND(L48,0)-ROUND(L77,0)+ROUND(L81,0)</f>
        <v>0</v>
      </c>
      <c r="M83" s="1660"/>
      <c r="N83" s="1706">
        <f>+ROUND(N48,0)-ROUND(N77,0)+ROUND(N81,0)</f>
        <v>1660841</v>
      </c>
      <c r="O83" s="1707"/>
      <c r="P83" s="1704">
        <f>+ROUND(P48,0)-ROUND(P77,0)+ROUND(P81,0)</f>
        <v>0</v>
      </c>
      <c r="Q83" s="1705">
        <f>+ROUND(Q48,0)-ROUND(Q77,0)+ROUND(Q81,0)</f>
        <v>1660841</v>
      </c>
      <c r="R83" s="1642"/>
      <c r="S83" s="1636" t="s">
        <v>1570</v>
      </c>
      <c r="T83" s="1542"/>
      <c r="U83" s="1543"/>
      <c r="V83" s="1534"/>
      <c r="W83" s="1535"/>
      <c r="X83" s="1536"/>
      <c r="Y83" s="1535"/>
      <c r="Z83" s="1535"/>
    </row>
    <row r="84" spans="1:26" s="1448" customFormat="1" ht="19.5" thickBot="1">
      <c r="A84" s="1486"/>
      <c r="B84" s="1637" t="s">
        <v>1571</v>
      </c>
      <c r="C84" s="1544"/>
      <c r="D84" s="1545"/>
      <c r="E84" s="1489"/>
      <c r="F84" s="1708">
        <f>+ROUND(F101,0)+ROUND(F120,0)+ROUND(F127,0)-ROUND(F132,0)</f>
        <v>0</v>
      </c>
      <c r="G84" s="1709">
        <f>+ROUND(G101,0)+ROUND(G120,0)+ROUND(G127,0)-ROUND(G132,0)</f>
        <v>0</v>
      </c>
      <c r="H84" s="1450"/>
      <c r="I84" s="1708">
        <f>+ROUND(I101,0)+ROUND(I120,0)+ROUND(I127,0)-ROUND(I132,0)</f>
        <v>0</v>
      </c>
      <c r="J84" s="1709">
        <f>+ROUND(J101,0)+ROUND(J120,0)+ROUND(J127,0)-ROUND(J132,0)</f>
        <v>-1660841</v>
      </c>
      <c r="K84" s="1660"/>
      <c r="L84" s="1709">
        <f>+ROUND(L101,0)+ROUND(L120,0)+ROUND(L127,0)-ROUND(L132,0)</f>
        <v>0</v>
      </c>
      <c r="M84" s="1660"/>
      <c r="N84" s="1710">
        <f>+ROUND(N101,0)+ROUND(N120,0)+ROUND(N127,0)-ROUND(N132,0)</f>
        <v>-1660841</v>
      </c>
      <c r="O84" s="1707"/>
      <c r="P84" s="1708">
        <f>+ROUND(P101,0)+ROUND(P120,0)+ROUND(P127,0)-ROUND(P132,0)</f>
        <v>0</v>
      </c>
      <c r="Q84" s="1709">
        <f>+ROUND(Q101,0)+ROUND(Q120,0)+ROUND(Q127,0)-ROUND(Q132,0)</f>
        <v>-1660841</v>
      </c>
      <c r="R84" s="1642"/>
      <c r="S84" s="1637" t="s">
        <v>1571</v>
      </c>
      <c r="T84" s="1544"/>
      <c r="U84" s="1545"/>
      <c r="V84" s="1534"/>
      <c r="W84" s="1535"/>
      <c r="X84" s="1536"/>
      <c r="Y84" s="1535"/>
      <c r="Z84" s="1535"/>
    </row>
    <row r="85" spans="1:26" s="1448" customFormat="1" ht="16.5" thickTop="1">
      <c r="A85" s="1486"/>
      <c r="B85" s="1620" t="s">
        <v>1572</v>
      </c>
      <c r="C85" s="1487"/>
      <c r="D85" s="1488"/>
      <c r="E85" s="1450"/>
      <c r="F85" s="1658"/>
      <c r="G85" s="1667"/>
      <c r="H85" s="1450"/>
      <c r="I85" s="1658"/>
      <c r="J85" s="1667"/>
      <c r="K85" s="1660"/>
      <c r="L85" s="1667"/>
      <c r="M85" s="1660"/>
      <c r="N85" s="1668"/>
      <c r="O85" s="1805"/>
      <c r="P85" s="1658"/>
      <c r="Q85" s="1667"/>
      <c r="R85" s="1642"/>
      <c r="S85" s="1620" t="s">
        <v>1572</v>
      </c>
      <c r="T85" s="1487"/>
      <c r="U85" s="1488"/>
      <c r="V85" s="1478"/>
      <c r="W85" s="1458"/>
      <c r="X85" s="1458"/>
      <c r="Y85" s="1458"/>
      <c r="Z85" s="1458"/>
    </row>
    <row r="86" spans="1:26" s="1448" customFormat="1" ht="15.75">
      <c r="A86" s="1486"/>
      <c r="B86" s="1621" t="s">
        <v>1573</v>
      </c>
      <c r="C86" s="1491"/>
      <c r="D86" s="1492"/>
      <c r="E86" s="1450"/>
      <c r="F86" s="1659"/>
      <c r="G86" s="1687"/>
      <c r="H86" s="1450"/>
      <c r="I86" s="1659"/>
      <c r="J86" s="1687"/>
      <c r="K86" s="1660"/>
      <c r="L86" s="1687"/>
      <c r="M86" s="1660"/>
      <c r="N86" s="1661"/>
      <c r="O86" s="1805"/>
      <c r="P86" s="1659"/>
      <c r="Q86" s="1687"/>
      <c r="R86" s="1642"/>
      <c r="S86" s="1621" t="s">
        <v>1573</v>
      </c>
      <c r="T86" s="1491"/>
      <c r="U86" s="1492"/>
      <c r="V86" s="1478"/>
      <c r="W86" s="1458"/>
      <c r="X86" s="1458"/>
      <c r="Y86" s="1458"/>
      <c r="Z86" s="1458"/>
    </row>
    <row r="87" spans="1:26" s="1448" customFormat="1" ht="15.75">
      <c r="A87" s="1486"/>
      <c r="B87" s="1619" t="s">
        <v>1574</v>
      </c>
      <c r="C87" s="1493"/>
      <c r="D87" s="1494"/>
      <c r="E87" s="1450"/>
      <c r="F87" s="1787">
        <f>+IF($P$2=0,$P87,0)</f>
        <v>0</v>
      </c>
      <c r="G87" s="1786">
        <f>+IF($P$2=0,$Q87,0)</f>
        <v>0</v>
      </c>
      <c r="H87" s="1450"/>
      <c r="I87" s="1787">
        <f>+IF(OR($P$2=98,$P$2=42,$P$2=96,$P$2=97),$P87,0)</f>
        <v>0</v>
      </c>
      <c r="J87" s="1786">
        <f>+IF(OR($P$2=98,$P$2=42,$P$2=96,$P$2=97),$Q87,0)</f>
        <v>0</v>
      </c>
      <c r="K87" s="1660"/>
      <c r="L87" s="1786">
        <f>+IF($P$2=33,$Q87,0)</f>
        <v>0</v>
      </c>
      <c r="M87" s="1660"/>
      <c r="N87" s="1662">
        <f>+ROUND(+G87+J87+L87,0)</f>
        <v>0</v>
      </c>
      <c r="O87" s="1805"/>
      <c r="P87" s="1787">
        <f>+ROUND(+OTCHET!E462+OTCHET!E463,0)</f>
        <v>0</v>
      </c>
      <c r="Q87" s="1786">
        <f>+ROUND(+OTCHET!F462+OTCHET!F463,0)</f>
        <v>0</v>
      </c>
      <c r="R87" s="1642"/>
      <c r="S87" s="1996" t="s">
        <v>1682</v>
      </c>
      <c r="T87" s="1997"/>
      <c r="U87" s="1998"/>
      <c r="V87" s="1478"/>
      <c r="W87" s="1458"/>
      <c r="X87" s="1458"/>
      <c r="Y87" s="1458"/>
      <c r="Z87" s="1458"/>
    </row>
    <row r="88" spans="1:26" s="1448" customFormat="1" ht="15.75">
      <c r="A88" s="1486"/>
      <c r="B88" s="1622" t="s">
        <v>1575</v>
      </c>
      <c r="C88" s="1495"/>
      <c r="D88" s="1496"/>
      <c r="E88" s="1450"/>
      <c r="F88" s="1696">
        <f>+IF($P$2=0,$P88,0)</f>
        <v>0</v>
      </c>
      <c r="G88" s="1695">
        <f>+IF($P$2=0,$Q88,0)</f>
        <v>0</v>
      </c>
      <c r="H88" s="1450"/>
      <c r="I88" s="1696">
        <f>+IF(OR($P$2=98,$P$2=42,$P$2=96,$P$2=97),$P88,0)</f>
        <v>0</v>
      </c>
      <c r="J88" s="1695">
        <f>+IF(OR($P$2=98,$P$2=42,$P$2=96,$P$2=97),$Q88,0)</f>
        <v>0</v>
      </c>
      <c r="K88" s="1660"/>
      <c r="L88" s="1695">
        <f>+IF($P$2=33,$Q88,0)</f>
        <v>0</v>
      </c>
      <c r="M88" s="1660"/>
      <c r="N88" s="1663">
        <f>+ROUND(+G88+J88+L88,0)</f>
        <v>0</v>
      </c>
      <c r="O88" s="1805"/>
      <c r="P88" s="1696">
        <f>+ROUND(OTCHET!E464+OTCHET!E535,0)</f>
        <v>0</v>
      </c>
      <c r="Q88" s="1695">
        <f>+ROUND(OTCHET!F464+OTCHET!F535,0)</f>
        <v>0</v>
      </c>
      <c r="R88" s="1642"/>
      <c r="S88" s="2002" t="s">
        <v>1683</v>
      </c>
      <c r="T88" s="2003"/>
      <c r="U88" s="2004"/>
      <c r="V88" s="1478"/>
      <c r="W88" s="1458"/>
      <c r="X88" s="1458"/>
      <c r="Y88" s="1458"/>
      <c r="Z88" s="1458"/>
    </row>
    <row r="89" spans="1:26" s="1448" customFormat="1" ht="15.75">
      <c r="A89" s="1486"/>
      <c r="B89" s="1497" t="s">
        <v>1576</v>
      </c>
      <c r="C89" s="1498"/>
      <c r="D89" s="1499"/>
      <c r="E89" s="1450"/>
      <c r="F89" s="1665">
        <f>+ROUND(+SUM(F87:F88),0)</f>
        <v>0</v>
      </c>
      <c r="G89" s="1664">
        <f>+ROUND(+SUM(G87:G88),0)</f>
        <v>0</v>
      </c>
      <c r="H89" s="1450"/>
      <c r="I89" s="1665">
        <f>+ROUND(+SUM(I87:I88),0)</f>
        <v>0</v>
      </c>
      <c r="J89" s="1664">
        <f>+ROUND(+SUM(J87:J88),0)</f>
        <v>0</v>
      </c>
      <c r="K89" s="1660"/>
      <c r="L89" s="1664">
        <f>+ROUND(+SUM(L87:L88),0)</f>
        <v>0</v>
      </c>
      <c r="M89" s="1660"/>
      <c r="N89" s="1666">
        <f>+ROUND(+SUM(N87:N88),0)</f>
        <v>0</v>
      </c>
      <c r="O89" s="1805"/>
      <c r="P89" s="1665">
        <f>+ROUND(+SUM(P87:P88),0)</f>
        <v>0</v>
      </c>
      <c r="Q89" s="1664">
        <f>+ROUND(+SUM(Q87:Q88),0)</f>
        <v>0</v>
      </c>
      <c r="R89" s="1642"/>
      <c r="S89" s="2011" t="s">
        <v>1684</v>
      </c>
      <c r="T89" s="2012"/>
      <c r="U89" s="2013"/>
      <c r="V89" s="1478"/>
      <c r="W89" s="1458"/>
      <c r="X89" s="1458"/>
      <c r="Y89" s="1458"/>
      <c r="Z89" s="1458"/>
    </row>
    <row r="90" spans="1:26" s="1448" customFormat="1" ht="15.75">
      <c r="A90" s="1486"/>
      <c r="B90" s="1623" t="s">
        <v>1577</v>
      </c>
      <c r="C90" s="1500"/>
      <c r="D90" s="1501"/>
      <c r="E90" s="1450"/>
      <c r="F90" s="1658"/>
      <c r="G90" s="1667"/>
      <c r="H90" s="1450"/>
      <c r="I90" s="1658"/>
      <c r="J90" s="1667"/>
      <c r="K90" s="1660"/>
      <c r="L90" s="1667"/>
      <c r="M90" s="1660"/>
      <c r="N90" s="1668"/>
      <c r="O90" s="1805"/>
      <c r="P90" s="1658"/>
      <c r="Q90" s="1667"/>
      <c r="R90" s="1642"/>
      <c r="S90" s="1623" t="s">
        <v>1577</v>
      </c>
      <c r="T90" s="1500"/>
      <c r="U90" s="1501"/>
      <c r="V90" s="1478"/>
      <c r="W90" s="1458"/>
      <c r="X90" s="1458"/>
      <c r="Y90" s="1458"/>
      <c r="Z90" s="1458"/>
    </row>
    <row r="91" spans="1:26" s="1448" customFormat="1" ht="15.75">
      <c r="A91" s="1486"/>
      <c r="B91" s="1624" t="s">
        <v>1578</v>
      </c>
      <c r="C91" s="1502"/>
      <c r="D91" s="1503"/>
      <c r="E91" s="1450"/>
      <c r="F91" s="1659">
        <f>+IF($P$2=0,$P91,0)</f>
        <v>0</v>
      </c>
      <c r="G91" s="1687">
        <f>+IF($P$2=0,$Q91,0)</f>
        <v>0</v>
      </c>
      <c r="H91" s="1450"/>
      <c r="I91" s="1659">
        <f>+IF(OR($P$2=98,$P$2=42,$P$2=96,$P$2=97),$P91,0)</f>
        <v>0</v>
      </c>
      <c r="J91" s="1687">
        <f>+IF(OR($P$2=98,$P$2=42,$P$2=96,$P$2=97),$Q91,0)</f>
        <v>0</v>
      </c>
      <c r="K91" s="1660"/>
      <c r="L91" s="1687">
        <f>+IF($P$2=33,$Q91,0)</f>
        <v>0</v>
      </c>
      <c r="M91" s="1660"/>
      <c r="N91" s="1661">
        <f>+ROUND(+G91+J91+L91,0)</f>
        <v>0</v>
      </c>
      <c r="O91" s="1805"/>
      <c r="P91" s="1659">
        <f>+ROUND(OTCHET!E466+OTCHET!E469+OTCHET!E479,0)</f>
        <v>0</v>
      </c>
      <c r="Q91" s="1687">
        <f>+ROUND(OTCHET!F466+OTCHET!F469+OTCHET!F479,0)</f>
        <v>0</v>
      </c>
      <c r="R91" s="1642"/>
      <c r="S91" s="1996" t="s">
        <v>1685</v>
      </c>
      <c r="T91" s="1997"/>
      <c r="U91" s="1998"/>
      <c r="V91" s="1478"/>
      <c r="W91" s="1458"/>
      <c r="X91" s="1458"/>
      <c r="Y91" s="1458"/>
      <c r="Z91" s="1458"/>
    </row>
    <row r="92" spans="1:26" s="1448" customFormat="1" ht="15.75">
      <c r="A92" s="1486"/>
      <c r="B92" s="1619" t="s">
        <v>1579</v>
      </c>
      <c r="C92" s="1493"/>
      <c r="D92" s="1494"/>
      <c r="E92" s="1450"/>
      <c r="F92" s="1696">
        <f>+IF($P$2=0,$P92,0)</f>
        <v>0</v>
      </c>
      <c r="G92" s="1695">
        <f>+IF($P$2=0,$Q92,0)</f>
        <v>0</v>
      </c>
      <c r="H92" s="1450"/>
      <c r="I92" s="1696">
        <f>+IF(OR($P$2=98,$P$2=42,$P$2=96,$P$2=97),$P92,0)</f>
        <v>0</v>
      </c>
      <c r="J92" s="1695">
        <f>+IF(OR($P$2=98,$P$2=42,$P$2=96,$P$2=97),$Q92,0)</f>
        <v>0</v>
      </c>
      <c r="K92" s="1660"/>
      <c r="L92" s="1695">
        <f>+IF($P$2=33,$Q92,0)</f>
        <v>0</v>
      </c>
      <c r="M92" s="1660"/>
      <c r="N92" s="1663">
        <f>+ROUND(+G92+J92+L92,0)</f>
        <v>0</v>
      </c>
      <c r="O92" s="1805"/>
      <c r="P92" s="1696">
        <f>+ROUND(OTCHET!E467+OTCHET!E470+OTCHET!E480+OTCHET!E502+IF(+OTCHET!E494&gt;0,+OTCHET!E494,0),0)</f>
        <v>0</v>
      </c>
      <c r="Q92" s="1695">
        <f>+ROUND(OTCHET!F467+OTCHET!F470+OTCHET!F480+OTCHET!F502+IF(+OTCHET!F494&gt;0,+OTCHET!F494,0),0)</f>
        <v>0</v>
      </c>
      <c r="R92" s="1642"/>
      <c r="S92" s="2002" t="s">
        <v>1686</v>
      </c>
      <c r="T92" s="2003"/>
      <c r="U92" s="2004"/>
      <c r="V92" s="1478"/>
      <c r="W92" s="1458"/>
      <c r="X92" s="1458"/>
      <c r="Y92" s="1458"/>
      <c r="Z92" s="1458"/>
    </row>
    <row r="93" spans="1:26" s="1448" customFormat="1" ht="15.75">
      <c r="A93" s="1486"/>
      <c r="B93" s="1619" t="s">
        <v>1580</v>
      </c>
      <c r="C93" s="1493"/>
      <c r="D93" s="1494"/>
      <c r="E93" s="1450"/>
      <c r="F93" s="1787">
        <f>+IF($P$2=0,$P93,0)</f>
        <v>0</v>
      </c>
      <c r="G93" s="1786">
        <f>+IF($P$2=0,$Q93,0)</f>
        <v>0</v>
      </c>
      <c r="H93" s="1450"/>
      <c r="I93" s="1787">
        <f>+IF(OR($P$2=98,$P$2=42,$P$2=96,$P$2=97),$P93,0)</f>
        <v>0</v>
      </c>
      <c r="J93" s="1786">
        <f>+IF(OR($P$2=98,$P$2=42,$P$2=96,$P$2=97),$Q93,0)</f>
        <v>0</v>
      </c>
      <c r="K93" s="1660"/>
      <c r="L93" s="1786">
        <f>+IF($P$2=33,$Q93,0)</f>
        <v>0</v>
      </c>
      <c r="M93" s="1660"/>
      <c r="N93" s="1662">
        <f>+ROUND(+G93+J93+L93,0)</f>
        <v>0</v>
      </c>
      <c r="O93" s="1805"/>
      <c r="P93" s="1787">
        <f>+ROUND(+SUM(OTCHET!E472:E474),0)</f>
        <v>0</v>
      </c>
      <c r="Q93" s="1786">
        <f>+ROUND(+SUM(OTCHET!F472:F474),0)</f>
        <v>0</v>
      </c>
      <c r="R93" s="1642"/>
      <c r="S93" s="2002" t="s">
        <v>1687</v>
      </c>
      <c r="T93" s="2003"/>
      <c r="U93" s="2004"/>
      <c r="V93" s="1478"/>
      <c r="W93" s="1458"/>
      <c r="X93" s="1458"/>
      <c r="Y93" s="1458"/>
      <c r="Z93" s="1458"/>
    </row>
    <row r="94" spans="1:26" s="1448" customFormat="1" ht="15.75">
      <c r="A94" s="1486"/>
      <c r="B94" s="1638" t="s">
        <v>1581</v>
      </c>
      <c r="C94" s="1546"/>
      <c r="D94" s="1547"/>
      <c r="E94" s="1450"/>
      <c r="F94" s="1670">
        <f>+IF($P$2=0,$P94,0)</f>
        <v>0</v>
      </c>
      <c r="G94" s="1669">
        <f>+IF($P$2=0,$Q94,0)</f>
        <v>0</v>
      </c>
      <c r="H94" s="1450"/>
      <c r="I94" s="1670">
        <f>+IF(OR($P$2=98,$P$2=42,$P$2=96,$P$2=97),$P94,0)</f>
        <v>0</v>
      </c>
      <c r="J94" s="1669">
        <f>+IF(OR($P$2=98,$P$2=42,$P$2=96,$P$2=97),$Q94,0)</f>
        <v>0</v>
      </c>
      <c r="K94" s="1660"/>
      <c r="L94" s="1669">
        <f>+IF($P$2=33,$Q94,0)</f>
        <v>0</v>
      </c>
      <c r="M94" s="1660"/>
      <c r="N94" s="1671">
        <f>+ROUND(+G94+J94+L94,0)</f>
        <v>0</v>
      </c>
      <c r="O94" s="1805"/>
      <c r="P94" s="1670">
        <f>+ROUND(+SUM(OTCHET!E475:E476),0)</f>
        <v>0</v>
      </c>
      <c r="Q94" s="1669">
        <f>+ROUND(+SUM(OTCHET!F475:F476),0)</f>
        <v>0</v>
      </c>
      <c r="R94" s="1642"/>
      <c r="S94" s="2008" t="s">
        <v>1688</v>
      </c>
      <c r="T94" s="2009"/>
      <c r="U94" s="2010"/>
      <c r="V94" s="1478"/>
      <c r="W94" s="1458"/>
      <c r="X94" s="1458"/>
      <c r="Y94" s="1458"/>
      <c r="Z94" s="1458"/>
    </row>
    <row r="95" spans="1:26" s="1448" customFormat="1" ht="15.75">
      <c r="A95" s="1486"/>
      <c r="B95" s="1497" t="s">
        <v>1582</v>
      </c>
      <c r="C95" s="1498"/>
      <c r="D95" s="1499"/>
      <c r="E95" s="1450"/>
      <c r="F95" s="1665">
        <f>+ROUND(+SUM(F91:F94),0)</f>
        <v>0</v>
      </c>
      <c r="G95" s="1664">
        <f>+ROUND(+SUM(G91:G94),0)</f>
        <v>0</v>
      </c>
      <c r="H95" s="1450"/>
      <c r="I95" s="1665">
        <f>+ROUND(+SUM(I91:I94),0)</f>
        <v>0</v>
      </c>
      <c r="J95" s="1664">
        <f>+ROUND(+SUM(J91:J94),0)</f>
        <v>0</v>
      </c>
      <c r="K95" s="1660"/>
      <c r="L95" s="1664">
        <f>+ROUND(+SUM(L91:L94),0)</f>
        <v>0</v>
      </c>
      <c r="M95" s="1660"/>
      <c r="N95" s="1666">
        <f>+ROUND(+SUM(N91:N94),0)</f>
        <v>0</v>
      </c>
      <c r="O95" s="1805"/>
      <c r="P95" s="1665">
        <f>+ROUND(+SUM(P91:P94),0)</f>
        <v>0</v>
      </c>
      <c r="Q95" s="1664">
        <f>+ROUND(+SUM(Q91:Q94),0)</f>
        <v>0</v>
      </c>
      <c r="R95" s="1642"/>
      <c r="S95" s="2011" t="s">
        <v>1689</v>
      </c>
      <c r="T95" s="2012"/>
      <c r="U95" s="2013"/>
      <c r="V95" s="1478"/>
      <c r="W95" s="1458"/>
      <c r="X95" s="1458"/>
      <c r="Y95" s="1458"/>
      <c r="Z95" s="1458"/>
    </row>
    <row r="96" spans="1:26" s="1448" customFormat="1" ht="15.75">
      <c r="A96" s="1486"/>
      <c r="B96" s="1623" t="s">
        <v>1583</v>
      </c>
      <c r="C96" s="1500"/>
      <c r="D96" s="1501"/>
      <c r="E96" s="1450"/>
      <c r="F96" s="1658"/>
      <c r="G96" s="1667"/>
      <c r="H96" s="1450"/>
      <c r="I96" s="1658"/>
      <c r="J96" s="1667"/>
      <c r="K96" s="1660"/>
      <c r="L96" s="1667"/>
      <c r="M96" s="1660"/>
      <c r="N96" s="1668"/>
      <c r="O96" s="1805"/>
      <c r="P96" s="1658"/>
      <c r="Q96" s="1667"/>
      <c r="R96" s="1642"/>
      <c r="S96" s="1623" t="s">
        <v>1583</v>
      </c>
      <c r="T96" s="1500"/>
      <c r="U96" s="1501"/>
      <c r="V96" s="1478"/>
      <c r="W96" s="1458"/>
      <c r="X96" s="1458"/>
      <c r="Y96" s="1458"/>
      <c r="Z96" s="1458"/>
    </row>
    <row r="97" spans="1:26" s="1448" customFormat="1" ht="15.75">
      <c r="A97" s="1486"/>
      <c r="B97" s="1624" t="s">
        <v>1584</v>
      </c>
      <c r="C97" s="1502"/>
      <c r="D97" s="1503"/>
      <c r="E97" s="1450"/>
      <c r="F97" s="1659">
        <f>+IF($P$2=0,$P97,0)</f>
        <v>0</v>
      </c>
      <c r="G97" s="1687">
        <f>+IF($P$2=0,$Q97,0)</f>
        <v>0</v>
      </c>
      <c r="H97" s="1450"/>
      <c r="I97" s="1659">
        <f>+IF(OR($P$2=98,$P$2=42,$P$2=96,$P$2=97),$P97,0)</f>
        <v>0</v>
      </c>
      <c r="J97" s="1687">
        <f>+IF(OR($P$2=98,$P$2=42,$P$2=96,$P$2=97),$Q97,0)</f>
        <v>0</v>
      </c>
      <c r="K97" s="1660"/>
      <c r="L97" s="1687">
        <f>+IF($P$2=33,$Q97,0)</f>
        <v>0</v>
      </c>
      <c r="M97" s="1660"/>
      <c r="N97" s="1661">
        <f>+ROUND(+G97+J97+L97,0)</f>
        <v>0</v>
      </c>
      <c r="O97" s="1805"/>
      <c r="P97" s="1659">
        <f>+ROUND(OTCHET!E536+OTCHET!E541,0)</f>
        <v>0</v>
      </c>
      <c r="Q97" s="1687">
        <f>+ROUND(OTCHET!F536+OTCHET!F541,0)</f>
        <v>0</v>
      </c>
      <c r="R97" s="1642"/>
      <c r="S97" s="1996" t="s">
        <v>1690</v>
      </c>
      <c r="T97" s="1997"/>
      <c r="U97" s="1998"/>
      <c r="V97" s="1478"/>
      <c r="W97" s="1458"/>
      <c r="X97" s="1458"/>
      <c r="Y97" s="1458"/>
      <c r="Z97" s="1458"/>
    </row>
    <row r="98" spans="1:26" s="1448" customFormat="1" ht="15.75">
      <c r="A98" s="1486"/>
      <c r="B98" s="1622" t="s">
        <v>1585</v>
      </c>
      <c r="C98" s="1495"/>
      <c r="D98" s="1496"/>
      <c r="E98" s="1450"/>
      <c r="F98" s="1696">
        <f>+IF($P$2=0,$P98,0)</f>
        <v>0</v>
      </c>
      <c r="G98" s="1695">
        <f>+IF($P$2=0,$Q98,0)</f>
        <v>0</v>
      </c>
      <c r="H98" s="1450"/>
      <c r="I98" s="1696">
        <f>+IF(OR($P$2=98,$P$2=42,$P$2=96,$P$2=97),$P98,0)</f>
        <v>0</v>
      </c>
      <c r="J98" s="1695">
        <f>+IF(OR($P$2=98,$P$2=42,$P$2=96,$P$2=97),$Q98,0)</f>
        <v>0</v>
      </c>
      <c r="K98" s="1660"/>
      <c r="L98" s="1695">
        <f>+IF($P$2=33,$Q98,0)</f>
        <v>0</v>
      </c>
      <c r="M98" s="1660"/>
      <c r="N98" s="1663">
        <f>+ROUND(+G98+J98+L98,0)</f>
        <v>0</v>
      </c>
      <c r="O98" s="1805"/>
      <c r="P98" s="1696">
        <f>+ROUND(+OTCHET!E477+OTCHET!E558+OTCHET!E560,0)</f>
        <v>0</v>
      </c>
      <c r="Q98" s="1695">
        <f>+ROUND(+OTCHET!F477+OTCHET!F558+OTCHET!F560,0)</f>
        <v>0</v>
      </c>
      <c r="R98" s="1642"/>
      <c r="S98" s="2002" t="s">
        <v>1691</v>
      </c>
      <c r="T98" s="2003"/>
      <c r="U98" s="2004"/>
      <c r="V98" s="1478"/>
      <c r="W98" s="1458"/>
      <c r="X98" s="1458"/>
      <c r="Y98" s="1458"/>
      <c r="Z98" s="1458"/>
    </row>
    <row r="99" spans="1:26" s="1448" customFormat="1" ht="15.75">
      <c r="A99" s="1486"/>
      <c r="B99" s="1497" t="s">
        <v>1586</v>
      </c>
      <c r="C99" s="1498"/>
      <c r="D99" s="1499"/>
      <c r="E99" s="1450"/>
      <c r="F99" s="1665">
        <f>+ROUND(+SUM(F97:F98),0)</f>
        <v>0</v>
      </c>
      <c r="G99" s="1664">
        <f>+ROUND(+SUM(G97:G98),0)</f>
        <v>0</v>
      </c>
      <c r="H99" s="1450"/>
      <c r="I99" s="1665">
        <f>+ROUND(+SUM(I97:I98),0)</f>
        <v>0</v>
      </c>
      <c r="J99" s="1664">
        <f>+ROUND(+SUM(J97:J98),0)</f>
        <v>0</v>
      </c>
      <c r="K99" s="1660"/>
      <c r="L99" s="1664">
        <f>+ROUND(+SUM(L97:L98),0)</f>
        <v>0</v>
      </c>
      <c r="M99" s="1660"/>
      <c r="N99" s="1666">
        <f>+ROUND(+SUM(N97:N98),0)</f>
        <v>0</v>
      </c>
      <c r="O99" s="1805"/>
      <c r="P99" s="1665">
        <f>+ROUND(+SUM(P97:P98),0)</f>
        <v>0</v>
      </c>
      <c r="Q99" s="1664">
        <f>+ROUND(+SUM(Q97:Q98),0)</f>
        <v>0</v>
      </c>
      <c r="R99" s="1642"/>
      <c r="S99" s="2011" t="s">
        <v>1692</v>
      </c>
      <c r="T99" s="2012"/>
      <c r="U99" s="2013"/>
      <c r="V99" s="1478"/>
      <c r="W99" s="1458"/>
      <c r="X99" s="1458"/>
      <c r="Y99" s="1458"/>
      <c r="Z99" s="1458"/>
    </row>
    <row r="100" spans="1:26" s="1448" customFormat="1" ht="8.25" customHeight="1">
      <c r="A100" s="1486"/>
      <c r="B100" s="1520"/>
      <c r="C100" s="1505"/>
      <c r="D100" s="1506"/>
      <c r="E100" s="1450"/>
      <c r="F100" s="1659"/>
      <c r="G100" s="1687"/>
      <c r="H100" s="1450"/>
      <c r="I100" s="1659"/>
      <c r="J100" s="1687"/>
      <c r="K100" s="1660"/>
      <c r="L100" s="1687"/>
      <c r="M100" s="1660"/>
      <c r="N100" s="1661"/>
      <c r="O100" s="1805"/>
      <c r="P100" s="1659"/>
      <c r="Q100" s="1687"/>
      <c r="R100" s="1642"/>
      <c r="S100" s="1757"/>
      <c r="T100" s="1758"/>
      <c r="U100" s="1759"/>
      <c r="V100" s="1478"/>
      <c r="W100" s="1458"/>
      <c r="X100" s="1458"/>
      <c r="Y100" s="1458"/>
      <c r="Z100" s="1458"/>
    </row>
    <row r="101" spans="1:26" s="1448" customFormat="1" ht="16.5" thickBot="1">
      <c r="A101" s="1486"/>
      <c r="B101" s="1632" t="s">
        <v>1587</v>
      </c>
      <c r="C101" s="1521"/>
      <c r="D101" s="1522"/>
      <c r="E101" s="1450"/>
      <c r="F101" s="1689">
        <f>+ROUND(F89+F95+F99,0)</f>
        <v>0</v>
      </c>
      <c r="G101" s="1688">
        <f>+ROUND(G89+G95+G99,0)</f>
        <v>0</v>
      </c>
      <c r="H101" s="1450"/>
      <c r="I101" s="1689">
        <f>+ROUND(I89+I95+I99,0)</f>
        <v>0</v>
      </c>
      <c r="J101" s="1688">
        <f>+ROUND(J89+J95+J99,0)</f>
        <v>0</v>
      </c>
      <c r="K101" s="1660"/>
      <c r="L101" s="1688">
        <f>+ROUND(L89+L95+L99,0)</f>
        <v>0</v>
      </c>
      <c r="M101" s="1660"/>
      <c r="N101" s="1690">
        <f>+ROUND(N89+N95+N99,0)</f>
        <v>0</v>
      </c>
      <c r="O101" s="1807"/>
      <c r="P101" s="1689">
        <f>+ROUND(P89+P95+P99,0)</f>
        <v>0</v>
      </c>
      <c r="Q101" s="1688">
        <f>+ROUND(Q89+Q95+Q99,0)</f>
        <v>0</v>
      </c>
      <c r="R101" s="1642"/>
      <c r="S101" s="2023" t="s">
        <v>1693</v>
      </c>
      <c r="T101" s="2024"/>
      <c r="U101" s="2025"/>
      <c r="V101" s="1478"/>
      <c r="W101" s="1458"/>
      <c r="X101" s="1458"/>
      <c r="Y101" s="1458"/>
      <c r="Z101" s="1458"/>
    </row>
    <row r="102" spans="1:26" s="1448" customFormat="1" ht="15.75">
      <c r="A102" s="1486"/>
      <c r="B102" s="1620" t="s">
        <v>1588</v>
      </c>
      <c r="C102" s="1487"/>
      <c r="D102" s="1488"/>
      <c r="E102" s="1450"/>
      <c r="F102" s="1670"/>
      <c r="G102" s="1669"/>
      <c r="H102" s="1450"/>
      <c r="I102" s="1670"/>
      <c r="J102" s="1669"/>
      <c r="K102" s="1660"/>
      <c r="L102" s="1669"/>
      <c r="M102" s="1660"/>
      <c r="N102" s="1671"/>
      <c r="O102" s="1805"/>
      <c r="P102" s="1670"/>
      <c r="Q102" s="1669"/>
      <c r="R102" s="1642"/>
      <c r="S102" s="1769" t="s">
        <v>1588</v>
      </c>
      <c r="T102" s="1770"/>
      <c r="U102" s="1771"/>
      <c r="V102" s="1478"/>
      <c r="W102" s="1458"/>
      <c r="X102" s="1458"/>
      <c r="Y102" s="1458"/>
      <c r="Z102" s="1458"/>
    </row>
    <row r="103" spans="1:26" s="1448" customFormat="1" ht="15.75">
      <c r="A103" s="1486"/>
      <c r="B103" s="1621" t="s">
        <v>1589</v>
      </c>
      <c r="C103" s="1491"/>
      <c r="D103" s="1492"/>
      <c r="E103" s="1450"/>
      <c r="F103" s="1659"/>
      <c r="G103" s="1687"/>
      <c r="H103" s="1450"/>
      <c r="I103" s="1659"/>
      <c r="J103" s="1687"/>
      <c r="K103" s="1660"/>
      <c r="L103" s="1687"/>
      <c r="M103" s="1660"/>
      <c r="N103" s="1661"/>
      <c r="O103" s="1805"/>
      <c r="P103" s="1659"/>
      <c r="Q103" s="1687"/>
      <c r="R103" s="1642"/>
      <c r="S103" s="1772" t="s">
        <v>1589</v>
      </c>
      <c r="T103" s="1773"/>
      <c r="U103" s="1774"/>
      <c r="V103" s="1478"/>
      <c r="W103" s="1458"/>
      <c r="X103" s="1458"/>
      <c r="Y103" s="1458"/>
      <c r="Z103" s="1458"/>
    </row>
    <row r="104" spans="1:26" s="1448" customFormat="1" ht="15.75">
      <c r="A104" s="1486"/>
      <c r="B104" s="1619" t="s">
        <v>1590</v>
      </c>
      <c r="C104" s="1493"/>
      <c r="D104" s="1494"/>
      <c r="E104" s="1450"/>
      <c r="F104" s="1787">
        <f>+IF($P$2=0,$P104,0)</f>
        <v>0</v>
      </c>
      <c r="G104" s="1786">
        <f>+IF($P$2=0,$Q104,0)</f>
        <v>0</v>
      </c>
      <c r="H104" s="1450"/>
      <c r="I104" s="1787">
        <f>+IF(OR($P$2=98,$P$2=42,$P$2=96,$P$2=97),$P104,0)</f>
        <v>0</v>
      </c>
      <c r="J104" s="1786">
        <f>+IF(OR($P$2=98,$P$2=42,$P$2=96,$P$2=97),$Q104,0)</f>
        <v>0</v>
      </c>
      <c r="K104" s="1660"/>
      <c r="L104" s="1786">
        <f>+IF($P$2=33,$Q104,0)</f>
        <v>0</v>
      </c>
      <c r="M104" s="1660"/>
      <c r="N104" s="1662">
        <f>+ROUND(+G104+J104+L104,0)</f>
        <v>0</v>
      </c>
      <c r="O104" s="1805"/>
      <c r="P104" s="1787">
        <f>+ROUND(OTCHET!E498+OTCHET!E499+OTCHET!E512,0)</f>
        <v>0</v>
      </c>
      <c r="Q104" s="1786">
        <f>+ROUND(OTCHET!F498+OTCHET!F499+OTCHET!F512,0)</f>
        <v>0</v>
      </c>
      <c r="R104" s="1642"/>
      <c r="S104" s="1996" t="s">
        <v>1694</v>
      </c>
      <c r="T104" s="1997"/>
      <c r="U104" s="1998"/>
      <c r="V104" s="1478"/>
      <c r="W104" s="1458"/>
      <c r="X104" s="1458"/>
      <c r="Y104" s="1458"/>
      <c r="Z104" s="1458"/>
    </row>
    <row r="105" spans="1:26" s="1448" customFormat="1" ht="15.75">
      <c r="A105" s="1486"/>
      <c r="B105" s="1622" t="s">
        <v>1591</v>
      </c>
      <c r="C105" s="1495"/>
      <c r="D105" s="1496"/>
      <c r="E105" s="1450"/>
      <c r="F105" s="1696">
        <f>+IF($P$2=0,$P105,0)</f>
        <v>0</v>
      </c>
      <c r="G105" s="1695">
        <f>+IF($P$2=0,$Q105,0)</f>
        <v>0</v>
      </c>
      <c r="H105" s="1450"/>
      <c r="I105" s="1696">
        <f>+IF(OR($P$2=98,$P$2=42,$P$2=96,$P$2=97),$P105,0)</f>
        <v>0</v>
      </c>
      <c r="J105" s="1695">
        <f>+IF(OR($P$2=98,$P$2=42,$P$2=96,$P$2=97),$Q105,0)</f>
        <v>0</v>
      </c>
      <c r="K105" s="1660"/>
      <c r="L105" s="1695">
        <f>+IF($P$2=33,$Q105,0)</f>
        <v>0</v>
      </c>
      <c r="M105" s="1660"/>
      <c r="N105" s="1663">
        <f>+ROUND(+G105+J105+L105,0)</f>
        <v>0</v>
      </c>
      <c r="O105" s="1805"/>
      <c r="P105" s="1696">
        <f>+ROUND(OTCHET!E500+OTCHET!E501+OTCHET!E516,0)</f>
        <v>0</v>
      </c>
      <c r="Q105" s="1695">
        <f>+ROUND(OTCHET!F500+OTCHET!F501+OTCHET!F516,0)</f>
        <v>0</v>
      </c>
      <c r="R105" s="1642"/>
      <c r="S105" s="2002" t="s">
        <v>1695</v>
      </c>
      <c r="T105" s="2003"/>
      <c r="U105" s="2004"/>
      <c r="V105" s="1478"/>
      <c r="W105" s="1458"/>
      <c r="X105" s="1458"/>
      <c r="Y105" s="1458"/>
      <c r="Z105" s="1458"/>
    </row>
    <row r="106" spans="1:26" s="1448" customFormat="1" ht="15.75">
      <c r="A106" s="1486"/>
      <c r="B106" s="1524" t="s">
        <v>1592</v>
      </c>
      <c r="C106" s="1525"/>
      <c r="D106" s="1526"/>
      <c r="E106" s="1450"/>
      <c r="F106" s="1692">
        <f>+ROUND(+SUM(F104:F105),0)</f>
        <v>0</v>
      </c>
      <c r="G106" s="1691">
        <f>+ROUND(+SUM(G104:G105),0)</f>
        <v>0</v>
      </c>
      <c r="H106" s="1450"/>
      <c r="I106" s="1692">
        <f>+ROUND(+SUM(I104:I105),0)</f>
        <v>0</v>
      </c>
      <c r="J106" s="1691">
        <f>+ROUND(+SUM(J104:J105),0)</f>
        <v>0</v>
      </c>
      <c r="K106" s="1660"/>
      <c r="L106" s="1691">
        <f>+ROUND(+SUM(L104:L105),0)</f>
        <v>0</v>
      </c>
      <c r="M106" s="1660"/>
      <c r="N106" s="1693">
        <f>+ROUND(+SUM(N104:N105),0)</f>
        <v>0</v>
      </c>
      <c r="O106" s="1805"/>
      <c r="P106" s="1692">
        <f>+ROUND(+SUM(P104:P105),0)</f>
        <v>0</v>
      </c>
      <c r="Q106" s="1691">
        <f>+ROUND(+SUM(Q104:Q105),0)</f>
        <v>0</v>
      </c>
      <c r="R106" s="1642"/>
      <c r="S106" s="2011" t="s">
        <v>1696</v>
      </c>
      <c r="T106" s="2012"/>
      <c r="U106" s="2013"/>
      <c r="V106" s="1478"/>
      <c r="W106" s="1458"/>
      <c r="X106" s="1458"/>
      <c r="Y106" s="1458"/>
      <c r="Z106" s="1458"/>
    </row>
    <row r="107" spans="1:26" s="1448" customFormat="1" ht="15.75">
      <c r="A107" s="1486"/>
      <c r="B107" s="1623" t="s">
        <v>1593</v>
      </c>
      <c r="C107" s="1500"/>
      <c r="D107" s="1501"/>
      <c r="E107" s="1450"/>
      <c r="F107" s="1658"/>
      <c r="G107" s="1667"/>
      <c r="H107" s="1450"/>
      <c r="I107" s="1658"/>
      <c r="J107" s="1667"/>
      <c r="K107" s="1660"/>
      <c r="L107" s="1667"/>
      <c r="M107" s="1660"/>
      <c r="N107" s="1668"/>
      <c r="O107" s="1805"/>
      <c r="P107" s="1658"/>
      <c r="Q107" s="1667"/>
      <c r="R107" s="1642"/>
      <c r="S107" s="1775" t="s">
        <v>1593</v>
      </c>
      <c r="T107" s="1776"/>
      <c r="U107" s="1777"/>
      <c r="V107" s="1478"/>
      <c r="W107" s="1458"/>
      <c r="X107" s="1458"/>
      <c r="Y107" s="1458"/>
      <c r="Z107" s="1458"/>
    </row>
    <row r="108" spans="1:26" s="1448" customFormat="1" ht="15.75">
      <c r="A108" s="1486"/>
      <c r="B108" s="1624" t="s">
        <v>1594</v>
      </c>
      <c r="C108" s="1502"/>
      <c r="D108" s="1503"/>
      <c r="E108" s="1450"/>
      <c r="F108" s="1659">
        <f>+IF($P$2=0,$P108,0)</f>
        <v>0</v>
      </c>
      <c r="G108" s="1687">
        <f>+IF($P$2=0,$Q108,0)</f>
        <v>0</v>
      </c>
      <c r="H108" s="1450"/>
      <c r="I108" s="1659">
        <f>+IF(OR($P$2=98,$P$2=42,$P$2=96,$P$2=97),$P108,0)</f>
        <v>0</v>
      </c>
      <c r="J108" s="1687">
        <f>+IF(OR($P$2=98,$P$2=42,$P$2=96,$P$2=97),$Q108,0)</f>
        <v>0</v>
      </c>
      <c r="K108" s="1660"/>
      <c r="L108" s="1687">
        <f>+IF($P$2=33,$Q108,0)</f>
        <v>0</v>
      </c>
      <c r="M108" s="1660"/>
      <c r="N108" s="1661">
        <f>+ROUND(+G108+J108+L108,0)</f>
        <v>0</v>
      </c>
      <c r="O108" s="1805"/>
      <c r="P108" s="1659">
        <f>+ROUND(OTCHET!E482+OTCHET!E483+OTCHET!E486+OTCHET!E487+OTCHET!E490+OTCHET!E491+OTCHET!E495+OTCHET!E504+OTCHET!E505+OTCHET!E508+OTCHET!E509,0)</f>
        <v>0</v>
      </c>
      <c r="Q108" s="1687">
        <f>+ROUND(OTCHET!F482+OTCHET!F483+OTCHET!F486+OTCHET!F487+OTCHET!F490+OTCHET!F491+OTCHET!F495+OTCHET!F504+OTCHET!F505+OTCHET!F508+OTCHET!F509,0)</f>
        <v>0</v>
      </c>
      <c r="R108" s="1642"/>
      <c r="S108" s="2035" t="s">
        <v>1697</v>
      </c>
      <c r="T108" s="2036"/>
      <c r="U108" s="2037"/>
      <c r="V108" s="1478"/>
      <c r="W108" s="1458"/>
      <c r="X108" s="1458"/>
      <c r="Y108" s="1458"/>
      <c r="Z108" s="1458"/>
    </row>
    <row r="109" spans="1:26" s="1448" customFormat="1" ht="15.75">
      <c r="A109" s="1486"/>
      <c r="B109" s="1622" t="s">
        <v>1719</v>
      </c>
      <c r="C109" s="1495"/>
      <c r="D109" s="1496"/>
      <c r="E109" s="1450"/>
      <c r="F109" s="1696">
        <f>+IF($P$2=0,$P109,0)</f>
        <v>0</v>
      </c>
      <c r="G109" s="1695">
        <f>+IF($P$2=0,$Q109,0)</f>
        <v>0</v>
      </c>
      <c r="H109" s="1450"/>
      <c r="I109" s="1696">
        <f>+IF(OR($P$2=98,$P$2=42,$P$2=96,$P$2=97),$P109,0)</f>
        <v>0</v>
      </c>
      <c r="J109" s="1695">
        <f>+IF(OR($P$2=98,$P$2=42,$P$2=96,$P$2=97),$Q109,0)</f>
        <v>0</v>
      </c>
      <c r="K109" s="1660"/>
      <c r="L109" s="1695">
        <f>+IF($P$2=33,$Q109,0)</f>
        <v>0</v>
      </c>
      <c r="M109" s="1660"/>
      <c r="N109" s="1663">
        <f>+ROUND(+G109+J109+L109,0)</f>
        <v>0</v>
      </c>
      <c r="O109" s="1805"/>
      <c r="P109" s="1696">
        <f>+ROUND(OTCHET!E484+OTCHET!E485+OTCHET!E488+OTCHET!E489+OTCHET!E492+OTCHET!E493+OTCHET!E496+OTCHET!E506+OTCHET!E507+OTCHET!E510+OTCHET!E511+IF(+OTCHET!E494&lt;0,+OTCHET!E494,0),0)</f>
        <v>0</v>
      </c>
      <c r="Q109" s="1695">
        <f>+ROUND(OTCHET!F484+OTCHET!F485+OTCHET!F488+OTCHET!F489+OTCHET!F492+OTCHET!F493+OTCHET!F496+OTCHET!F506+OTCHET!F507+OTCHET!F510+OTCHET!F511+IF(+OTCHET!F494&lt;0,+OTCHET!F494,0),0)</f>
        <v>0</v>
      </c>
      <c r="R109" s="1642"/>
      <c r="S109" s="2038" t="s">
        <v>1698</v>
      </c>
      <c r="T109" s="2039"/>
      <c r="U109" s="2040"/>
      <c r="V109" s="1478"/>
      <c r="W109" s="1458"/>
      <c r="X109" s="1458"/>
      <c r="Y109" s="1458"/>
      <c r="Z109" s="1458"/>
    </row>
    <row r="110" spans="1:26" s="1448" customFormat="1" ht="15.75">
      <c r="A110" s="1486"/>
      <c r="B110" s="1524" t="s">
        <v>1595</v>
      </c>
      <c r="C110" s="1525"/>
      <c r="D110" s="1526"/>
      <c r="E110" s="1450"/>
      <c r="F110" s="1692">
        <f>+ROUND(+SUM(F108:F109),0)</f>
        <v>0</v>
      </c>
      <c r="G110" s="1691">
        <f>+ROUND(+SUM(G108:G109),0)</f>
        <v>0</v>
      </c>
      <c r="H110" s="1450"/>
      <c r="I110" s="1692">
        <f>+ROUND(+SUM(I108:I109),0)</f>
        <v>0</v>
      </c>
      <c r="J110" s="1691">
        <f>+ROUND(+SUM(J108:J109),0)</f>
        <v>0</v>
      </c>
      <c r="K110" s="1660"/>
      <c r="L110" s="1691">
        <f>+ROUND(+SUM(L108:L109),0)</f>
        <v>0</v>
      </c>
      <c r="M110" s="1660"/>
      <c r="N110" s="1693">
        <f>+ROUND(+SUM(N108:N109),0)</f>
        <v>0</v>
      </c>
      <c r="O110" s="1805"/>
      <c r="P110" s="1692">
        <f>+ROUND(+SUM(P108:P109),0)</f>
        <v>0</v>
      </c>
      <c r="Q110" s="1691">
        <f>+ROUND(+SUM(Q108:Q109),0)</f>
        <v>0</v>
      </c>
      <c r="R110" s="1642"/>
      <c r="S110" s="2011" t="s">
        <v>1699</v>
      </c>
      <c r="T110" s="2012"/>
      <c r="U110" s="2013"/>
      <c r="V110" s="1478"/>
      <c r="W110" s="1458"/>
      <c r="X110" s="1458"/>
      <c r="Y110" s="1458"/>
      <c r="Z110" s="1458"/>
    </row>
    <row r="111" spans="1:26" s="1448" customFormat="1" ht="15.75">
      <c r="A111" s="1486"/>
      <c r="B111" s="1623" t="s">
        <v>1596</v>
      </c>
      <c r="C111" s="1500"/>
      <c r="D111" s="1501"/>
      <c r="E111" s="1450"/>
      <c r="F111" s="1658"/>
      <c r="G111" s="1667"/>
      <c r="H111" s="1450"/>
      <c r="I111" s="1658"/>
      <c r="J111" s="1667"/>
      <c r="K111" s="1660"/>
      <c r="L111" s="1667"/>
      <c r="M111" s="1660"/>
      <c r="N111" s="1668"/>
      <c r="O111" s="1805"/>
      <c r="P111" s="1658"/>
      <c r="Q111" s="1667"/>
      <c r="R111" s="1642"/>
      <c r="S111" s="1775" t="s">
        <v>1596</v>
      </c>
      <c r="T111" s="1776"/>
      <c r="U111" s="1777"/>
      <c r="V111" s="1478"/>
      <c r="W111" s="1458"/>
      <c r="X111" s="1458"/>
      <c r="Y111" s="1458"/>
      <c r="Z111" s="1458"/>
    </row>
    <row r="112" spans="1:26" s="1448" customFormat="1" ht="15.75">
      <c r="A112" s="1486"/>
      <c r="B112" s="1624" t="s">
        <v>1597</v>
      </c>
      <c r="C112" s="1502"/>
      <c r="D112" s="1503"/>
      <c r="E112" s="1450"/>
      <c r="F112" s="1659">
        <f>+IF($P$2=0,$P112,0)</f>
        <v>0</v>
      </c>
      <c r="G112" s="1687">
        <f>+IF($P$2=0,$Q112,0)</f>
        <v>0</v>
      </c>
      <c r="H112" s="1450"/>
      <c r="I112" s="1659">
        <f>+IF(OR($P$2=98,$P$2=42,$P$2=96,$P$2=97),$P112,0)</f>
        <v>0</v>
      </c>
      <c r="J112" s="1687">
        <f>+IF(OR($P$2=98,$P$2=42,$P$2=96,$P$2=97),$Q112,0)</f>
        <v>0</v>
      </c>
      <c r="K112" s="1660"/>
      <c r="L112" s="1687">
        <f>+IF($P$2=33,$Q112,0)</f>
        <v>0</v>
      </c>
      <c r="M112" s="1660"/>
      <c r="N112" s="1661">
        <f>+ROUND(+G112+J112+L112,0)</f>
        <v>0</v>
      </c>
      <c r="O112" s="1805"/>
      <c r="P112" s="1659">
        <f>+ROUND(OTCHET!E547,0)</f>
        <v>0</v>
      </c>
      <c r="Q112" s="1687">
        <f>+ROUND(OTCHET!F547,0)</f>
        <v>0</v>
      </c>
      <c r="R112" s="1642"/>
      <c r="S112" s="1996" t="s">
        <v>1700</v>
      </c>
      <c r="T112" s="1997"/>
      <c r="U112" s="1998"/>
      <c r="V112" s="1478"/>
      <c r="W112" s="1458"/>
      <c r="X112" s="1458"/>
      <c r="Y112" s="1458"/>
      <c r="Z112" s="1458"/>
    </row>
    <row r="113" spans="1:26" s="1448" customFormat="1" ht="15.75">
      <c r="A113" s="1486"/>
      <c r="B113" s="1622" t="s">
        <v>1598</v>
      </c>
      <c r="C113" s="1495"/>
      <c r="D113" s="1496"/>
      <c r="E113" s="1450"/>
      <c r="F113" s="1696">
        <f>+IF($P$2=0,$P113,0)</f>
        <v>0</v>
      </c>
      <c r="G113" s="1695">
        <f>+IF($P$2=0,$Q113,0)</f>
        <v>0</v>
      </c>
      <c r="H113" s="1450"/>
      <c r="I113" s="1696">
        <f>+IF(OR($P$2=98,$P$2=42,$P$2=96,$P$2=97),$P113,0)</f>
        <v>0</v>
      </c>
      <c r="J113" s="1695">
        <f>+IF(OR($P$2=98,$P$2=42,$P$2=96,$P$2=97),$Q113,0)</f>
        <v>0</v>
      </c>
      <c r="K113" s="1660"/>
      <c r="L113" s="1695">
        <f>+IF($P$2=33,$Q113,0)</f>
        <v>0</v>
      </c>
      <c r="M113" s="1660"/>
      <c r="N113" s="1663">
        <f>+ROUND(+G113+J113+L113,0)</f>
        <v>0</v>
      </c>
      <c r="O113" s="1805"/>
      <c r="P113" s="1696">
        <f>+ROUND(OTCHET!E548,0)</f>
        <v>0</v>
      </c>
      <c r="Q113" s="1695">
        <f>+ROUND(OTCHET!F548,0)</f>
        <v>0</v>
      </c>
      <c r="R113" s="1642"/>
      <c r="S113" s="2002" t="s">
        <v>1701</v>
      </c>
      <c r="T113" s="2003"/>
      <c r="U113" s="2004"/>
      <c r="V113" s="1478"/>
      <c r="W113" s="1458"/>
      <c r="X113" s="1458"/>
      <c r="Y113" s="1458"/>
      <c r="Z113" s="1458"/>
    </row>
    <row r="114" spans="1:26" s="1448" customFormat="1" ht="15.75">
      <c r="A114" s="1486"/>
      <c r="B114" s="1524" t="s">
        <v>1599</v>
      </c>
      <c r="C114" s="1525"/>
      <c r="D114" s="1526"/>
      <c r="E114" s="1450"/>
      <c r="F114" s="1692">
        <f>+ROUND(+SUM(F112:F113),0)</f>
        <v>0</v>
      </c>
      <c r="G114" s="1691">
        <f>+ROUND(+SUM(G112:G113),0)</f>
        <v>0</v>
      </c>
      <c r="H114" s="1450"/>
      <c r="I114" s="1692">
        <f>+ROUND(+SUM(I112:I113),0)</f>
        <v>0</v>
      </c>
      <c r="J114" s="1691">
        <f>+ROUND(+SUM(J112:J113),0)</f>
        <v>0</v>
      </c>
      <c r="K114" s="1660"/>
      <c r="L114" s="1691">
        <f>+ROUND(+SUM(L112:L113),0)</f>
        <v>0</v>
      </c>
      <c r="M114" s="1660"/>
      <c r="N114" s="1693">
        <f>+ROUND(+SUM(N112:N113),0)</f>
        <v>0</v>
      </c>
      <c r="O114" s="1805"/>
      <c r="P114" s="1692">
        <f>+ROUND(+SUM(P112:P113),0)</f>
        <v>0</v>
      </c>
      <c r="Q114" s="1691">
        <f>+ROUND(+SUM(Q112:Q113),0)</f>
        <v>0</v>
      </c>
      <c r="R114" s="1642"/>
      <c r="S114" s="2011" t="s">
        <v>1702</v>
      </c>
      <c r="T114" s="2012"/>
      <c r="U114" s="2013"/>
      <c r="V114" s="1478"/>
      <c r="W114" s="1458"/>
      <c r="X114" s="1458"/>
      <c r="Y114" s="1458"/>
      <c r="Z114" s="1458"/>
    </row>
    <row r="115" spans="1:26" s="1448" customFormat="1" ht="15.75">
      <c r="A115" s="1486"/>
      <c r="B115" s="1623" t="s">
        <v>1600</v>
      </c>
      <c r="C115" s="1500"/>
      <c r="D115" s="1501"/>
      <c r="E115" s="1523"/>
      <c r="F115" s="1670"/>
      <c r="G115" s="1669"/>
      <c r="H115" s="1450"/>
      <c r="I115" s="1670"/>
      <c r="J115" s="1669"/>
      <c r="K115" s="1660"/>
      <c r="L115" s="1669"/>
      <c r="M115" s="1660"/>
      <c r="N115" s="1671"/>
      <c r="O115" s="1805"/>
      <c r="P115" s="1670"/>
      <c r="Q115" s="1669"/>
      <c r="R115" s="1642"/>
      <c r="S115" s="1775" t="s">
        <v>1600</v>
      </c>
      <c r="T115" s="1776"/>
      <c r="U115" s="1777"/>
      <c r="V115" s="1478"/>
      <c r="W115" s="1458"/>
      <c r="X115" s="1458"/>
      <c r="Y115" s="1458"/>
      <c r="Z115" s="1458"/>
    </row>
    <row r="116" spans="1:26" s="1448" customFormat="1" ht="15.75">
      <c r="A116" s="1486"/>
      <c r="B116" s="1624" t="s">
        <v>1601</v>
      </c>
      <c r="C116" s="1502"/>
      <c r="D116" s="1503"/>
      <c r="E116" s="1523"/>
      <c r="F116" s="1670">
        <f>+IF($P$2=0,$P116,0)</f>
        <v>0</v>
      </c>
      <c r="G116" s="1669">
        <f>+IF($P$2=0,$Q116,0)</f>
        <v>0</v>
      </c>
      <c r="H116" s="1450"/>
      <c r="I116" s="1670">
        <f>+IF(OR($P$2=98,$P$2=42,$P$2=96,$P$2=97),$P116,0)</f>
        <v>0</v>
      </c>
      <c r="J116" s="1669">
        <f>+IF(OR($P$2=98,$P$2=42,$P$2=96,$P$2=97),$Q116,0)</f>
        <v>0</v>
      </c>
      <c r="K116" s="1660"/>
      <c r="L116" s="1669">
        <f>+IF($P$2=33,$Q116,0)</f>
        <v>0</v>
      </c>
      <c r="M116" s="1660"/>
      <c r="N116" s="1671">
        <f>+ROUND(+G116+J116+L116,0)</f>
        <v>0</v>
      </c>
      <c r="O116" s="1805"/>
      <c r="P116" s="1670">
        <f>+ROUND(OTCHET!E545+OTCHET!E546+OTCHET!E562+OTCHET!E563,0)</f>
        <v>0</v>
      </c>
      <c r="Q116" s="1669">
        <f>+ROUND(OTCHET!F545+OTCHET!F546+OTCHET!F562+OTCHET!F563,0)</f>
        <v>0</v>
      </c>
      <c r="R116" s="1642"/>
      <c r="S116" s="1996" t="s">
        <v>1703</v>
      </c>
      <c r="T116" s="1997"/>
      <c r="U116" s="1998"/>
      <c r="V116" s="1478"/>
      <c r="W116" s="1458"/>
      <c r="X116" s="1458"/>
      <c r="Y116" s="1458"/>
      <c r="Z116" s="1458"/>
    </row>
    <row r="117" spans="1:26" s="1448" customFormat="1" ht="15.75">
      <c r="A117" s="1486"/>
      <c r="B117" s="1622" t="s">
        <v>1602</v>
      </c>
      <c r="C117" s="1495"/>
      <c r="D117" s="1496"/>
      <c r="E117" s="1450"/>
      <c r="F117" s="1696">
        <f>+IF($P$2=0,$P117,0)</f>
        <v>0</v>
      </c>
      <c r="G117" s="1695">
        <f>+IF($P$2=0,$Q117,0)</f>
        <v>0</v>
      </c>
      <c r="H117" s="1450"/>
      <c r="I117" s="1696">
        <f>+IF(OR($P$2=98,$P$2=42,$P$2=96,$P$2=97),$P117,0)</f>
        <v>0</v>
      </c>
      <c r="J117" s="1695">
        <f>+IF(OR($P$2=98,$P$2=42,$P$2=96,$P$2=97),$Q117,0)</f>
        <v>0</v>
      </c>
      <c r="K117" s="1660"/>
      <c r="L117" s="1695">
        <f>+IF($P$2=33,$Q117,0)</f>
        <v>0</v>
      </c>
      <c r="M117" s="1660"/>
      <c r="N117" s="1663">
        <f>+ROUND(+G117+J117+L117,0)</f>
        <v>0</v>
      </c>
      <c r="O117" s="1805"/>
      <c r="P117" s="1696">
        <f>+ROUND(OTCHET!E559+OTCHET!E561,0)</f>
        <v>0</v>
      </c>
      <c r="Q117" s="1695">
        <f>+ROUND(OTCHET!F559+OTCHET!F561,0)</f>
        <v>0</v>
      </c>
      <c r="R117" s="1642"/>
      <c r="S117" s="2002" t="s">
        <v>1704</v>
      </c>
      <c r="T117" s="2003"/>
      <c r="U117" s="2004"/>
      <c r="V117" s="1478"/>
      <c r="W117" s="1458"/>
      <c r="X117" s="1458"/>
      <c r="Y117" s="1458"/>
      <c r="Z117" s="1458"/>
    </row>
    <row r="118" spans="1:26" s="1448" customFormat="1" ht="15.75">
      <c r="A118" s="1486"/>
      <c r="B118" s="1524" t="s">
        <v>1603</v>
      </c>
      <c r="C118" s="1525"/>
      <c r="D118" s="1526"/>
      <c r="E118" s="1450"/>
      <c r="F118" s="1692">
        <f>+ROUND(+SUM(F116:F117),0)</f>
        <v>0</v>
      </c>
      <c r="G118" s="1691">
        <f>+ROUND(+SUM(G116:G117),0)</f>
        <v>0</v>
      </c>
      <c r="H118" s="1450"/>
      <c r="I118" s="1692">
        <f>+ROUND(+SUM(I116:I117),0)</f>
        <v>0</v>
      </c>
      <c r="J118" s="1691">
        <f>+ROUND(+SUM(J116:J117),0)</f>
        <v>0</v>
      </c>
      <c r="K118" s="1660"/>
      <c r="L118" s="1691">
        <f>+ROUND(+SUM(L116:L117),0)</f>
        <v>0</v>
      </c>
      <c r="M118" s="1660"/>
      <c r="N118" s="1693">
        <f>+ROUND(+SUM(N116:N117),0)</f>
        <v>0</v>
      </c>
      <c r="O118" s="1805"/>
      <c r="P118" s="1692">
        <f>+ROUND(+SUM(P116:P117),0)</f>
        <v>0</v>
      </c>
      <c r="Q118" s="1691">
        <f>+ROUND(+SUM(Q116:Q117),0)</f>
        <v>0</v>
      </c>
      <c r="R118" s="1642"/>
      <c r="S118" s="2011" t="s">
        <v>1705</v>
      </c>
      <c r="T118" s="2012"/>
      <c r="U118" s="2013"/>
      <c r="V118" s="1478"/>
      <c r="W118" s="1458"/>
      <c r="X118" s="1458"/>
      <c r="Y118" s="1458"/>
      <c r="Z118" s="1458"/>
    </row>
    <row r="119" spans="1:26" s="1448" customFormat="1" ht="8.25" customHeight="1">
      <c r="A119" s="1486"/>
      <c r="B119" s="1529"/>
      <c r="C119" s="1530"/>
      <c r="D119" s="1531"/>
      <c r="E119" s="1450"/>
      <c r="F119" s="1696"/>
      <c r="G119" s="1695"/>
      <c r="H119" s="1450"/>
      <c r="I119" s="1696"/>
      <c r="J119" s="1695"/>
      <c r="K119" s="1660"/>
      <c r="L119" s="1695"/>
      <c r="M119" s="1660"/>
      <c r="N119" s="1663"/>
      <c r="O119" s="1805"/>
      <c r="P119" s="1696"/>
      <c r="Q119" s="1695"/>
      <c r="R119" s="1642"/>
      <c r="S119" s="1763"/>
      <c r="T119" s="1764"/>
      <c r="U119" s="1765"/>
      <c r="V119" s="1478"/>
      <c r="W119" s="1458"/>
      <c r="X119" s="1458"/>
      <c r="Y119" s="1458"/>
      <c r="Z119" s="1458"/>
    </row>
    <row r="120" spans="1:26" s="1448" customFormat="1" ht="16.5" thickBot="1">
      <c r="A120" s="1486"/>
      <c r="B120" s="1634" t="s">
        <v>1604</v>
      </c>
      <c r="C120" s="1532"/>
      <c r="D120" s="1533"/>
      <c r="E120" s="1450"/>
      <c r="F120" s="1711">
        <f>+ROUND(F106+F110+F114+F118,0)</f>
        <v>0</v>
      </c>
      <c r="G120" s="1698">
        <f>+ROUND(G106+G110+G114+G118,0)</f>
        <v>0</v>
      </c>
      <c r="H120" s="1450"/>
      <c r="I120" s="1711">
        <f>+ROUND(I106+I110+I114+I118,0)</f>
        <v>0</v>
      </c>
      <c r="J120" s="1698">
        <f>+ROUND(J106+J110+J114+J118,0)</f>
        <v>0</v>
      </c>
      <c r="K120" s="1660"/>
      <c r="L120" s="1698">
        <f>+ROUND(L106+L110+L114+L118,0)</f>
        <v>0</v>
      </c>
      <c r="M120" s="1660"/>
      <c r="N120" s="1700">
        <f>+ROUND(N106+N110+N114+N118,0)</f>
        <v>0</v>
      </c>
      <c r="O120" s="1805"/>
      <c r="P120" s="1711">
        <f>+ROUND(P106+P110+P114+P118,0)</f>
        <v>0</v>
      </c>
      <c r="Q120" s="1698">
        <f>+ROUND(Q106+Q110+Q114+Q118,0)</f>
        <v>0</v>
      </c>
      <c r="R120" s="1642"/>
      <c r="S120" s="2026" t="s">
        <v>1706</v>
      </c>
      <c r="T120" s="2027"/>
      <c r="U120" s="2028"/>
      <c r="V120" s="1534"/>
      <c r="W120" s="1535"/>
      <c r="X120" s="1536"/>
      <c r="Y120" s="1535"/>
      <c r="Z120" s="1535"/>
    </row>
    <row r="121" spans="1:26" s="1448" customFormat="1" ht="15.75">
      <c r="A121" s="1486"/>
      <c r="B121" s="1620" t="s">
        <v>1605</v>
      </c>
      <c r="C121" s="1487"/>
      <c r="D121" s="1488"/>
      <c r="E121" s="1450"/>
      <c r="F121" s="1670"/>
      <c r="G121" s="1669"/>
      <c r="H121" s="1450"/>
      <c r="I121" s="1670"/>
      <c r="J121" s="1669"/>
      <c r="K121" s="1660"/>
      <c r="L121" s="1669"/>
      <c r="M121" s="1660"/>
      <c r="N121" s="1671"/>
      <c r="O121" s="1805"/>
      <c r="P121" s="1670"/>
      <c r="Q121" s="1669"/>
      <c r="R121" s="1642"/>
      <c r="S121" s="1769" t="s">
        <v>1605</v>
      </c>
      <c r="T121" s="1770"/>
      <c r="U121" s="1771"/>
      <c r="V121" s="1478"/>
      <c r="W121" s="1458"/>
      <c r="X121" s="1458"/>
      <c r="Y121" s="1458"/>
      <c r="Z121" s="1458"/>
    </row>
    <row r="122" spans="1:26" s="1448" customFormat="1" ht="15.75">
      <c r="A122" s="1486"/>
      <c r="B122" s="1624" t="s">
        <v>1606</v>
      </c>
      <c r="C122" s="1502"/>
      <c r="D122" s="1503"/>
      <c r="E122" s="1450"/>
      <c r="F122" s="1659">
        <f>+IF($P$2=0,$P122,0)</f>
        <v>0</v>
      </c>
      <c r="G122" s="1687">
        <f>+IF($P$2=0,$Q122,0)</f>
        <v>0</v>
      </c>
      <c r="H122" s="1450"/>
      <c r="I122" s="1659">
        <f>+IF(OR($P$2=98,$P$2=42,$P$2=96,$P$2=97),$P122,0)</f>
        <v>0</v>
      </c>
      <c r="J122" s="1687">
        <f>+IF(OR($P$2=98,$P$2=42,$P$2=96,$P$2=97),$Q122,0)</f>
        <v>0</v>
      </c>
      <c r="K122" s="1660"/>
      <c r="L122" s="1687">
        <f>+IF($P$2=33,$Q122,0)</f>
        <v>0</v>
      </c>
      <c r="M122" s="1660"/>
      <c r="N122" s="1661">
        <f>+ROUND(+G122+J122+L122,0)</f>
        <v>0</v>
      </c>
      <c r="O122" s="1805"/>
      <c r="P122" s="1659">
        <f>+ROUND(+SUM(OTCHET!E549:E556),0)</f>
        <v>0</v>
      </c>
      <c r="Q122" s="1687">
        <f>+ROUND(+SUM(OTCHET!F549:F556),0)</f>
        <v>0</v>
      </c>
      <c r="R122" s="1642"/>
      <c r="S122" s="1996" t="s">
        <v>1707</v>
      </c>
      <c r="T122" s="1997"/>
      <c r="U122" s="1998"/>
      <c r="V122" s="1478"/>
      <c r="W122" s="1458"/>
      <c r="X122" s="1458"/>
      <c r="Y122" s="1458"/>
      <c r="Z122" s="1458"/>
    </row>
    <row r="123" spans="1:26" s="1448" customFormat="1" ht="15.75">
      <c r="A123" s="1486"/>
      <c r="B123" s="1619" t="s">
        <v>1607</v>
      </c>
      <c r="C123" s="1493"/>
      <c r="D123" s="1494"/>
      <c r="E123" s="1450"/>
      <c r="F123" s="1696">
        <f>+IF($P$2=0,$P123,0)</f>
        <v>0</v>
      </c>
      <c r="G123" s="1695">
        <f>+IF($P$2=0,$Q123,0)</f>
        <v>0</v>
      </c>
      <c r="H123" s="1450"/>
      <c r="I123" s="1696">
        <f>+IF(OR($P$2=98,$P$2=42,$P$2=96,$P$2=97),$P123,0)</f>
        <v>0</v>
      </c>
      <c r="J123" s="1695">
        <f>+IF(OR($P$2=98,$P$2=42,$P$2=96,$P$2=97),$Q123,0)</f>
        <v>-1756235</v>
      </c>
      <c r="K123" s="1660"/>
      <c r="L123" s="1695">
        <f>+IF($P$2=33,$Q123,0)</f>
        <v>0</v>
      </c>
      <c r="M123" s="1660"/>
      <c r="N123" s="1663">
        <f>+ROUND(+G123+J123+L123,0)</f>
        <v>-1756235</v>
      </c>
      <c r="O123" s="1805"/>
      <c r="P123" s="1696">
        <f>+ROUND(OTCHET!E524,0)</f>
        <v>0</v>
      </c>
      <c r="Q123" s="1695">
        <f>+ROUND(OTCHET!F524,0)</f>
        <v>-1756235</v>
      </c>
      <c r="R123" s="1642"/>
      <c r="S123" s="1780" t="s">
        <v>1708</v>
      </c>
      <c r="T123" s="1781"/>
      <c r="U123" s="1782"/>
      <c r="V123" s="1478"/>
      <c r="W123" s="1458"/>
      <c r="X123" s="1458"/>
      <c r="Y123" s="1458"/>
      <c r="Z123" s="1458"/>
    </row>
    <row r="124" spans="1:26" s="1448" customFormat="1" ht="15.75">
      <c r="A124" s="1486"/>
      <c r="B124" s="1619" t="s">
        <v>1629</v>
      </c>
      <c r="C124" s="1493"/>
      <c r="D124" s="1494"/>
      <c r="E124" s="1450"/>
      <c r="F124" s="1696">
        <f>+IF($P$2=0,$P124,0)</f>
        <v>0</v>
      </c>
      <c r="G124" s="1695">
        <f>+IF($P$2=0,$Q124,0)</f>
        <v>0</v>
      </c>
      <c r="H124" s="1450"/>
      <c r="I124" s="1696">
        <f>+IF(OR($P$2=98,$P$2=42,$P$2=96,$P$2=97),$P124,0)</f>
        <v>0</v>
      </c>
      <c r="J124" s="1695">
        <f>+IF(OR($P$2=98,$P$2=42,$P$2=96,$P$2=97),$Q124,0)</f>
        <v>95394</v>
      </c>
      <c r="K124" s="1660"/>
      <c r="L124" s="1695">
        <f>+IF($P$2=33,$Q124,0)</f>
        <v>0</v>
      </c>
      <c r="M124" s="1660"/>
      <c r="N124" s="1663">
        <f>+ROUND(+G124+J124+L124,0)</f>
        <v>95394</v>
      </c>
      <c r="O124" s="1805"/>
      <c r="P124" s="1696">
        <f>+ROUND(+OTCHET!E521+OTCHET!E531+OTCHET!E557+OTCHET!E564+OTCHET!E565+OTCHET!E579+OTCHET!E591+IF(AND(OTCHET!$F$12="9900",+OTCHET!$E$15=0),+OTCHET!E586,0),0)</f>
        <v>0</v>
      </c>
      <c r="Q124" s="1695">
        <f>+ROUND(+OTCHET!F521+OTCHET!F531+OTCHET!F557+OTCHET!F564+OTCHET!F565+OTCHET!F579+OTCHET!F591+IF(AND(OTCHET!$F$12="9900",+OTCHET!$E$15=0,+(OTCHET!F589+OTCHET!F590)&gt;=0,+(OTCHET!F587+OTCHET!F588)&lt;=0),+OTCHET!F586,0),0)</f>
        <v>95394</v>
      </c>
      <c r="R124" s="1642"/>
      <c r="S124" s="2002" t="s">
        <v>1709</v>
      </c>
      <c r="T124" s="2003"/>
      <c r="U124" s="2004"/>
      <c r="V124" s="1478"/>
      <c r="W124" s="1458"/>
      <c r="X124" s="1458"/>
      <c r="Y124" s="1458"/>
      <c r="Z124" s="1458"/>
    </row>
    <row r="125" spans="1:26" s="1448" customFormat="1" ht="15.75" hidden="1">
      <c r="A125" s="1486"/>
      <c r="B125" s="1874" t="s">
        <v>2211</v>
      </c>
      <c r="C125" s="1869"/>
      <c r="D125" s="1870"/>
      <c r="E125" s="1450"/>
      <c r="F125" s="1871">
        <f>+IF($P$2=0,$P125,0)</f>
        <v>0</v>
      </c>
      <c r="G125" s="1872">
        <f>+IF($P$2=0,$Q125,0)</f>
        <v>0</v>
      </c>
      <c r="H125" s="1450"/>
      <c r="I125" s="1871"/>
      <c r="J125" s="1872"/>
      <c r="K125" s="1660"/>
      <c r="L125" s="1872"/>
      <c r="M125" s="1660"/>
      <c r="N125" s="1873">
        <f>+ROUND(+G125+J125+L125,0)</f>
        <v>0</v>
      </c>
      <c r="O125" s="1805"/>
      <c r="P125" s="1871">
        <f>+ROUND(+IF(AND(OTCHET!$F$12="9900",+OTCHET!$E$15=0,+(OTCHET!E589+OTCHET!E590)&gt;0,+(OTCHET!E587+OTCHET!E588)&lt;0),+OTCHET!E586,0),0)</f>
        <v>0</v>
      </c>
      <c r="Q125" s="1872">
        <f>+ROUND(+IF(AND(OTCHET!$F$12="9900",+OTCHET!$E$15=0,+(OTCHET!F589+OTCHET!F590)&gt;=0,+(OTCHET!F587+OTCHET!F588)&lt;=0),+OTCHET!F586,0),0)</f>
        <v>0</v>
      </c>
      <c r="R125" s="1642"/>
      <c r="S125" s="2044" t="s">
        <v>2210</v>
      </c>
      <c r="T125" s="2045"/>
      <c r="U125" s="2046"/>
      <c r="V125" s="1478"/>
      <c r="W125" s="1458"/>
      <c r="X125" s="1458"/>
      <c r="Y125" s="1458"/>
      <c r="Z125" s="1458"/>
    </row>
    <row r="126" spans="1:26" s="1448" customFormat="1" ht="15.75">
      <c r="A126" s="1486"/>
      <c r="B126" s="1639" t="s">
        <v>1608</v>
      </c>
      <c r="C126" s="1548"/>
      <c r="D126" s="1549"/>
      <c r="E126" s="1450"/>
      <c r="F126" s="1712"/>
      <c r="G126" s="1713"/>
      <c r="H126" s="1450"/>
      <c r="I126" s="1712"/>
      <c r="J126" s="1713"/>
      <c r="K126" s="1660"/>
      <c r="L126" s="1713"/>
      <c r="M126" s="1660"/>
      <c r="N126" s="1714">
        <f>+ROUND(+G126+J126+L126,0)</f>
        <v>0</v>
      </c>
      <c r="O126" s="1805"/>
      <c r="P126" s="1712"/>
      <c r="Q126" s="1713"/>
      <c r="R126" s="1642"/>
      <c r="S126" s="2053" t="s">
        <v>1710</v>
      </c>
      <c r="T126" s="2054"/>
      <c r="U126" s="2055"/>
      <c r="V126" s="1478"/>
      <c r="W126" s="1458"/>
      <c r="X126" s="1458"/>
      <c r="Y126" s="1458"/>
      <c r="Z126" s="1458"/>
    </row>
    <row r="127" spans="1:26" s="1448" customFormat="1" ht="16.5" thickBot="1">
      <c r="A127" s="1486"/>
      <c r="B127" s="1809" t="s">
        <v>1720</v>
      </c>
      <c r="C127" s="1537"/>
      <c r="D127" s="1538"/>
      <c r="E127" s="1450"/>
      <c r="F127" s="1702">
        <f>+ROUND(+F122+F123+F124+F126,0)</f>
        <v>0</v>
      </c>
      <c r="G127" s="1701">
        <f>+ROUND(+G122+G123+G124+G126,0)</f>
        <v>0</v>
      </c>
      <c r="H127" s="1450"/>
      <c r="I127" s="1702">
        <f>+ROUND(+I122+I123+I124+I126,0)</f>
        <v>0</v>
      </c>
      <c r="J127" s="1701">
        <f>+ROUND(+J122+J123+J124+J126,0)</f>
        <v>-1660841</v>
      </c>
      <c r="K127" s="1660"/>
      <c r="L127" s="1701">
        <f>+ROUND(+L122+L123+L124+L126,0)</f>
        <v>0</v>
      </c>
      <c r="M127" s="1660"/>
      <c r="N127" s="1703">
        <f>+ROUND(+N122+N123+N124+N126,0)</f>
        <v>-1660841</v>
      </c>
      <c r="O127" s="1805"/>
      <c r="P127" s="1702">
        <f>+ROUND(+P122+P123+P124+P126,0)</f>
        <v>0</v>
      </c>
      <c r="Q127" s="1701">
        <f>+ROUND(+Q122+Q123+Q124+Q126,0)</f>
        <v>-1660841</v>
      </c>
      <c r="R127" s="1642"/>
      <c r="S127" s="2029" t="s">
        <v>1711</v>
      </c>
      <c r="T127" s="2030"/>
      <c r="U127" s="2031"/>
      <c r="V127" s="1534"/>
      <c r="W127" s="1535"/>
      <c r="X127" s="1536"/>
      <c r="Y127" s="1535"/>
      <c r="Z127" s="1535"/>
    </row>
    <row r="128" spans="1:26" s="1448" customFormat="1" ht="15.75">
      <c r="A128" s="1486"/>
      <c r="B128" s="1620" t="s">
        <v>1609</v>
      </c>
      <c r="C128" s="1487"/>
      <c r="D128" s="1488"/>
      <c r="E128" s="1523"/>
      <c r="F128" s="1670"/>
      <c r="G128" s="1669"/>
      <c r="H128" s="1450"/>
      <c r="I128" s="1670"/>
      <c r="J128" s="1669"/>
      <c r="K128" s="1660"/>
      <c r="L128" s="1669"/>
      <c r="M128" s="1660"/>
      <c r="N128" s="1671"/>
      <c r="O128" s="1805"/>
      <c r="P128" s="1670"/>
      <c r="Q128" s="1669"/>
      <c r="R128" s="1642"/>
      <c r="S128" s="1769" t="s">
        <v>1609</v>
      </c>
      <c r="T128" s="1770"/>
      <c r="U128" s="1771"/>
      <c r="V128" s="1478"/>
      <c r="W128" s="1458"/>
      <c r="X128" s="1458"/>
      <c r="Y128" s="1458"/>
      <c r="Z128" s="1458"/>
    </row>
    <row r="129" spans="1:26" s="1448" customFormat="1" ht="15.75">
      <c r="A129" s="1486"/>
      <c r="B129" s="1624" t="s">
        <v>1610</v>
      </c>
      <c r="C129" s="1502"/>
      <c r="D129" s="1503"/>
      <c r="E129" s="1450"/>
      <c r="F129" s="1659">
        <f>+IF($P$2=0,$P129,0)</f>
        <v>0</v>
      </c>
      <c r="G129" s="1687">
        <f>+IF($P$2=0,$Q129,0)</f>
        <v>0</v>
      </c>
      <c r="H129" s="1450"/>
      <c r="I129" s="1659">
        <f>+IF(OR($P$2=98,$P$2=42,$P$2=96,$P$2=97),$P129,0)</f>
        <v>0</v>
      </c>
      <c r="J129" s="1687">
        <f>+IF(OR($P$2=98,$P$2=42,$P$2=96,$P$2=97),$Q129,0)</f>
        <v>0</v>
      </c>
      <c r="K129" s="1660"/>
      <c r="L129" s="1687">
        <f>+IF($P$2=33,$Q129,0)</f>
        <v>0</v>
      </c>
      <c r="M129" s="1660"/>
      <c r="N129" s="1661">
        <f>+ROUND(+G129+J129+L129,0)</f>
        <v>0</v>
      </c>
      <c r="O129" s="1805"/>
      <c r="P129" s="1659">
        <f>+ROUND(+SUM(OTCHET!E567:E572)+SUM(OTCHET!E581:E582)+IF(AND(OTCHET!$F$12="9900",+OTCHET!$E$15=0),0,SUM(OTCHET!E587:E588)),0)</f>
        <v>0</v>
      </c>
      <c r="Q129" s="1687">
        <f>+ROUND(+SUM(OTCHET!F567:F572)+SUM(OTCHET!F581:F582)+IF(AND(OTCHET!$F$12="9900",+OTCHET!$E$15=0),0,SUM(OTCHET!F587:F588)),0)</f>
        <v>0</v>
      </c>
      <c r="R129" s="1642"/>
      <c r="S129" s="1996" t="s">
        <v>1712</v>
      </c>
      <c r="T129" s="1997"/>
      <c r="U129" s="1998"/>
      <c r="V129" s="1478"/>
      <c r="W129" s="1458"/>
      <c r="X129" s="1458"/>
      <c r="Y129" s="1458"/>
      <c r="Z129" s="1458"/>
    </row>
    <row r="130" spans="1:26" s="1448" customFormat="1" ht="15.75">
      <c r="A130" s="1486"/>
      <c r="B130" s="1619" t="s">
        <v>1611</v>
      </c>
      <c r="C130" s="1493"/>
      <c r="D130" s="1494"/>
      <c r="E130" s="1450"/>
      <c r="F130" s="1696">
        <f>+IF($P$2=0,$P130,0)</f>
        <v>0</v>
      </c>
      <c r="G130" s="1695">
        <f>+IF($P$2=0,$Q130,0)</f>
        <v>0</v>
      </c>
      <c r="H130" s="1450"/>
      <c r="I130" s="1696">
        <f>+IF(OR($P$2=98,$P$2=42,$P$2=96,$P$2=97),$P130,0)</f>
        <v>0</v>
      </c>
      <c r="J130" s="1695">
        <f>+IF(OR($P$2=98,$P$2=42,$P$2=96,$P$2=97),$Q130,0)</f>
        <v>0</v>
      </c>
      <c r="K130" s="1660"/>
      <c r="L130" s="1695">
        <f>+IF($P$2=33,$Q130,0)</f>
        <v>0</v>
      </c>
      <c r="M130" s="1660"/>
      <c r="N130" s="1663">
        <f>+ROUND(+G130+J130+L130,0)</f>
        <v>0</v>
      </c>
      <c r="O130" s="1805"/>
      <c r="P130" s="1696">
        <f>+ROUND(OTCHET!E580+OTCHET!E585,0)</f>
        <v>0</v>
      </c>
      <c r="Q130" s="1695">
        <f>+ROUND(OTCHET!F580+OTCHET!F585,0)</f>
        <v>0</v>
      </c>
      <c r="R130" s="1642"/>
      <c r="S130" s="2002" t="s">
        <v>1713</v>
      </c>
      <c r="T130" s="2003"/>
      <c r="U130" s="2004"/>
      <c r="V130" s="1478"/>
      <c r="W130" s="1458"/>
      <c r="X130" s="1458"/>
      <c r="Y130" s="1458"/>
      <c r="Z130" s="1458"/>
    </row>
    <row r="131" spans="1:26" s="1448" customFormat="1" ht="15.75">
      <c r="A131" s="1486"/>
      <c r="B131" s="1640" t="s">
        <v>1612</v>
      </c>
      <c r="C131" s="1550"/>
      <c r="D131" s="1551"/>
      <c r="E131" s="1450"/>
      <c r="F131" s="1696">
        <f>+IF($P$2=0,$P131,0)</f>
        <v>0</v>
      </c>
      <c r="G131" s="1695">
        <f>+IF($P$2=0,$Q131,0)</f>
        <v>0</v>
      </c>
      <c r="H131" s="1450"/>
      <c r="I131" s="1696">
        <f>+IF(OR($P$2=98,$P$2=42,$P$2=96,$P$2=97),$P131,0)</f>
        <v>0</v>
      </c>
      <c r="J131" s="1695">
        <f>+IF(OR($P$2=98,$P$2=42,$P$2=96,$P$2=97),$Q131,0)</f>
        <v>0</v>
      </c>
      <c r="K131" s="1660"/>
      <c r="L131" s="1695">
        <f>+IF($P$2=33,$Q131,0)</f>
        <v>0</v>
      </c>
      <c r="M131" s="1660"/>
      <c r="N131" s="1663">
        <f>+ROUND(+G131+J131+L131,0)</f>
        <v>0</v>
      </c>
      <c r="O131" s="1805"/>
      <c r="P131" s="1696">
        <f>+ROUND(-SUM(OTCHET!E573:E578)-SUM(OTCHET!E583:E584)-IF(AND(OTCHET!$F$12="9900",+OTCHET!$E$15=0),0,SUM(OTCHET!E589:E590)),0)</f>
        <v>0</v>
      </c>
      <c r="Q131" s="1695">
        <f>+ROUND(-SUM(OTCHET!F573:F578)-SUM(OTCHET!F583:F584)-IF(AND(OTCHET!$F$12="9900",+OTCHET!$E$15=0),0,SUM(OTCHET!F589:F590)),0)</f>
        <v>0</v>
      </c>
      <c r="R131" s="1642"/>
      <c r="S131" s="2041" t="s">
        <v>1714</v>
      </c>
      <c r="T131" s="2042"/>
      <c r="U131" s="2043"/>
      <c r="V131" s="1478"/>
      <c r="W131" s="1458"/>
      <c r="X131" s="1458"/>
      <c r="Y131" s="1458"/>
      <c r="Z131" s="1458"/>
    </row>
    <row r="132" spans="1:26" s="1448" customFormat="1" ht="16.5" thickBot="1">
      <c r="A132" s="1486"/>
      <c r="B132" s="1641" t="s">
        <v>1613</v>
      </c>
      <c r="C132" s="1552"/>
      <c r="D132" s="1553"/>
      <c r="E132" s="1450"/>
      <c r="F132" s="1715">
        <f>+ROUND(+F131-F129-F130,0)</f>
        <v>0</v>
      </c>
      <c r="G132" s="1716">
        <f>+ROUND(+G131-G129-G130,0)</f>
        <v>0</v>
      </c>
      <c r="H132" s="1450"/>
      <c r="I132" s="1715">
        <f>+ROUND(+I131-I129-I130,0)</f>
        <v>0</v>
      </c>
      <c r="J132" s="1716">
        <f>+ROUND(+J131-J129-J130,0)</f>
        <v>0</v>
      </c>
      <c r="K132" s="1660"/>
      <c r="L132" s="1716">
        <f>+ROUND(+L131-L129-L130,0)</f>
        <v>0</v>
      </c>
      <c r="M132" s="1660"/>
      <c r="N132" s="1808">
        <f>+ROUND(+N131-N129-N130,0)</f>
        <v>0</v>
      </c>
      <c r="O132" s="1805"/>
      <c r="P132" s="1715">
        <f>+ROUND(+P131-P129-P130,0)</f>
        <v>0</v>
      </c>
      <c r="Q132" s="1716">
        <f>+ROUND(+Q131-Q129-Q130,0)</f>
        <v>0</v>
      </c>
      <c r="R132" s="1642"/>
      <c r="S132" s="2047" t="s">
        <v>1715</v>
      </c>
      <c r="T132" s="2048"/>
      <c r="U132" s="2049"/>
      <c r="V132" s="1534"/>
      <c r="W132" s="1535"/>
      <c r="X132" s="1536"/>
      <c r="Y132" s="1535"/>
      <c r="Z132" s="1535"/>
    </row>
    <row r="133" spans="1:26" s="1448" customFormat="1" ht="16.5" customHeight="1" thickTop="1">
      <c r="A133" s="1442"/>
      <c r="B133" s="2050">
        <f>+IF(+SUM(F133:N133)=0,0,"Контрола: дефицит/излишък = финансиране с обратен знак (Г. + Д. = 0)")</f>
        <v>0</v>
      </c>
      <c r="C133" s="2050"/>
      <c r="D133" s="2050"/>
      <c r="E133" s="1450"/>
      <c r="F133" s="1554">
        <f>+ROUND(F83,0)+ROUND(F84,0)</f>
        <v>0</v>
      </c>
      <c r="G133" s="1554">
        <f>+ROUND(G83,0)+ROUND(G84,0)</f>
        <v>0</v>
      </c>
      <c r="H133" s="1450"/>
      <c r="I133" s="1554">
        <f>+ROUND(I83,0)+ROUND(I84,0)</f>
        <v>0</v>
      </c>
      <c r="J133" s="1554">
        <f>+ROUND(J83,0)+ROUND(J84,0)</f>
        <v>0</v>
      </c>
      <c r="K133" s="1450"/>
      <c r="L133" s="1554">
        <f>+ROUND(L83,0)+ROUND(L84,0)</f>
        <v>0</v>
      </c>
      <c r="M133" s="1450"/>
      <c r="N133" s="1555">
        <f>+ROUND(N83,0)+ROUND(N84,0)</f>
        <v>0</v>
      </c>
      <c r="O133" s="1556"/>
      <c r="P133" s="1611">
        <f>+ROUND(P83,0)+ROUND(P84,0)</f>
        <v>0</v>
      </c>
      <c r="Q133" s="1611">
        <f>+ROUND(Q83,0)+ROUND(Q84,0)</f>
        <v>0</v>
      </c>
      <c r="R133" s="1642"/>
      <c r="S133" s="1717"/>
      <c r="T133" s="1717"/>
      <c r="U133" s="1717"/>
      <c r="V133" s="1534"/>
      <c r="W133" s="1535"/>
      <c r="X133" s="1536"/>
      <c r="Y133" s="1535"/>
      <c r="Z133" s="1535"/>
    </row>
    <row r="134" spans="1:26" s="1448" customFormat="1" ht="17.25" hidden="1" customHeight="1">
      <c r="A134" s="1442"/>
      <c r="B134" s="1557" t="s">
        <v>1614</v>
      </c>
      <c r="C134" s="1799">
        <f>+OTCHET!B605</f>
        <v>43580</v>
      </c>
      <c r="D134" s="1490" t="s">
        <v>1615</v>
      </c>
      <c r="E134" s="1450"/>
      <c r="F134" s="2051"/>
      <c r="G134" s="2051"/>
      <c r="H134" s="1450"/>
      <c r="I134" s="1558" t="s">
        <v>1616</v>
      </c>
      <c r="J134" s="1559"/>
      <c r="K134" s="1450"/>
      <c r="L134" s="2051"/>
      <c r="M134" s="2051"/>
      <c r="N134" s="2051"/>
      <c r="O134" s="1556"/>
      <c r="P134" s="2052"/>
      <c r="Q134" s="2052"/>
      <c r="R134" s="1607"/>
      <c r="S134" s="1718"/>
      <c r="T134" s="1718"/>
      <c r="U134" s="1718"/>
      <c r="V134" s="1560"/>
      <c r="W134" s="1535"/>
      <c r="X134" s="1536"/>
      <c r="Y134" s="1535"/>
      <c r="Z134" s="1535"/>
    </row>
    <row r="135" spans="1:26" s="1448" customFormat="1" ht="21" hidden="1" customHeight="1">
      <c r="A135" s="1442"/>
      <c r="B135" s="1557"/>
      <c r="C135" s="1490"/>
      <c r="D135" s="1490"/>
      <c r="E135" s="1450"/>
      <c r="F135" s="1561"/>
      <c r="G135" s="1561"/>
      <c r="H135" s="1450"/>
      <c r="I135" s="1558"/>
      <c r="J135" s="1559"/>
      <c r="K135" s="1450"/>
      <c r="L135" s="1561"/>
      <c r="M135" s="1561"/>
      <c r="N135" s="1561"/>
      <c r="O135" s="1556"/>
      <c r="P135" s="1612"/>
      <c r="Q135" s="1612"/>
      <c r="R135" s="1607"/>
      <c r="S135" s="1718"/>
      <c r="T135" s="1718"/>
      <c r="U135" s="1718"/>
      <c r="V135" s="1560"/>
      <c r="W135" s="1535"/>
      <c r="X135" s="1536"/>
      <c r="Y135" s="1535"/>
      <c r="Z135" s="1535"/>
    </row>
    <row r="136" spans="1:26" s="1448" customFormat="1" ht="23.25" customHeight="1" thickBot="1">
      <c r="A136" s="1560"/>
      <c r="B136" s="1560"/>
      <c r="C136" s="1560"/>
      <c r="D136" s="1560"/>
      <c r="E136" s="1562"/>
      <c r="F136" s="1562"/>
      <c r="G136" s="1562"/>
      <c r="H136" s="1562"/>
      <c r="I136" s="1562"/>
      <c r="J136" s="1562"/>
      <c r="K136" s="1562"/>
      <c r="L136" s="1562"/>
      <c r="M136" s="1562"/>
      <c r="N136" s="1562"/>
      <c r="O136" s="1560"/>
      <c r="P136" s="1613"/>
      <c r="Q136" s="1613"/>
      <c r="R136" s="1718"/>
      <c r="S136" s="1718"/>
      <c r="T136" s="1718"/>
      <c r="U136" s="1718"/>
      <c r="V136" s="1718"/>
      <c r="X136" s="1449"/>
    </row>
    <row r="137" spans="1:26" s="1448" customFormat="1" ht="15.75" customHeight="1">
      <c r="A137" s="1560"/>
      <c r="B137" s="1563" t="s">
        <v>1617</v>
      </c>
      <c r="C137" s="1564"/>
      <c r="D137" s="1565"/>
      <c r="E137" s="1562"/>
      <c r="F137" s="1719" t="str">
        <f>+IF(+ROUND(F140,2)=0,"O K","НЕРАВНЕНИЕ!")</f>
        <v>O K</v>
      </c>
      <c r="G137" s="1720" t="str">
        <f>+IF(+ROUND(G140,2)=0,"O K","НЕРАВНЕНИЕ!")</f>
        <v>O K</v>
      </c>
      <c r="H137" s="1566"/>
      <c r="I137" s="1567" t="str">
        <f>+IF(+ROUND(I140,2)=0,"O K","НЕРАВНЕНИЕ!")</f>
        <v>O K</v>
      </c>
      <c r="J137" s="1568" t="str">
        <f>+IF(+ROUND(J140,2)=0,"O K","НЕРАВНЕНИЕ!")</f>
        <v>O K</v>
      </c>
      <c r="K137" s="1569"/>
      <c r="L137" s="1570" t="str">
        <f>+IF(+ROUND(L140,2)=0,"O K","НЕРАВНЕНИЕ!")</f>
        <v>O K</v>
      </c>
      <c r="M137" s="1571"/>
      <c r="N137" s="1572" t="str">
        <f>+IF(+ROUND(N140,2)=0,"O K","НЕРАВНЕНИЕ!")</f>
        <v>O K</v>
      </c>
      <c r="O137" s="1560"/>
      <c r="P137" s="1721" t="str">
        <f>+IF(+ROUND(P140,2)=0,"O K","НЕРАВНЕНИЕ!")</f>
        <v>O K</v>
      </c>
      <c r="Q137" s="1722" t="str">
        <f>+IF(+ROUND(Q140,2)=0,"O K","НЕРАВНЕНИЕ!")</f>
        <v>O K</v>
      </c>
      <c r="R137" s="1602"/>
      <c r="S137" s="1723"/>
      <c r="T137" s="1723"/>
      <c r="U137" s="1723"/>
      <c r="V137" s="1560"/>
      <c r="X137" s="1449"/>
    </row>
    <row r="138" spans="1:26" s="1448" customFormat="1" ht="15.75" customHeight="1" thickBot="1">
      <c r="A138" s="1560"/>
      <c r="B138" s="1573" t="s">
        <v>1618</v>
      </c>
      <c r="C138" s="1574"/>
      <c r="D138" s="1575"/>
      <c r="E138" s="1562"/>
      <c r="F138" s="1724" t="str">
        <f>+IF(+ROUND(F141,0)=0,"O K","НЕРАВНЕНИЕ!")</f>
        <v>O K</v>
      </c>
      <c r="G138" s="1725" t="str">
        <f>+IF(+ROUND(G141,0)=0,"O K","НЕРАВНЕНИЕ!")</f>
        <v>O K</v>
      </c>
      <c r="H138" s="1566"/>
      <c r="I138" s="1576" t="str">
        <f>+IF(+ROUND(I141,0)=0,"O K","НЕРАВНЕНИЕ!")</f>
        <v>O K</v>
      </c>
      <c r="J138" s="1577" t="str">
        <f>+IF(+ROUND(J141,0)=0,"O K","НЕРАВНЕНИЕ!")</f>
        <v>O K</v>
      </c>
      <c r="K138" s="1569"/>
      <c r="L138" s="1578" t="str">
        <f>+IF(+ROUND(L141,0)=0,"O K","НЕРАВНЕНИЕ!")</f>
        <v>O K</v>
      </c>
      <c r="M138" s="1571"/>
      <c r="N138" s="1579" t="str">
        <f>+IF(+ROUND(N141,0)=0,"O K","НЕРАВНЕНИЕ!")</f>
        <v>O K</v>
      </c>
      <c r="O138" s="1560"/>
      <c r="P138" s="1726" t="str">
        <f>+IF(+ROUND(P141,0)=0,"O K","НЕРАВНЕНИЕ!")</f>
        <v>O K</v>
      </c>
      <c r="Q138" s="1727" t="str">
        <f>+IF(+ROUND(Q141,0)=0,"O K","НЕРАВНЕНИЕ!")</f>
        <v>O K</v>
      </c>
      <c r="R138" s="1602"/>
      <c r="S138" s="1723"/>
      <c r="T138" s="1723"/>
      <c r="U138" s="1723"/>
      <c r="V138" s="1560"/>
      <c r="X138" s="1449"/>
    </row>
    <row r="139" spans="1:26" s="1448" customFormat="1" ht="13.5" thickBot="1">
      <c r="A139" s="1560"/>
      <c r="B139" s="1560"/>
      <c r="C139" s="1560"/>
      <c r="D139" s="1560"/>
      <c r="E139" s="1562"/>
      <c r="F139" s="1571"/>
      <c r="G139" s="1571"/>
      <c r="H139" s="1571"/>
      <c r="I139" s="1580"/>
      <c r="J139" s="1571"/>
      <c r="K139" s="1571"/>
      <c r="L139" s="1580"/>
      <c r="M139" s="1571"/>
      <c r="N139" s="1571"/>
      <c r="O139" s="1560"/>
      <c r="P139" s="1613"/>
      <c r="Q139" s="1613"/>
      <c r="R139" s="1602"/>
      <c r="S139" s="1718"/>
      <c r="T139" s="1718"/>
      <c r="U139" s="1718"/>
      <c r="V139" s="1560"/>
      <c r="X139" s="1449"/>
    </row>
    <row r="140" spans="1:26" s="1448" customFormat="1" ht="15.75">
      <c r="A140" s="1560"/>
      <c r="B140" s="1563" t="s">
        <v>1619</v>
      </c>
      <c r="C140" s="1564"/>
      <c r="D140" s="1565"/>
      <c r="E140" s="1562"/>
      <c r="F140" s="1581">
        <f>+ROUND(F83,0)+ROUND(F84,0)</f>
        <v>0</v>
      </c>
      <c r="G140" s="1582">
        <f>+ROUND(G83,0)+ROUND(G84,0)</f>
        <v>0</v>
      </c>
      <c r="H140" s="1566"/>
      <c r="I140" s="1583">
        <f>+ROUND(I83,0)+ROUND(I84,0)</f>
        <v>0</v>
      </c>
      <c r="J140" s="1584">
        <f>+ROUND(J83,0)+ROUND(J84,0)</f>
        <v>0</v>
      </c>
      <c r="K140" s="1569"/>
      <c r="L140" s="1585">
        <f>+ROUND(L83,0)+ROUND(L84,0)</f>
        <v>0</v>
      </c>
      <c r="M140" s="1571"/>
      <c r="N140" s="1586">
        <f>+ROUND(N83,0)+ROUND(N84,0)</f>
        <v>0</v>
      </c>
      <c r="O140" s="1560"/>
      <c r="P140" s="1728">
        <f>+ROUND(P83,0)+ROUND(P84,0)</f>
        <v>0</v>
      </c>
      <c r="Q140" s="1729">
        <f>+ROUND(Q83,0)+ROUND(Q84,0)</f>
        <v>0</v>
      </c>
      <c r="R140" s="1602"/>
      <c r="S140" s="1718"/>
      <c r="T140" s="1718"/>
      <c r="U140" s="1718"/>
      <c r="V140" s="1560"/>
      <c r="X140" s="1449"/>
    </row>
    <row r="141" spans="1:26" s="1448" customFormat="1" ht="16.5" thickBot="1">
      <c r="A141" s="1560"/>
      <c r="B141" s="1573" t="s">
        <v>1620</v>
      </c>
      <c r="C141" s="1574"/>
      <c r="D141" s="1575"/>
      <c r="E141" s="1562"/>
      <c r="F141" s="1587">
        <f>SUM(+ROUND(F83,0)+ROUND(F101,0)+ROUND(F120,0)+ROUND(F127,0)+ROUND(F129,0)+ROUND(F130,0))-ROUND(F131,0)</f>
        <v>0</v>
      </c>
      <c r="G141" s="1588">
        <f>SUM(+ROUND(G83,0)+ROUND(G101,0)+ROUND(G120,0)+ROUND(G127,0)+ROUND(G129,0)+ROUND(G130,0))-ROUND(G131,0)</f>
        <v>0</v>
      </c>
      <c r="H141" s="1566"/>
      <c r="I141" s="1589">
        <f>SUM(+ROUND(I83,0)+ROUND(I101,0)+ROUND(I120,0)+ROUND(I127,0)+ROUND(I129,0)+ROUND(I130,0))-ROUND(I131,0)</f>
        <v>0</v>
      </c>
      <c r="J141" s="1590">
        <f>SUM(+ROUND(J83,0)+ROUND(J101,0)+ROUND(J120,0)+ROUND(J127,0)+ROUND(J129,0)+ROUND(J130,0))-ROUND(J131,0)</f>
        <v>0</v>
      </c>
      <c r="K141" s="1569"/>
      <c r="L141" s="1591">
        <f>SUM(+ROUND(L83,0)+ROUND(L101,0)+ROUND(L120,0)+ROUND(L127,0)+ROUND(L129,0)+ROUND(L130,0))-ROUND(L131,0)</f>
        <v>0</v>
      </c>
      <c r="M141" s="1571"/>
      <c r="N141" s="1592">
        <f>SUM(+ROUND(N83,0)+ROUND(N101,0)+ROUND(N120,0)+ROUND(N127,0)+ROUND(N129,0)+ROUND(N130,0))-ROUND(N131,0)</f>
        <v>0</v>
      </c>
      <c r="O141" s="1560"/>
      <c r="P141" s="1730">
        <f>SUM(+ROUND(P83,0)+ROUND(P101,0)+ROUND(P120,0)+ROUND(P127,0)+ROUND(P129,0)+ROUND(P130,0))-ROUND(P131,0)</f>
        <v>0</v>
      </c>
      <c r="Q141" s="1731">
        <f>SUM(+ROUND(Q83,0)+ROUND(Q101,0)+ROUND(Q120,0)+ROUND(Q127,0)+ROUND(Q129,0)+ROUND(Q130,0))-ROUND(Q131,0)</f>
        <v>0</v>
      </c>
      <c r="R141" s="1602"/>
      <c r="S141" s="1718"/>
      <c r="T141" s="1718"/>
      <c r="U141" s="1718"/>
      <c r="V141" s="1560"/>
      <c r="X141" s="1449"/>
    </row>
    <row r="142" spans="1:26" s="1448" customFormat="1" ht="12.75">
      <c r="A142" s="1560"/>
      <c r="B142" s="1560"/>
      <c r="C142" s="1560"/>
      <c r="D142" s="1560"/>
      <c r="E142" s="1560"/>
      <c r="F142" s="1562"/>
      <c r="G142" s="1562"/>
      <c r="H142" s="1562"/>
      <c r="I142" s="1562"/>
      <c r="J142" s="1562"/>
      <c r="K142" s="1562"/>
      <c r="L142" s="1562"/>
      <c r="M142" s="1562"/>
      <c r="N142" s="1562"/>
      <c r="O142" s="1560"/>
      <c r="P142" s="1613"/>
      <c r="Q142" s="1613"/>
      <c r="R142" s="1602"/>
      <c r="S142" s="1718"/>
      <c r="T142" s="1718"/>
      <c r="U142" s="1718"/>
      <c r="V142" s="1560"/>
      <c r="X142" s="1449"/>
    </row>
    <row r="143" spans="1:26" s="1448" customFormat="1" ht="12.75">
      <c r="A143" s="1560"/>
      <c r="B143" s="1560"/>
      <c r="C143" s="1560"/>
      <c r="D143" s="1560"/>
      <c r="E143" s="1562"/>
      <c r="F143" s="1562"/>
      <c r="G143" s="1562"/>
      <c r="H143" s="1562"/>
      <c r="I143" s="1562"/>
      <c r="J143" s="1562"/>
      <c r="K143" s="1562"/>
      <c r="L143" s="1562"/>
      <c r="M143" s="1562"/>
      <c r="N143" s="1562"/>
      <c r="O143" s="1560"/>
      <c r="P143" s="1613"/>
      <c r="Q143" s="1613"/>
      <c r="R143" s="1602"/>
      <c r="S143" s="1718"/>
      <c r="T143" s="1718"/>
      <c r="U143" s="1718"/>
      <c r="V143" s="1560"/>
      <c r="X143" s="1449"/>
    </row>
    <row r="144" spans="1:26" s="1448" customFormat="1" ht="12.75">
      <c r="A144" s="1560"/>
      <c r="B144" s="1560"/>
      <c r="C144" s="1560"/>
      <c r="D144" s="1560"/>
      <c r="E144" s="1562"/>
      <c r="F144" s="1562"/>
      <c r="G144" s="1562"/>
      <c r="H144" s="1562"/>
      <c r="I144" s="1562"/>
      <c r="J144" s="1562"/>
      <c r="K144" s="1562"/>
      <c r="L144" s="1562"/>
      <c r="M144" s="1562"/>
      <c r="N144" s="1562"/>
      <c r="O144" s="1560"/>
      <c r="P144" s="1613"/>
      <c r="Q144" s="1613"/>
      <c r="R144" s="1602"/>
      <c r="S144" s="1718"/>
      <c r="T144" s="1718"/>
      <c r="U144" s="1718"/>
      <c r="V144" s="1560"/>
      <c r="X144" s="1449"/>
    </row>
    <row r="145" spans="1:24" s="1448" customFormat="1" ht="12.75">
      <c r="A145" s="1560"/>
      <c r="B145" s="1560"/>
      <c r="C145" s="1560"/>
      <c r="D145" s="1560"/>
      <c r="E145" s="1562"/>
      <c r="F145" s="1562"/>
      <c r="G145" s="1562"/>
      <c r="H145" s="1562"/>
      <c r="I145" s="1562"/>
      <c r="J145" s="1562"/>
      <c r="K145" s="1562"/>
      <c r="L145" s="1562"/>
      <c r="M145" s="1562"/>
      <c r="N145" s="1562"/>
      <c r="O145" s="1560"/>
      <c r="P145" s="1613"/>
      <c r="Q145" s="1613"/>
      <c r="R145" s="1602"/>
      <c r="S145" s="1718"/>
      <c r="T145" s="1718"/>
      <c r="U145" s="1718"/>
      <c r="V145" s="1560"/>
      <c r="X145" s="1449"/>
    </row>
    <row r="146" spans="1:24" s="1448" customFormat="1" ht="12.75">
      <c r="A146" s="1560"/>
      <c r="B146" s="1560"/>
      <c r="C146" s="1560"/>
      <c r="D146" s="1560"/>
      <c r="E146" s="1562"/>
      <c r="F146" s="1562"/>
      <c r="G146" s="1562"/>
      <c r="H146" s="1562"/>
      <c r="I146" s="1562"/>
      <c r="J146" s="1562"/>
      <c r="K146" s="1562"/>
      <c r="L146" s="1562"/>
      <c r="M146" s="1562"/>
      <c r="N146" s="1562"/>
      <c r="O146" s="1560"/>
      <c r="P146" s="1613"/>
      <c r="Q146" s="1613"/>
      <c r="R146" s="1602"/>
      <c r="S146" s="1718"/>
      <c r="T146" s="1718"/>
      <c r="U146" s="1718"/>
      <c r="V146" s="1560"/>
      <c r="X146" s="1449"/>
    </row>
    <row r="147" spans="1:24" s="1448" customFormat="1" ht="12.75">
      <c r="A147" s="1560"/>
      <c r="B147" s="1560"/>
      <c r="C147" s="1560"/>
      <c r="D147" s="1560"/>
      <c r="E147" s="1562"/>
      <c r="F147" s="1562"/>
      <c r="G147" s="1562"/>
      <c r="H147" s="1562"/>
      <c r="I147" s="1562"/>
      <c r="J147" s="1562"/>
      <c r="K147" s="1562"/>
      <c r="L147" s="1562"/>
      <c r="M147" s="1562"/>
      <c r="N147" s="1562"/>
      <c r="O147" s="1560"/>
      <c r="P147" s="1613"/>
      <c r="Q147" s="1613"/>
      <c r="R147" s="1602"/>
      <c r="S147" s="1718"/>
      <c r="T147" s="1718"/>
      <c r="U147" s="1718"/>
      <c r="V147" s="1560"/>
      <c r="X147" s="1449"/>
    </row>
    <row r="148" spans="1:24" s="1448" customFormat="1" ht="12.75">
      <c r="A148" s="1560"/>
      <c r="B148" s="1560"/>
      <c r="C148" s="1560"/>
      <c r="D148" s="1560"/>
      <c r="E148" s="1562"/>
      <c r="F148" s="1562"/>
      <c r="G148" s="1562"/>
      <c r="H148" s="1562"/>
      <c r="I148" s="1562"/>
      <c r="J148" s="1562"/>
      <c r="K148" s="1562"/>
      <c r="L148" s="1562"/>
      <c r="M148" s="1562"/>
      <c r="N148" s="1562"/>
      <c r="O148" s="1560"/>
      <c r="P148" s="1613"/>
      <c r="Q148" s="1613"/>
      <c r="R148" s="1602"/>
      <c r="S148" s="1718"/>
      <c r="T148" s="1718"/>
      <c r="U148" s="1718"/>
      <c r="V148" s="1560"/>
      <c r="X148" s="1449"/>
    </row>
    <row r="149" spans="1:24" s="1448" customFormat="1" ht="12.75">
      <c r="A149" s="1560"/>
      <c r="B149" s="1560"/>
      <c r="C149" s="1560"/>
      <c r="D149" s="1560"/>
      <c r="E149" s="1562"/>
      <c r="F149" s="1562"/>
      <c r="G149" s="1562"/>
      <c r="H149" s="1562"/>
      <c r="I149" s="1562"/>
      <c r="J149" s="1562"/>
      <c r="K149" s="1562"/>
      <c r="L149" s="1562"/>
      <c r="M149" s="1562"/>
      <c r="N149" s="1562"/>
      <c r="O149" s="1560"/>
      <c r="P149" s="1613"/>
      <c r="Q149" s="1613"/>
      <c r="R149" s="1602"/>
      <c r="S149" s="1718"/>
      <c r="T149" s="1718"/>
      <c r="U149" s="1718"/>
      <c r="V149" s="1560"/>
      <c r="X149" s="1449"/>
    </row>
    <row r="150" spans="1:24" s="1448" customFormat="1" ht="12.75">
      <c r="A150" s="1560"/>
      <c r="B150" s="1560"/>
      <c r="C150" s="1560"/>
      <c r="D150" s="1560"/>
      <c r="E150" s="1562"/>
      <c r="F150" s="1562"/>
      <c r="G150" s="1562"/>
      <c r="H150" s="1562"/>
      <c r="I150" s="1562"/>
      <c r="J150" s="1562"/>
      <c r="K150" s="1562"/>
      <c r="L150" s="1562"/>
      <c r="M150" s="1562"/>
      <c r="N150" s="1562"/>
      <c r="O150" s="1560"/>
      <c r="P150" s="1613"/>
      <c r="Q150" s="1613"/>
      <c r="R150" s="1602"/>
      <c r="S150" s="1718"/>
      <c r="T150" s="1718"/>
      <c r="U150" s="1718"/>
      <c r="V150" s="1560"/>
      <c r="X150" s="1449"/>
    </row>
    <row r="151" spans="1:24" s="1448" customFormat="1" ht="12.75">
      <c r="A151" s="1560"/>
      <c r="B151" s="1560"/>
      <c r="C151" s="1560"/>
      <c r="D151" s="1560"/>
      <c r="E151" s="1562"/>
      <c r="F151" s="1562"/>
      <c r="G151" s="1562"/>
      <c r="H151" s="1562"/>
      <c r="I151" s="1562"/>
      <c r="J151" s="1562"/>
      <c r="K151" s="1562"/>
      <c r="L151" s="1562"/>
      <c r="M151" s="1562"/>
      <c r="N151" s="1562"/>
      <c r="O151" s="1560"/>
      <c r="P151" s="1613"/>
      <c r="Q151" s="1613"/>
      <c r="R151" s="1602"/>
      <c r="S151" s="1718"/>
      <c r="T151" s="1718"/>
      <c r="U151" s="1718"/>
      <c r="V151" s="1560"/>
      <c r="X151" s="1449"/>
    </row>
    <row r="152" spans="1:24" s="1448" customFormat="1" ht="12.75">
      <c r="A152" s="1560"/>
      <c r="B152" s="1560"/>
      <c r="C152" s="1560"/>
      <c r="D152" s="1560"/>
      <c r="E152" s="1562"/>
      <c r="F152" s="1562"/>
      <c r="G152" s="1562"/>
      <c r="H152" s="1562"/>
      <c r="I152" s="1562"/>
      <c r="J152" s="1562"/>
      <c r="K152" s="1562"/>
      <c r="L152" s="1562"/>
      <c r="M152" s="1562"/>
      <c r="N152" s="1562"/>
      <c r="O152" s="1560"/>
      <c r="P152" s="1613"/>
      <c r="Q152" s="1613"/>
      <c r="R152" s="1602"/>
      <c r="S152" s="1718"/>
      <c r="T152" s="1718"/>
      <c r="U152" s="1718"/>
      <c r="V152" s="1560"/>
      <c r="X152" s="1449"/>
    </row>
    <row r="153" spans="1:24" s="1448" customFormat="1" ht="12.75">
      <c r="A153" s="1560"/>
      <c r="B153" s="1560"/>
      <c r="C153" s="1560"/>
      <c r="D153" s="1560"/>
      <c r="E153" s="1562"/>
      <c r="F153" s="1562"/>
      <c r="G153" s="1562"/>
      <c r="H153" s="1562"/>
      <c r="I153" s="1562"/>
      <c r="J153" s="1562"/>
      <c r="K153" s="1562"/>
      <c r="L153" s="1562"/>
      <c r="M153" s="1562"/>
      <c r="N153" s="1562"/>
      <c r="O153" s="1560"/>
      <c r="P153" s="1613"/>
      <c r="Q153" s="1613"/>
      <c r="R153" s="1602"/>
      <c r="S153" s="1718"/>
      <c r="T153" s="1718"/>
      <c r="U153" s="1718"/>
      <c r="V153" s="1560"/>
      <c r="X153" s="1449"/>
    </row>
    <row r="154" spans="1:24" s="1448" customFormat="1" ht="12.75">
      <c r="A154" s="1560"/>
      <c r="B154" s="1560"/>
      <c r="C154" s="1560"/>
      <c r="D154" s="1560"/>
      <c r="E154" s="1562"/>
      <c r="F154" s="1562"/>
      <c r="G154" s="1562"/>
      <c r="H154" s="1562"/>
      <c r="I154" s="1562"/>
      <c r="J154" s="1562"/>
      <c r="K154" s="1562"/>
      <c r="L154" s="1562"/>
      <c r="M154" s="1562"/>
      <c r="N154" s="1562"/>
      <c r="O154" s="1560"/>
      <c r="P154" s="1613"/>
      <c r="Q154" s="1613"/>
      <c r="R154" s="1602"/>
      <c r="S154" s="1718"/>
      <c r="T154" s="1718"/>
      <c r="U154" s="1718"/>
      <c r="V154" s="1560"/>
      <c r="X154" s="1449"/>
    </row>
    <row r="155" spans="1:24" s="1448" customFormat="1" ht="12.75">
      <c r="A155" s="1560"/>
      <c r="B155" s="1560"/>
      <c r="C155" s="1560"/>
      <c r="D155" s="1560"/>
      <c r="E155" s="1562"/>
      <c r="F155" s="1562"/>
      <c r="G155" s="1562"/>
      <c r="H155" s="1562"/>
      <c r="I155" s="1562"/>
      <c r="J155" s="1562"/>
      <c r="K155" s="1562"/>
      <c r="L155" s="1562"/>
      <c r="M155" s="1562"/>
      <c r="N155" s="1562"/>
      <c r="O155" s="1560"/>
      <c r="P155" s="1613"/>
      <c r="Q155" s="1613"/>
      <c r="R155" s="1602"/>
      <c r="S155" s="1718"/>
      <c r="T155" s="1718"/>
      <c r="U155" s="1718"/>
      <c r="V155" s="1560"/>
      <c r="X155" s="1449"/>
    </row>
    <row r="156" spans="1:24" s="1448" customFormat="1" ht="12.75">
      <c r="A156" s="1560"/>
      <c r="B156" s="1560"/>
      <c r="C156" s="1560"/>
      <c r="D156" s="1560"/>
      <c r="E156" s="1562"/>
      <c r="F156" s="1562"/>
      <c r="G156" s="1562"/>
      <c r="H156" s="1562"/>
      <c r="I156" s="1562"/>
      <c r="J156" s="1562"/>
      <c r="K156" s="1562"/>
      <c r="L156" s="1562"/>
      <c r="M156" s="1562"/>
      <c r="N156" s="1562"/>
      <c r="O156" s="1560"/>
      <c r="P156" s="1613"/>
      <c r="Q156" s="1613"/>
      <c r="R156" s="1602"/>
      <c r="S156" s="1718"/>
      <c r="T156" s="1718"/>
      <c r="U156" s="1718"/>
      <c r="V156" s="1560"/>
      <c r="X156" s="1449"/>
    </row>
    <row r="157" spans="1:24" s="1448" customFormat="1" ht="12.75">
      <c r="A157" s="1560"/>
      <c r="B157" s="1560"/>
      <c r="C157" s="1560"/>
      <c r="D157" s="1560"/>
      <c r="E157" s="1562"/>
      <c r="F157" s="1562"/>
      <c r="G157" s="1562"/>
      <c r="H157" s="1562"/>
      <c r="I157" s="1562"/>
      <c r="J157" s="1562"/>
      <c r="K157" s="1562"/>
      <c r="L157" s="1562"/>
      <c r="M157" s="1562"/>
      <c r="N157" s="1562"/>
      <c r="O157" s="1560"/>
      <c r="P157" s="1613"/>
      <c r="Q157" s="1613"/>
      <c r="R157" s="1602"/>
      <c r="S157" s="1718"/>
      <c r="T157" s="1718"/>
      <c r="U157" s="1718"/>
      <c r="V157" s="1560"/>
      <c r="X157" s="1449"/>
    </row>
    <row r="158" spans="1:24" s="1448" customFormat="1" ht="12.75">
      <c r="A158" s="1560"/>
      <c r="B158" s="1560"/>
      <c r="C158" s="1560"/>
      <c r="D158" s="1560"/>
      <c r="E158" s="1562"/>
      <c r="F158" s="1562"/>
      <c r="G158" s="1562"/>
      <c r="H158" s="1562"/>
      <c r="I158" s="1562"/>
      <c r="J158" s="1562"/>
      <c r="K158" s="1562"/>
      <c r="L158" s="1562"/>
      <c r="M158" s="1562"/>
      <c r="N158" s="1562"/>
      <c r="O158" s="1560"/>
      <c r="P158" s="1613"/>
      <c r="Q158" s="1613"/>
      <c r="R158" s="1602"/>
      <c r="S158" s="1718"/>
      <c r="T158" s="1718"/>
      <c r="U158" s="1718"/>
      <c r="V158" s="1560"/>
      <c r="X158" s="1449"/>
    </row>
    <row r="159" spans="1:24" s="1448" customFormat="1" ht="12.75">
      <c r="A159" s="1560"/>
      <c r="B159" s="1560"/>
      <c r="C159" s="1560"/>
      <c r="D159" s="1560"/>
      <c r="E159" s="1562"/>
      <c r="F159" s="1562"/>
      <c r="G159" s="1562"/>
      <c r="H159" s="1562"/>
      <c r="I159" s="1562"/>
      <c r="J159" s="1562"/>
      <c r="K159" s="1562"/>
      <c r="L159" s="1562"/>
      <c r="M159" s="1562"/>
      <c r="N159" s="1562"/>
      <c r="O159" s="1560"/>
      <c r="P159" s="1613"/>
      <c r="Q159" s="1613"/>
      <c r="R159" s="1602"/>
      <c r="S159" s="1718"/>
      <c r="T159" s="1718"/>
      <c r="U159" s="1718"/>
      <c r="V159" s="1560"/>
      <c r="X159" s="1449"/>
    </row>
    <row r="160" spans="1:24" s="1448" customFormat="1" ht="12.75">
      <c r="A160" s="1560"/>
      <c r="B160" s="1560"/>
      <c r="C160" s="1560"/>
      <c r="D160" s="1560"/>
      <c r="E160" s="1562"/>
      <c r="F160" s="1562"/>
      <c r="G160" s="1562"/>
      <c r="H160" s="1562"/>
      <c r="I160" s="1562"/>
      <c r="J160" s="1562"/>
      <c r="K160" s="1562"/>
      <c r="L160" s="1562"/>
      <c r="M160" s="1562"/>
      <c r="N160" s="1562"/>
      <c r="O160" s="1560"/>
      <c r="P160" s="1613"/>
      <c r="Q160" s="1613"/>
      <c r="R160" s="1602"/>
      <c r="S160" s="1718"/>
      <c r="T160" s="1718"/>
      <c r="U160" s="1718"/>
      <c r="V160" s="1560"/>
      <c r="X160" s="1449"/>
    </row>
    <row r="161" spans="1:24" s="1448" customFormat="1" ht="12.75">
      <c r="A161" s="1560"/>
      <c r="B161" s="1560"/>
      <c r="C161" s="1560"/>
      <c r="D161" s="1560"/>
      <c r="E161" s="1562"/>
      <c r="F161" s="1562"/>
      <c r="G161" s="1562"/>
      <c r="H161" s="1562"/>
      <c r="I161" s="1562"/>
      <c r="J161" s="1562"/>
      <c r="K161" s="1562"/>
      <c r="L161" s="1562"/>
      <c r="M161" s="1562"/>
      <c r="N161" s="1562"/>
      <c r="O161" s="1560"/>
      <c r="P161" s="1613"/>
      <c r="Q161" s="1613"/>
      <c r="R161" s="1602"/>
      <c r="S161" s="1718"/>
      <c r="T161" s="1718"/>
      <c r="U161" s="1718"/>
      <c r="V161" s="1560"/>
      <c r="X161" s="1449"/>
    </row>
    <row r="162" spans="1:24" s="1448" customFormat="1" ht="12.75">
      <c r="A162" s="1560"/>
      <c r="B162" s="1560"/>
      <c r="C162" s="1560"/>
      <c r="D162" s="1560"/>
      <c r="E162" s="1562"/>
      <c r="F162" s="1562"/>
      <c r="G162" s="1562"/>
      <c r="H162" s="1562"/>
      <c r="I162" s="1562"/>
      <c r="J162" s="1562"/>
      <c r="K162" s="1562"/>
      <c r="L162" s="1562"/>
      <c r="M162" s="1562"/>
      <c r="N162" s="1562"/>
      <c r="O162" s="1560"/>
      <c r="P162" s="1613"/>
      <c r="Q162" s="1613"/>
      <c r="R162" s="1602"/>
      <c r="S162" s="1718"/>
      <c r="T162" s="1718"/>
      <c r="U162" s="1718"/>
      <c r="V162" s="1560"/>
      <c r="X162" s="1449"/>
    </row>
    <row r="163" spans="1:24" s="1448" customFormat="1" ht="12.75">
      <c r="A163" s="1560"/>
      <c r="B163" s="1560"/>
      <c r="C163" s="1560"/>
      <c r="D163" s="1560"/>
      <c r="E163" s="1562"/>
      <c r="F163" s="1562"/>
      <c r="G163" s="1562"/>
      <c r="H163" s="1562"/>
      <c r="I163" s="1562"/>
      <c r="J163" s="1562"/>
      <c r="K163" s="1562"/>
      <c r="L163" s="1562"/>
      <c r="M163" s="1562"/>
      <c r="N163" s="1562"/>
      <c r="O163" s="1560"/>
      <c r="P163" s="1613"/>
      <c r="Q163" s="1613"/>
      <c r="R163" s="1602"/>
      <c r="S163" s="1718"/>
      <c r="T163" s="1718"/>
      <c r="U163" s="1718"/>
      <c r="V163" s="1560"/>
      <c r="X163" s="1449"/>
    </row>
    <row r="164" spans="1:24" s="1448" customFormat="1" ht="12.75">
      <c r="A164" s="1560"/>
      <c r="B164" s="1560"/>
      <c r="C164" s="1560"/>
      <c r="D164" s="1560"/>
      <c r="E164" s="1562"/>
      <c r="F164" s="1562"/>
      <c r="G164" s="1562"/>
      <c r="H164" s="1562"/>
      <c r="I164" s="1562"/>
      <c r="J164" s="1562"/>
      <c r="K164" s="1562"/>
      <c r="L164" s="1562"/>
      <c r="M164" s="1562"/>
      <c r="N164" s="1562"/>
      <c r="O164" s="1560"/>
      <c r="P164" s="1613"/>
      <c r="Q164" s="1613"/>
      <c r="R164" s="1602"/>
      <c r="S164" s="1718"/>
      <c r="T164" s="1718"/>
      <c r="U164" s="1718"/>
      <c r="V164" s="1560"/>
      <c r="X164" s="1449"/>
    </row>
    <row r="165" spans="1:24" s="1448" customFormat="1" ht="12.75">
      <c r="A165" s="1560"/>
      <c r="B165" s="1560"/>
      <c r="C165" s="1560"/>
      <c r="D165" s="1560"/>
      <c r="E165" s="1562"/>
      <c r="F165" s="1562"/>
      <c r="G165" s="1562"/>
      <c r="H165" s="1562"/>
      <c r="I165" s="1562"/>
      <c r="J165" s="1562"/>
      <c r="K165" s="1562"/>
      <c r="L165" s="1562"/>
      <c r="M165" s="1562"/>
      <c r="N165" s="1562"/>
      <c r="O165" s="1560"/>
      <c r="P165" s="1613"/>
      <c r="Q165" s="1613"/>
      <c r="R165" s="1602"/>
      <c r="S165" s="1718"/>
      <c r="T165" s="1718"/>
      <c r="U165" s="1718"/>
      <c r="V165" s="1560"/>
      <c r="X165" s="1449"/>
    </row>
    <row r="166" spans="1:24" s="1448" customFormat="1" ht="12.75">
      <c r="A166" s="1560"/>
      <c r="B166" s="1560"/>
      <c r="C166" s="1560"/>
      <c r="D166" s="1560"/>
      <c r="E166" s="1562"/>
      <c r="F166" s="1562"/>
      <c r="G166" s="1562"/>
      <c r="H166" s="1562"/>
      <c r="I166" s="1562"/>
      <c r="J166" s="1562"/>
      <c r="K166" s="1562"/>
      <c r="L166" s="1562"/>
      <c r="M166" s="1562"/>
      <c r="N166" s="1562"/>
      <c r="O166" s="1560"/>
      <c r="P166" s="1613"/>
      <c r="Q166" s="1613"/>
      <c r="R166" s="1602"/>
      <c r="S166" s="1718"/>
      <c r="T166" s="1718"/>
      <c r="U166" s="1718"/>
      <c r="V166" s="1560"/>
      <c r="X166" s="1449"/>
    </row>
    <row r="167" spans="1:24" s="1448" customFormat="1" ht="12.75">
      <c r="A167" s="1560"/>
      <c r="B167" s="1560"/>
      <c r="C167" s="1560"/>
      <c r="D167" s="1560"/>
      <c r="E167" s="1562"/>
      <c r="F167" s="1562"/>
      <c r="G167" s="1562"/>
      <c r="H167" s="1562"/>
      <c r="I167" s="1562"/>
      <c r="J167" s="1562"/>
      <c r="K167" s="1562"/>
      <c r="L167" s="1562"/>
      <c r="M167" s="1562"/>
      <c r="N167" s="1562"/>
      <c r="O167" s="1560"/>
      <c r="P167" s="1613"/>
      <c r="Q167" s="1613"/>
      <c r="R167" s="1602"/>
      <c r="S167" s="1718"/>
      <c r="T167" s="1718"/>
      <c r="U167" s="1718"/>
      <c r="V167" s="1560"/>
      <c r="X167" s="1449"/>
    </row>
    <row r="168" spans="1:24" s="1448" customFormat="1" ht="12.75">
      <c r="A168" s="1560"/>
      <c r="B168" s="1560"/>
      <c r="C168" s="1560"/>
      <c r="D168" s="1560"/>
      <c r="E168" s="1562"/>
      <c r="F168" s="1562"/>
      <c r="G168" s="1562"/>
      <c r="H168" s="1562"/>
      <c r="I168" s="1562"/>
      <c r="J168" s="1562"/>
      <c r="K168" s="1562"/>
      <c r="L168" s="1562"/>
      <c r="M168" s="1562"/>
      <c r="N168" s="1562"/>
      <c r="O168" s="1560"/>
      <c r="P168" s="1613"/>
      <c r="Q168" s="1613"/>
      <c r="R168" s="1602"/>
      <c r="S168" s="1718"/>
      <c r="T168" s="1718"/>
      <c r="U168" s="1718"/>
      <c r="V168" s="1560"/>
      <c r="X168" s="1449"/>
    </row>
    <row r="169" spans="1:24" s="1448" customFormat="1" ht="12.75">
      <c r="A169" s="1560"/>
      <c r="B169" s="1560"/>
      <c r="C169" s="1560"/>
      <c r="D169" s="1560"/>
      <c r="E169" s="1562"/>
      <c r="F169" s="1562"/>
      <c r="G169" s="1562"/>
      <c r="H169" s="1562"/>
      <c r="I169" s="1562"/>
      <c r="J169" s="1562"/>
      <c r="K169" s="1562"/>
      <c r="L169" s="1562"/>
      <c r="M169" s="1562"/>
      <c r="N169" s="1562"/>
      <c r="O169" s="1560"/>
      <c r="P169" s="1613"/>
      <c r="Q169" s="1613"/>
      <c r="R169" s="1602"/>
      <c r="S169" s="1718"/>
      <c r="T169" s="1718"/>
      <c r="U169" s="1718"/>
      <c r="V169" s="1560"/>
      <c r="X169" s="1449"/>
    </row>
    <row r="170" spans="1:24" s="1448" customFormat="1" ht="12.75">
      <c r="A170" s="1560"/>
      <c r="B170" s="1560"/>
      <c r="C170" s="1560"/>
      <c r="D170" s="1560"/>
      <c r="E170" s="1562"/>
      <c r="F170" s="1562"/>
      <c r="G170" s="1562"/>
      <c r="H170" s="1562"/>
      <c r="I170" s="1562"/>
      <c r="J170" s="1562"/>
      <c r="K170" s="1562"/>
      <c r="L170" s="1562"/>
      <c r="M170" s="1562"/>
      <c r="N170" s="1562"/>
      <c r="O170" s="1560"/>
      <c r="P170" s="1613"/>
      <c r="Q170" s="1613"/>
      <c r="R170" s="1602"/>
      <c r="S170" s="1718"/>
      <c r="T170" s="1718"/>
      <c r="U170" s="1718"/>
      <c r="V170" s="1560"/>
      <c r="X170" s="1449"/>
    </row>
    <row r="171" spans="1:24" s="1448" customFormat="1" ht="12.75">
      <c r="A171" s="1560"/>
      <c r="B171" s="1560"/>
      <c r="C171" s="1560"/>
      <c r="D171" s="1560"/>
      <c r="E171" s="1562"/>
      <c r="F171" s="1562"/>
      <c r="G171" s="1562"/>
      <c r="H171" s="1562"/>
      <c r="I171" s="1562"/>
      <c r="J171" s="1562"/>
      <c r="K171" s="1562"/>
      <c r="L171" s="1562"/>
      <c r="M171" s="1562"/>
      <c r="N171" s="1562"/>
      <c r="O171" s="1560"/>
      <c r="P171" s="1613"/>
      <c r="Q171" s="1613"/>
      <c r="R171" s="1602"/>
      <c r="S171" s="1718"/>
      <c r="T171" s="1718"/>
      <c r="U171" s="1718"/>
      <c r="V171" s="1560"/>
      <c r="X171" s="1449"/>
    </row>
    <row r="172" spans="1:24" s="1448" customFormat="1" ht="12.75">
      <c r="A172" s="1560"/>
      <c r="B172" s="1560"/>
      <c r="C172" s="1560"/>
      <c r="D172" s="1560"/>
      <c r="E172" s="1562"/>
      <c r="F172" s="1562"/>
      <c r="G172" s="1562"/>
      <c r="H172" s="1562"/>
      <c r="I172" s="1562"/>
      <c r="J172" s="1562"/>
      <c r="K172" s="1562"/>
      <c r="L172" s="1562"/>
      <c r="M172" s="1562"/>
      <c r="N172" s="1562"/>
      <c r="O172" s="1560"/>
      <c r="P172" s="1613"/>
      <c r="Q172" s="1613"/>
      <c r="R172" s="1602"/>
      <c r="S172" s="1718"/>
      <c r="T172" s="1718"/>
      <c r="U172" s="1718"/>
      <c r="V172" s="1560"/>
      <c r="X172" s="1449"/>
    </row>
    <row r="173" spans="1:24" s="1448" customFormat="1" ht="12.75">
      <c r="A173" s="1560"/>
      <c r="B173" s="1560"/>
      <c r="C173" s="1560"/>
      <c r="D173" s="1560"/>
      <c r="E173" s="1562"/>
      <c r="F173" s="1562"/>
      <c r="G173" s="1562"/>
      <c r="H173" s="1562"/>
      <c r="I173" s="1562"/>
      <c r="J173" s="1562"/>
      <c r="K173" s="1562"/>
      <c r="L173" s="1562"/>
      <c r="M173" s="1562"/>
      <c r="N173" s="1562"/>
      <c r="O173" s="1560"/>
      <c r="P173" s="1613"/>
      <c r="Q173" s="1613"/>
      <c r="R173" s="1602"/>
      <c r="S173" s="1718"/>
      <c r="T173" s="1718"/>
      <c r="U173" s="1718"/>
      <c r="V173" s="1560"/>
      <c r="X173" s="1449"/>
    </row>
    <row r="174" spans="1:24" s="1448" customFormat="1" ht="12.75">
      <c r="A174" s="1560"/>
      <c r="B174" s="1560"/>
      <c r="C174" s="1560"/>
      <c r="D174" s="1560"/>
      <c r="E174" s="1562"/>
      <c r="F174" s="1562"/>
      <c r="G174" s="1562"/>
      <c r="H174" s="1562"/>
      <c r="I174" s="1562"/>
      <c r="J174" s="1562"/>
      <c r="K174" s="1562"/>
      <c r="L174" s="1562"/>
      <c r="M174" s="1562"/>
      <c r="N174" s="1562"/>
      <c r="O174" s="1560"/>
      <c r="P174" s="1613"/>
      <c r="Q174" s="1613"/>
      <c r="R174" s="1602"/>
      <c r="S174" s="1718"/>
      <c r="T174" s="1718"/>
      <c r="U174" s="1718"/>
      <c r="V174" s="1560"/>
      <c r="X174" s="1449"/>
    </row>
    <row r="175" spans="1:24" s="1448" customFormat="1" ht="12.75">
      <c r="A175" s="1560"/>
      <c r="B175" s="1560"/>
      <c r="C175" s="1560"/>
      <c r="D175" s="1560"/>
      <c r="E175" s="1562"/>
      <c r="F175" s="1562"/>
      <c r="G175" s="1562"/>
      <c r="H175" s="1562"/>
      <c r="I175" s="1562"/>
      <c r="J175" s="1562"/>
      <c r="K175" s="1562"/>
      <c r="L175" s="1562"/>
      <c r="M175" s="1562"/>
      <c r="N175" s="1562"/>
      <c r="O175" s="1560"/>
      <c r="P175" s="1613"/>
      <c r="Q175" s="1613"/>
      <c r="R175" s="1602"/>
      <c r="S175" s="1718"/>
      <c r="T175" s="1718"/>
      <c r="U175" s="1718"/>
      <c r="V175" s="1560"/>
      <c r="X175" s="1449"/>
    </row>
    <row r="176" spans="1:24" s="1448" customFormat="1" ht="12.75">
      <c r="A176" s="1560"/>
      <c r="B176" s="1560"/>
      <c r="C176" s="1560"/>
      <c r="D176" s="1560"/>
      <c r="E176" s="1562"/>
      <c r="F176" s="1562"/>
      <c r="G176" s="1562"/>
      <c r="H176" s="1562"/>
      <c r="I176" s="1562"/>
      <c r="J176" s="1562"/>
      <c r="K176" s="1562"/>
      <c r="L176" s="1562"/>
      <c r="M176" s="1562"/>
      <c r="N176" s="1562"/>
      <c r="O176" s="1560"/>
      <c r="P176" s="1613"/>
      <c r="Q176" s="1613"/>
      <c r="R176" s="1602"/>
      <c r="S176" s="1718"/>
      <c r="T176" s="1718"/>
      <c r="U176" s="1718"/>
      <c r="V176" s="1560"/>
      <c r="X176" s="1449"/>
    </row>
    <row r="177" spans="1:24" s="1448" customFormat="1" ht="12.75">
      <c r="A177" s="1560"/>
      <c r="B177" s="1560"/>
      <c r="C177" s="1560"/>
      <c r="D177" s="1560"/>
      <c r="E177" s="1562"/>
      <c r="F177" s="1562"/>
      <c r="G177" s="1562"/>
      <c r="H177" s="1562"/>
      <c r="I177" s="1562"/>
      <c r="J177" s="1562"/>
      <c r="K177" s="1562"/>
      <c r="L177" s="1562"/>
      <c r="M177" s="1562"/>
      <c r="N177" s="1562"/>
      <c r="O177" s="1560"/>
      <c r="P177" s="1613"/>
      <c r="Q177" s="1613"/>
      <c r="R177" s="1602"/>
      <c r="S177" s="1718"/>
      <c r="T177" s="1718"/>
      <c r="U177" s="1718"/>
      <c r="V177" s="1560"/>
      <c r="X177" s="1449"/>
    </row>
    <row r="178" spans="1:24" s="1448" customFormat="1" ht="12.75">
      <c r="A178" s="1560"/>
      <c r="B178" s="1560"/>
      <c r="C178" s="1560"/>
      <c r="D178" s="1560"/>
      <c r="E178" s="1562"/>
      <c r="F178" s="1562"/>
      <c r="G178" s="1562"/>
      <c r="H178" s="1562"/>
      <c r="I178" s="1562"/>
      <c r="J178" s="1562"/>
      <c r="K178" s="1562"/>
      <c r="L178" s="1562"/>
      <c r="M178" s="1562"/>
      <c r="N178" s="1562"/>
      <c r="O178" s="1560"/>
      <c r="P178" s="1613"/>
      <c r="Q178" s="1613"/>
      <c r="R178" s="1602"/>
      <c r="S178" s="1718"/>
      <c r="T178" s="1718"/>
      <c r="U178" s="1718"/>
      <c r="V178" s="1560"/>
      <c r="X178" s="1449"/>
    </row>
    <row r="179" spans="1:24" s="1448" customFormat="1" ht="12.75">
      <c r="A179" s="1560"/>
      <c r="B179" s="1560"/>
      <c r="C179" s="1560"/>
      <c r="D179" s="1560"/>
      <c r="E179" s="1562"/>
      <c r="F179" s="1562"/>
      <c r="G179" s="1562"/>
      <c r="H179" s="1562"/>
      <c r="I179" s="1562"/>
      <c r="J179" s="1562"/>
      <c r="K179" s="1562"/>
      <c r="L179" s="1562"/>
      <c r="M179" s="1562"/>
      <c r="N179" s="1562"/>
      <c r="O179" s="1560"/>
      <c r="P179" s="1613"/>
      <c r="Q179" s="1613"/>
      <c r="R179" s="1602"/>
      <c r="S179" s="1718"/>
      <c r="T179" s="1718"/>
      <c r="U179" s="1718"/>
      <c r="V179" s="1560"/>
      <c r="X179" s="1449"/>
    </row>
    <row r="180" spans="1:24" s="1448" customFormat="1" ht="12.75">
      <c r="A180" s="1560"/>
      <c r="B180" s="1560"/>
      <c r="C180" s="1560"/>
      <c r="D180" s="1560"/>
      <c r="E180" s="1562"/>
      <c r="F180" s="1562"/>
      <c r="G180" s="1562"/>
      <c r="H180" s="1562"/>
      <c r="I180" s="1562"/>
      <c r="J180" s="1562"/>
      <c r="K180" s="1562"/>
      <c r="L180" s="1562"/>
      <c r="M180" s="1562"/>
      <c r="N180" s="1562"/>
      <c r="O180" s="1560"/>
      <c r="P180" s="1613"/>
      <c r="Q180" s="1613"/>
      <c r="R180" s="1602"/>
      <c r="S180" s="1718"/>
      <c r="T180" s="1718"/>
      <c r="U180" s="1718"/>
      <c r="V180" s="1560"/>
      <c r="X180" s="1449"/>
    </row>
    <row r="181" spans="1:24" s="1448" customFormat="1" ht="12.75">
      <c r="A181" s="1560"/>
      <c r="B181" s="1560"/>
      <c r="C181" s="1560"/>
      <c r="D181" s="1560"/>
      <c r="E181" s="1562"/>
      <c r="F181" s="1562"/>
      <c r="G181" s="1562"/>
      <c r="H181" s="1562"/>
      <c r="I181" s="1562"/>
      <c r="J181" s="1562"/>
      <c r="K181" s="1562"/>
      <c r="L181" s="1562"/>
      <c r="M181" s="1562"/>
      <c r="N181" s="1562"/>
      <c r="O181" s="1560"/>
      <c r="P181" s="1613"/>
      <c r="Q181" s="1613"/>
      <c r="R181" s="1602"/>
      <c r="S181" s="1718"/>
      <c r="T181" s="1718"/>
      <c r="U181" s="1718"/>
      <c r="V181" s="1560"/>
      <c r="X181" s="1449"/>
    </row>
    <row r="182" spans="1:24" s="1448" customFormat="1" ht="12.75">
      <c r="A182" s="1560"/>
      <c r="B182" s="1560"/>
      <c r="C182" s="1560"/>
      <c r="D182" s="1560"/>
      <c r="E182" s="1562"/>
      <c r="F182" s="1562"/>
      <c r="G182" s="1562"/>
      <c r="H182" s="1562"/>
      <c r="I182" s="1562"/>
      <c r="J182" s="1562"/>
      <c r="K182" s="1562"/>
      <c r="L182" s="1562"/>
      <c r="M182" s="1562"/>
      <c r="N182" s="1562"/>
      <c r="O182" s="1560"/>
      <c r="P182" s="1613"/>
      <c r="Q182" s="1613"/>
      <c r="R182" s="1602"/>
      <c r="S182" s="1718"/>
      <c r="T182" s="1718"/>
      <c r="U182" s="1718"/>
      <c r="V182" s="1560"/>
      <c r="X182" s="1449"/>
    </row>
    <row r="183" spans="1:24" s="1448" customFormat="1" ht="12.75">
      <c r="A183" s="1560"/>
      <c r="B183" s="1560"/>
      <c r="C183" s="1560"/>
      <c r="D183" s="1560"/>
      <c r="E183" s="1562"/>
      <c r="F183" s="1562"/>
      <c r="G183" s="1562"/>
      <c r="H183" s="1562"/>
      <c r="I183" s="1562"/>
      <c r="J183" s="1562"/>
      <c r="K183" s="1562"/>
      <c r="L183" s="1562"/>
      <c r="M183" s="1562"/>
      <c r="N183" s="1562"/>
      <c r="O183" s="1560"/>
      <c r="P183" s="1613"/>
      <c r="Q183" s="1613"/>
      <c r="R183" s="1602"/>
      <c r="S183" s="1718"/>
      <c r="T183" s="1718"/>
      <c r="U183" s="1718"/>
      <c r="V183" s="1560"/>
      <c r="X183" s="1449"/>
    </row>
    <row r="184" spans="1:24" s="1448" customFormat="1" ht="12.75">
      <c r="A184" s="1560"/>
      <c r="B184" s="1560"/>
      <c r="C184" s="1560"/>
      <c r="D184" s="1560"/>
      <c r="E184" s="1562"/>
      <c r="F184" s="1562"/>
      <c r="G184" s="1562"/>
      <c r="H184" s="1562"/>
      <c r="I184" s="1562"/>
      <c r="J184" s="1562"/>
      <c r="K184" s="1562"/>
      <c r="L184" s="1562"/>
      <c r="M184" s="1562"/>
      <c r="N184" s="1562"/>
      <c r="O184" s="1560"/>
      <c r="P184" s="1613"/>
      <c r="Q184" s="1613"/>
      <c r="R184" s="1602"/>
      <c r="S184" s="1718"/>
      <c r="T184" s="1718"/>
      <c r="U184" s="1718"/>
      <c r="V184" s="1560"/>
      <c r="X184" s="1449"/>
    </row>
    <row r="185" spans="1:24" s="1448" customFormat="1" ht="12.75">
      <c r="A185" s="1560"/>
      <c r="B185" s="1560"/>
      <c r="C185" s="1560"/>
      <c r="D185" s="1560"/>
      <c r="E185" s="1562"/>
      <c r="F185" s="1562"/>
      <c r="G185" s="1562"/>
      <c r="H185" s="1562"/>
      <c r="I185" s="1562"/>
      <c r="J185" s="1562"/>
      <c r="K185" s="1562"/>
      <c r="L185" s="1562"/>
      <c r="M185" s="1562"/>
      <c r="N185" s="1562"/>
      <c r="O185" s="1560"/>
      <c r="P185" s="1613"/>
      <c r="Q185" s="1613"/>
      <c r="R185" s="1602"/>
      <c r="S185" s="1718"/>
      <c r="T185" s="1718"/>
      <c r="U185" s="1718"/>
      <c r="V185" s="1560"/>
      <c r="X185" s="1449"/>
    </row>
    <row r="186" spans="1:24" s="1448" customFormat="1" ht="12.75">
      <c r="A186" s="1560"/>
      <c r="B186" s="1560"/>
      <c r="C186" s="1560"/>
      <c r="D186" s="1560"/>
      <c r="E186" s="1562"/>
      <c r="F186" s="1562"/>
      <c r="G186" s="1562"/>
      <c r="H186" s="1562"/>
      <c r="I186" s="1562"/>
      <c r="J186" s="1562"/>
      <c r="K186" s="1562"/>
      <c r="L186" s="1562"/>
      <c r="M186" s="1562"/>
      <c r="N186" s="1562"/>
      <c r="O186" s="1560"/>
      <c r="P186" s="1613"/>
      <c r="Q186" s="1613"/>
      <c r="R186" s="1602"/>
      <c r="S186" s="1560"/>
      <c r="T186" s="1560"/>
      <c r="U186" s="1560"/>
      <c r="V186" s="1560"/>
      <c r="X186" s="1449"/>
    </row>
    <row r="187" spans="1:24" s="1448" customFormat="1" ht="12.75">
      <c r="A187" s="1560"/>
      <c r="B187" s="1560"/>
      <c r="C187" s="1560"/>
      <c r="D187" s="1560"/>
      <c r="E187" s="1562"/>
      <c r="F187" s="1562"/>
      <c r="G187" s="1562"/>
      <c r="H187" s="1562"/>
      <c r="I187" s="1562"/>
      <c r="J187" s="1562"/>
      <c r="K187" s="1562"/>
      <c r="L187" s="1562"/>
      <c r="M187" s="1562"/>
      <c r="N187" s="1562"/>
      <c r="O187" s="1560"/>
      <c r="P187" s="1613"/>
      <c r="Q187" s="1613"/>
      <c r="R187" s="1602"/>
      <c r="S187" s="1560"/>
      <c r="T187" s="1560"/>
      <c r="U187" s="1560"/>
      <c r="V187" s="1560"/>
      <c r="X187" s="1449"/>
    </row>
    <row r="188" spans="1:24" s="1448" customFormat="1" ht="12.75">
      <c r="A188" s="1560"/>
      <c r="B188" s="1560"/>
      <c r="C188" s="1560"/>
      <c r="D188" s="1560"/>
      <c r="E188" s="1562"/>
      <c r="F188" s="1562"/>
      <c r="G188" s="1562"/>
      <c r="H188" s="1562"/>
      <c r="I188" s="1562"/>
      <c r="J188" s="1562"/>
      <c r="K188" s="1562"/>
      <c r="L188" s="1562"/>
      <c r="M188" s="1562"/>
      <c r="N188" s="1562"/>
      <c r="O188" s="1560"/>
      <c r="P188" s="1613"/>
      <c r="Q188" s="1613"/>
      <c r="R188" s="1602"/>
      <c r="S188" s="1560"/>
      <c r="T188" s="1560"/>
      <c r="U188" s="1560"/>
      <c r="V188" s="1560"/>
      <c r="X188" s="1449"/>
    </row>
    <row r="189" spans="1:24" s="1448" customFormat="1" ht="12.75">
      <c r="A189" s="1560"/>
      <c r="B189" s="1560"/>
      <c r="C189" s="1560"/>
      <c r="D189" s="1560"/>
      <c r="E189" s="1562"/>
      <c r="F189" s="1562"/>
      <c r="G189" s="1562"/>
      <c r="H189" s="1562"/>
      <c r="I189" s="1562"/>
      <c r="J189" s="1562"/>
      <c r="K189" s="1562"/>
      <c r="L189" s="1562"/>
      <c r="M189" s="1562"/>
      <c r="N189" s="1562"/>
      <c r="O189" s="1560"/>
      <c r="P189" s="1613"/>
      <c r="Q189" s="1613"/>
      <c r="R189" s="1602"/>
      <c r="S189" s="1560"/>
      <c r="T189" s="1560"/>
      <c r="U189" s="1560"/>
      <c r="V189" s="1560"/>
      <c r="X189" s="1449"/>
    </row>
    <row r="190" spans="1:24" s="1448" customFormat="1" ht="12.75">
      <c r="A190" s="1560"/>
      <c r="B190" s="1560"/>
      <c r="C190" s="1560"/>
      <c r="D190" s="1560"/>
      <c r="E190" s="1562"/>
      <c r="F190" s="1562"/>
      <c r="G190" s="1562"/>
      <c r="H190" s="1562"/>
      <c r="I190" s="1562"/>
      <c r="J190" s="1562"/>
      <c r="K190" s="1562"/>
      <c r="L190" s="1562"/>
      <c r="M190" s="1562"/>
      <c r="N190" s="1562"/>
      <c r="O190" s="1560"/>
      <c r="P190" s="1613"/>
      <c r="Q190" s="1613"/>
      <c r="R190" s="1602"/>
      <c r="S190" s="1560"/>
      <c r="T190" s="1560"/>
      <c r="U190" s="1560"/>
      <c r="V190" s="1560"/>
      <c r="X190" s="1449"/>
    </row>
    <row r="191" spans="1:24" s="1448" customFormat="1" ht="12.75">
      <c r="A191" s="1560"/>
      <c r="B191" s="1560"/>
      <c r="C191" s="1560"/>
      <c r="D191" s="1560"/>
      <c r="E191" s="1562"/>
      <c r="F191" s="1562"/>
      <c r="G191" s="1562"/>
      <c r="H191" s="1562"/>
      <c r="I191" s="1562"/>
      <c r="J191" s="1562"/>
      <c r="K191" s="1562"/>
      <c r="L191" s="1562"/>
      <c r="M191" s="1562"/>
      <c r="N191" s="1562"/>
      <c r="O191" s="1560"/>
      <c r="P191" s="1613"/>
      <c r="Q191" s="1613"/>
      <c r="R191" s="1602"/>
      <c r="S191" s="1560"/>
      <c r="T191" s="1560"/>
      <c r="U191" s="1560"/>
      <c r="V191" s="1560"/>
      <c r="X191" s="1449"/>
    </row>
    <row r="192" spans="1:24" s="1448" customFormat="1" ht="12.75">
      <c r="A192" s="1560"/>
      <c r="B192" s="1560"/>
      <c r="C192" s="1560"/>
      <c r="D192" s="1560"/>
      <c r="E192" s="1562"/>
      <c r="F192" s="1562"/>
      <c r="G192" s="1562"/>
      <c r="H192" s="1562"/>
      <c r="I192" s="1562"/>
      <c r="J192" s="1562"/>
      <c r="K192" s="1562"/>
      <c r="L192" s="1562"/>
      <c r="M192" s="1562"/>
      <c r="N192" s="1562"/>
      <c r="O192" s="1560"/>
      <c r="P192" s="1613"/>
      <c r="Q192" s="1613"/>
      <c r="R192" s="1602"/>
      <c r="S192" s="1560"/>
      <c r="T192" s="1560"/>
      <c r="U192" s="1560"/>
      <c r="V192" s="1560"/>
      <c r="X192" s="1449"/>
    </row>
    <row r="193" spans="1:24" s="1448" customFormat="1" ht="12.75">
      <c r="A193" s="1560"/>
      <c r="B193" s="1560"/>
      <c r="C193" s="1560"/>
      <c r="D193" s="1560"/>
      <c r="E193" s="1562"/>
      <c r="F193" s="1562"/>
      <c r="G193" s="1562"/>
      <c r="H193" s="1562"/>
      <c r="I193" s="1562"/>
      <c r="J193" s="1562"/>
      <c r="K193" s="1562"/>
      <c r="L193" s="1562"/>
      <c r="M193" s="1562"/>
      <c r="N193" s="1562"/>
      <c r="O193" s="1560"/>
      <c r="P193" s="1613"/>
      <c r="Q193" s="1613"/>
      <c r="R193" s="1602"/>
      <c r="S193" s="1560"/>
      <c r="T193" s="1560"/>
      <c r="U193" s="1560"/>
      <c r="V193" s="1560"/>
      <c r="X193" s="1449"/>
    </row>
    <row r="194" spans="1:24" s="1448" customFormat="1" ht="12.75">
      <c r="A194" s="1560"/>
      <c r="B194" s="1560"/>
      <c r="C194" s="1560"/>
      <c r="D194" s="1560"/>
      <c r="E194" s="1562"/>
      <c r="F194" s="1562"/>
      <c r="G194" s="1562"/>
      <c r="H194" s="1562"/>
      <c r="I194" s="1562"/>
      <c r="J194" s="1562"/>
      <c r="K194" s="1562"/>
      <c r="L194" s="1562"/>
      <c r="M194" s="1562"/>
      <c r="N194" s="1562"/>
      <c r="O194" s="1560"/>
      <c r="P194" s="1613"/>
      <c r="Q194" s="1613"/>
      <c r="R194" s="1602"/>
      <c r="S194" s="1560"/>
      <c r="T194" s="1560"/>
      <c r="U194" s="1560"/>
      <c r="V194" s="1560"/>
      <c r="X194" s="1449"/>
    </row>
    <row r="195" spans="1:24" s="1448" customFormat="1" ht="12.75">
      <c r="A195" s="1560"/>
      <c r="B195" s="1560"/>
      <c r="C195" s="1560"/>
      <c r="D195" s="1560"/>
      <c r="E195" s="1562"/>
      <c r="F195" s="1562"/>
      <c r="G195" s="1562"/>
      <c r="H195" s="1562"/>
      <c r="I195" s="1562"/>
      <c r="J195" s="1562"/>
      <c r="K195" s="1562"/>
      <c r="L195" s="1562"/>
      <c r="M195" s="1562"/>
      <c r="N195" s="1562"/>
      <c r="O195" s="1560"/>
      <c r="P195" s="1613"/>
      <c r="Q195" s="1613"/>
      <c r="R195" s="1602"/>
      <c r="S195" s="1560"/>
      <c r="T195" s="1560"/>
      <c r="U195" s="1560"/>
      <c r="V195" s="1560"/>
      <c r="X195" s="1449"/>
    </row>
    <row r="196" spans="1:24" s="1448" customFormat="1" ht="12.75">
      <c r="A196" s="1560"/>
      <c r="B196" s="1560"/>
      <c r="C196" s="1560"/>
      <c r="D196" s="1560"/>
      <c r="E196" s="1562"/>
      <c r="F196" s="1562"/>
      <c r="G196" s="1562"/>
      <c r="H196" s="1562"/>
      <c r="I196" s="1562"/>
      <c r="J196" s="1562"/>
      <c r="K196" s="1562"/>
      <c r="L196" s="1562"/>
      <c r="M196" s="1562"/>
      <c r="N196" s="1562"/>
      <c r="O196" s="1560"/>
      <c r="P196" s="1613"/>
      <c r="Q196" s="1613"/>
      <c r="R196" s="1602"/>
      <c r="S196" s="1560"/>
      <c r="T196" s="1560"/>
      <c r="U196" s="1560"/>
      <c r="V196" s="1560"/>
      <c r="X196" s="1449"/>
    </row>
    <row r="197" spans="1:24" s="1448" customFormat="1" ht="12.75">
      <c r="A197" s="1560"/>
      <c r="B197" s="1560"/>
      <c r="C197" s="1560"/>
      <c r="D197" s="1560"/>
      <c r="E197" s="1562"/>
      <c r="F197" s="1562"/>
      <c r="G197" s="1562"/>
      <c r="H197" s="1562"/>
      <c r="I197" s="1562"/>
      <c r="J197" s="1562"/>
      <c r="K197" s="1562"/>
      <c r="L197" s="1562"/>
      <c r="M197" s="1562"/>
      <c r="N197" s="1562"/>
      <c r="O197" s="1560"/>
      <c r="P197" s="1613"/>
      <c r="Q197" s="1613"/>
      <c r="R197" s="1602"/>
      <c r="S197" s="1560"/>
      <c r="T197" s="1560"/>
      <c r="U197" s="1560"/>
      <c r="V197" s="1560"/>
      <c r="X197" s="1449"/>
    </row>
    <row r="198" spans="1:24" s="1448" customFormat="1" ht="12.75">
      <c r="A198" s="1560"/>
      <c r="B198" s="1560"/>
      <c r="C198" s="1560"/>
      <c r="D198" s="1560"/>
      <c r="E198" s="1562"/>
      <c r="F198" s="1562"/>
      <c r="G198" s="1562"/>
      <c r="H198" s="1562"/>
      <c r="I198" s="1562"/>
      <c r="J198" s="1562"/>
      <c r="K198" s="1562"/>
      <c r="L198" s="1562"/>
      <c r="M198" s="1562"/>
      <c r="N198" s="1562"/>
      <c r="O198" s="1560"/>
      <c r="P198" s="1613"/>
      <c r="Q198" s="1613"/>
      <c r="R198" s="1602"/>
      <c r="S198" s="1560"/>
      <c r="T198" s="1560"/>
      <c r="U198" s="1560"/>
      <c r="V198" s="1560"/>
      <c r="X198" s="1449"/>
    </row>
    <row r="199" spans="1:24" s="1448" customFormat="1" ht="12.75">
      <c r="A199" s="1560"/>
      <c r="B199" s="1560"/>
      <c r="C199" s="1560"/>
      <c r="D199" s="1560"/>
      <c r="E199" s="1562"/>
      <c r="F199" s="1562"/>
      <c r="G199" s="1562"/>
      <c r="H199" s="1562"/>
      <c r="I199" s="1562"/>
      <c r="J199" s="1562"/>
      <c r="K199" s="1562"/>
      <c r="L199" s="1562"/>
      <c r="M199" s="1562"/>
      <c r="N199" s="1562"/>
      <c r="O199" s="1560"/>
      <c r="P199" s="1613"/>
      <c r="Q199" s="1613"/>
      <c r="R199" s="1602"/>
      <c r="S199" s="1560"/>
      <c r="T199" s="1560"/>
      <c r="U199" s="1560"/>
      <c r="V199" s="1560"/>
      <c r="X199" s="1449"/>
    </row>
    <row r="200" spans="1:24" s="1448" customFormat="1" ht="12.75">
      <c r="A200" s="1560"/>
      <c r="B200" s="1560"/>
      <c r="C200" s="1560"/>
      <c r="D200" s="1560"/>
      <c r="E200" s="1562"/>
      <c r="F200" s="1562"/>
      <c r="G200" s="1562"/>
      <c r="H200" s="1562"/>
      <c r="I200" s="1562"/>
      <c r="J200" s="1562"/>
      <c r="K200" s="1562"/>
      <c r="L200" s="1562"/>
      <c r="M200" s="1562"/>
      <c r="N200" s="1562"/>
      <c r="O200" s="1560"/>
      <c r="P200" s="1613"/>
      <c r="Q200" s="1613"/>
      <c r="R200" s="1602"/>
      <c r="S200" s="1560"/>
      <c r="T200" s="1560"/>
      <c r="U200" s="1560"/>
      <c r="V200" s="1560"/>
      <c r="X200" s="1449"/>
    </row>
    <row r="201" spans="1:24" s="1448" customFormat="1" ht="12.75">
      <c r="A201" s="1560"/>
      <c r="B201" s="1560"/>
      <c r="C201" s="1560"/>
      <c r="D201" s="1560"/>
      <c r="E201" s="1562"/>
      <c r="F201" s="1562"/>
      <c r="G201" s="1562"/>
      <c r="H201" s="1562"/>
      <c r="I201" s="1562"/>
      <c r="J201" s="1562"/>
      <c r="K201" s="1562"/>
      <c r="L201" s="1562"/>
      <c r="M201" s="1562"/>
      <c r="N201" s="1562"/>
      <c r="O201" s="1560"/>
      <c r="P201" s="1613"/>
      <c r="Q201" s="1613"/>
      <c r="R201" s="1602"/>
      <c r="S201" s="1560"/>
      <c r="T201" s="1560"/>
      <c r="U201" s="1560"/>
      <c r="V201" s="1560"/>
      <c r="X201" s="1449"/>
    </row>
    <row r="202" spans="1:24" s="1448" customFormat="1" ht="12.75">
      <c r="A202" s="1560"/>
      <c r="B202" s="1560"/>
      <c r="C202" s="1560"/>
      <c r="D202" s="1560"/>
      <c r="E202" s="1562"/>
      <c r="F202" s="1562"/>
      <c r="G202" s="1562"/>
      <c r="H202" s="1562"/>
      <c r="I202" s="1562"/>
      <c r="J202" s="1562"/>
      <c r="K202" s="1562"/>
      <c r="L202" s="1562"/>
      <c r="M202" s="1562"/>
      <c r="N202" s="1562"/>
      <c r="O202" s="1560"/>
      <c r="P202" s="1613"/>
      <c r="Q202" s="1613"/>
      <c r="R202" s="1602"/>
      <c r="S202" s="1560"/>
      <c r="T202" s="1560"/>
      <c r="U202" s="1560"/>
      <c r="V202" s="1560"/>
      <c r="X202" s="1449"/>
    </row>
    <row r="203" spans="1:24" s="1448" customFormat="1" ht="12.75">
      <c r="A203" s="1560"/>
      <c r="B203" s="1560"/>
      <c r="C203" s="1560"/>
      <c r="D203" s="1560"/>
      <c r="E203" s="1562"/>
      <c r="F203" s="1562"/>
      <c r="G203" s="1562"/>
      <c r="H203" s="1562"/>
      <c r="I203" s="1562"/>
      <c r="J203" s="1562"/>
      <c r="K203" s="1562"/>
      <c r="L203" s="1562"/>
      <c r="M203" s="1562"/>
      <c r="N203" s="1562"/>
      <c r="O203" s="1560"/>
      <c r="P203" s="1613"/>
      <c r="Q203" s="1613"/>
      <c r="R203" s="1602"/>
      <c r="S203" s="1560"/>
      <c r="T203" s="1560"/>
      <c r="U203" s="1560"/>
      <c r="V203" s="1560"/>
      <c r="X203" s="1449"/>
    </row>
    <row r="204" spans="1:24" s="1448" customFormat="1" ht="12.75">
      <c r="A204" s="1560"/>
      <c r="B204" s="1560"/>
      <c r="C204" s="1560"/>
      <c r="D204" s="1560"/>
      <c r="E204" s="1562"/>
      <c r="F204" s="1562"/>
      <c r="G204" s="1562"/>
      <c r="H204" s="1562"/>
      <c r="I204" s="1562"/>
      <c r="J204" s="1562"/>
      <c r="K204" s="1562"/>
      <c r="L204" s="1562"/>
      <c r="M204" s="1562"/>
      <c r="N204" s="1562"/>
      <c r="O204" s="1560"/>
      <c r="P204" s="1613"/>
      <c r="Q204" s="1613"/>
      <c r="R204" s="1602"/>
      <c r="S204" s="1560"/>
      <c r="T204" s="1560"/>
      <c r="U204" s="1560"/>
      <c r="V204" s="1560"/>
      <c r="X204" s="1449"/>
    </row>
    <row r="205" spans="1:24" s="1448" customFormat="1" ht="12.75">
      <c r="A205" s="1560"/>
      <c r="B205" s="1560"/>
      <c r="C205" s="1560"/>
      <c r="D205" s="1560"/>
      <c r="E205" s="1562"/>
      <c r="F205" s="1562"/>
      <c r="G205" s="1562"/>
      <c r="H205" s="1562"/>
      <c r="I205" s="1562"/>
      <c r="J205" s="1562"/>
      <c r="K205" s="1562"/>
      <c r="L205" s="1562"/>
      <c r="M205" s="1562"/>
      <c r="N205" s="1562"/>
      <c r="O205" s="1560"/>
      <c r="P205" s="1613"/>
      <c r="Q205" s="1613"/>
      <c r="R205" s="1602"/>
      <c r="S205" s="1560"/>
      <c r="T205" s="1560"/>
      <c r="U205" s="1560"/>
      <c r="V205" s="1560"/>
      <c r="X205" s="1449"/>
    </row>
    <row r="206" spans="1:24" s="1448" customFormat="1" ht="12.75">
      <c r="A206" s="1560"/>
      <c r="B206" s="1560"/>
      <c r="C206" s="1560"/>
      <c r="D206" s="1560"/>
      <c r="E206" s="1562"/>
      <c r="F206" s="1562"/>
      <c r="G206" s="1562"/>
      <c r="H206" s="1562"/>
      <c r="I206" s="1562"/>
      <c r="J206" s="1562"/>
      <c r="K206" s="1562"/>
      <c r="L206" s="1562"/>
      <c r="M206" s="1562"/>
      <c r="N206" s="1562"/>
      <c r="O206" s="1560"/>
      <c r="P206" s="1613"/>
      <c r="Q206" s="1613"/>
      <c r="R206" s="1602"/>
      <c r="S206" s="1560"/>
      <c r="T206" s="1560"/>
      <c r="U206" s="1560"/>
      <c r="V206" s="1560"/>
      <c r="X206" s="1449"/>
    </row>
    <row r="207" spans="1:24" s="1448" customFormat="1" ht="12.75">
      <c r="A207" s="1560"/>
      <c r="B207" s="1560"/>
      <c r="C207" s="1560"/>
      <c r="D207" s="1560"/>
      <c r="E207" s="1562"/>
      <c r="F207" s="1562"/>
      <c r="G207" s="1562"/>
      <c r="H207" s="1562"/>
      <c r="I207" s="1562"/>
      <c r="J207" s="1562"/>
      <c r="K207" s="1562"/>
      <c r="L207" s="1562"/>
      <c r="M207" s="1562"/>
      <c r="N207" s="1562"/>
      <c r="O207" s="1560"/>
      <c r="P207" s="1613"/>
      <c r="Q207" s="1613"/>
      <c r="R207" s="1602"/>
      <c r="S207" s="1560"/>
      <c r="T207" s="1560"/>
      <c r="U207" s="1560"/>
      <c r="V207" s="1560"/>
      <c r="X207" s="1449"/>
    </row>
    <row r="208" spans="1:24" s="1448" customFormat="1" ht="12.75">
      <c r="A208" s="1560"/>
      <c r="B208" s="1560"/>
      <c r="C208" s="1560"/>
      <c r="D208" s="1560"/>
      <c r="E208" s="1562"/>
      <c r="F208" s="1562"/>
      <c r="G208" s="1562"/>
      <c r="H208" s="1562"/>
      <c r="I208" s="1562"/>
      <c r="J208" s="1562"/>
      <c r="K208" s="1562"/>
      <c r="L208" s="1562"/>
      <c r="M208" s="1562"/>
      <c r="N208" s="1562"/>
      <c r="O208" s="1560"/>
      <c r="P208" s="1613"/>
      <c r="Q208" s="1613"/>
      <c r="R208" s="1602"/>
      <c r="S208" s="1560"/>
      <c r="T208" s="1560"/>
      <c r="U208" s="1560"/>
      <c r="V208" s="1560"/>
      <c r="X208" s="1449"/>
    </row>
    <row r="209" spans="1:24" s="1448" customFormat="1" ht="12.75">
      <c r="A209" s="1560"/>
      <c r="B209" s="1560"/>
      <c r="C209" s="1560"/>
      <c r="D209" s="1560"/>
      <c r="E209" s="1562"/>
      <c r="F209" s="1562"/>
      <c r="G209" s="1562"/>
      <c r="H209" s="1562"/>
      <c r="I209" s="1562"/>
      <c r="J209" s="1562"/>
      <c r="K209" s="1562"/>
      <c r="L209" s="1562"/>
      <c r="M209" s="1562"/>
      <c r="N209" s="1562"/>
      <c r="O209" s="1560"/>
      <c r="P209" s="1613"/>
      <c r="Q209" s="1613"/>
      <c r="R209" s="1602"/>
      <c r="S209" s="1560"/>
      <c r="T209" s="1560"/>
      <c r="U209" s="1560"/>
      <c r="V209" s="1560"/>
      <c r="X209" s="1449"/>
    </row>
  </sheetData>
  <sheetProtection password="81B0" sheet="1"/>
  <mergeCells count="97">
    <mergeCell ref="S132:U132"/>
    <mergeCell ref="B133:D133"/>
    <mergeCell ref="F134:G134"/>
    <mergeCell ref="L134:N134"/>
    <mergeCell ref="P134:Q134"/>
    <mergeCell ref="S124:U124"/>
    <mergeCell ref="S126:U126"/>
    <mergeCell ref="S127:U127"/>
    <mergeCell ref="S129:U129"/>
    <mergeCell ref="S130:U130"/>
    <mergeCell ref="S131:U131"/>
    <mergeCell ref="S114:U114"/>
    <mergeCell ref="S116:U116"/>
    <mergeCell ref="S117:U117"/>
    <mergeCell ref="S118:U118"/>
    <mergeCell ref="S120:U120"/>
    <mergeCell ref="S122:U122"/>
    <mergeCell ref="S125:U125"/>
    <mergeCell ref="S106:U106"/>
    <mergeCell ref="S108:U108"/>
    <mergeCell ref="S109:U109"/>
    <mergeCell ref="S110:U110"/>
    <mergeCell ref="S112:U112"/>
    <mergeCell ref="S113:U113"/>
    <mergeCell ref="S97:U97"/>
    <mergeCell ref="S98:U98"/>
    <mergeCell ref="S99:U99"/>
    <mergeCell ref="S101:U101"/>
    <mergeCell ref="S104:U104"/>
    <mergeCell ref="S105:U105"/>
    <mergeCell ref="S89:U89"/>
    <mergeCell ref="S91:U91"/>
    <mergeCell ref="S92:U92"/>
    <mergeCell ref="S93:U93"/>
    <mergeCell ref="S94:U94"/>
    <mergeCell ref="S95:U95"/>
    <mergeCell ref="S79:U79"/>
    <mergeCell ref="S80:U80"/>
    <mergeCell ref="S81:U81"/>
    <mergeCell ref="B82:D82"/>
    <mergeCell ref="S87:U87"/>
    <mergeCell ref="S88:U88"/>
    <mergeCell ref="S70:U70"/>
    <mergeCell ref="S71:U71"/>
    <mergeCell ref="S73:U73"/>
    <mergeCell ref="S74:U74"/>
    <mergeCell ref="S75:U75"/>
    <mergeCell ref="S77:U77"/>
    <mergeCell ref="S61:U61"/>
    <mergeCell ref="S63:U63"/>
    <mergeCell ref="S65:U65"/>
    <mergeCell ref="S66:U66"/>
    <mergeCell ref="S67:U67"/>
    <mergeCell ref="S69:U69"/>
    <mergeCell ref="S54:U54"/>
    <mergeCell ref="S55:U55"/>
    <mergeCell ref="S56:U56"/>
    <mergeCell ref="S58:U58"/>
    <mergeCell ref="S59:U59"/>
    <mergeCell ref="S60:U60"/>
    <mergeCell ref="S45:U45"/>
    <mergeCell ref="S46:U46"/>
    <mergeCell ref="S48:U48"/>
    <mergeCell ref="S51:U51"/>
    <mergeCell ref="S52:U52"/>
    <mergeCell ref="S53:U53"/>
    <mergeCell ref="S37:U37"/>
    <mergeCell ref="S38:U38"/>
    <mergeCell ref="S40:U40"/>
    <mergeCell ref="S42:U42"/>
    <mergeCell ref="S43:U43"/>
    <mergeCell ref="S44:U44"/>
    <mergeCell ref="S25:U25"/>
    <mergeCell ref="S26:U26"/>
    <mergeCell ref="S27:U27"/>
    <mergeCell ref="S28:U28"/>
    <mergeCell ref="S35:U35"/>
    <mergeCell ref="S36:U36"/>
    <mergeCell ref="S18:U18"/>
    <mergeCell ref="S19:U19"/>
    <mergeCell ref="S20:U20"/>
    <mergeCell ref="S21:U21"/>
    <mergeCell ref="S22:U22"/>
    <mergeCell ref="S23:U23"/>
    <mergeCell ref="S8:U8"/>
    <mergeCell ref="S9:U9"/>
    <mergeCell ref="S13:U13"/>
    <mergeCell ref="S14:U14"/>
    <mergeCell ref="S16:U16"/>
    <mergeCell ref="S17:U17"/>
    <mergeCell ref="S15:U15"/>
    <mergeCell ref="B2:D2"/>
    <mergeCell ref="I2:J2"/>
    <mergeCell ref="L2:N2"/>
    <mergeCell ref="T2:U2"/>
    <mergeCell ref="S4:U4"/>
    <mergeCell ref="S6:U6"/>
  </mergeCells>
  <conditionalFormatting sqref="F133:G133">
    <cfRule type="cellIs" dxfId="639" priority="51" stopIfTrue="1" operator="notEqual">
      <formula>0</formula>
    </cfRule>
  </conditionalFormatting>
  <conditionalFormatting sqref="B133">
    <cfRule type="cellIs" dxfId="638" priority="50" stopIfTrue="1" operator="notEqual">
      <formula>0</formula>
    </cfRule>
    <cfRule type="cellIs" dxfId="602" priority="38" operator="equal">
      <formula>0</formula>
    </cfRule>
  </conditionalFormatting>
  <conditionalFormatting sqref="G2">
    <cfRule type="cellIs" dxfId="637" priority="10" stopIfTrue="1" operator="notEqual">
      <formula>0</formula>
    </cfRule>
    <cfRule type="cellIs" dxfId="636" priority="11" stopIfTrue="1" operator="equal">
      <formula>0</formula>
    </cfRule>
    <cfRule type="cellIs" dxfId="635" priority="12" stopIfTrue="1" operator="equal">
      <formula>0</formula>
    </cfRule>
    <cfRule type="cellIs" dxfId="601" priority="49" operator="equal">
      <formula>0</formula>
    </cfRule>
  </conditionalFormatting>
  <conditionalFormatting sqref="I2">
    <cfRule type="cellIs" dxfId="634" priority="48" operator="equal">
      <formula>0</formula>
    </cfRule>
  </conditionalFormatting>
  <conditionalFormatting sqref="F137:G138">
    <cfRule type="cellIs" dxfId="633" priority="46" stopIfTrue="1" operator="equal">
      <formula>"НЕРАВНЕНИЕ!"</formula>
    </cfRule>
    <cfRule type="cellIs" priority="47" stopIfTrue="1" operator="equal">
      <formula>"НЕРАВНЕНИЕ!"</formula>
    </cfRule>
  </conditionalFormatting>
  <conditionalFormatting sqref="I137:J138 N137:N138">
    <cfRule type="cellIs" dxfId="632" priority="45" stopIfTrue="1" operator="equal">
      <formula>"НЕРАВНЕНИЕ!"</formula>
    </cfRule>
  </conditionalFormatting>
  <conditionalFormatting sqref="L137:M138">
    <cfRule type="cellIs" dxfId="631" priority="44" stopIfTrue="1" operator="equal">
      <formula>"НЕРАВНЕНИЕ!"</formula>
    </cfRule>
  </conditionalFormatting>
  <conditionalFormatting sqref="F140:G141">
    <cfRule type="cellIs" dxfId="630" priority="42" stopIfTrue="1" operator="equal">
      <formula>"НЕРАВНЕНИЕ !"</formula>
    </cfRule>
    <cfRule type="cellIs" priority="43" stopIfTrue="1" operator="equal">
      <formula>"НЕРАВНЕНИЕ !"</formula>
    </cfRule>
  </conditionalFormatting>
  <conditionalFormatting sqref="I140:J141 N140:N141">
    <cfRule type="cellIs" dxfId="629" priority="41" stopIfTrue="1" operator="equal">
      <formula>"НЕРАВНЕНИЕ !"</formula>
    </cfRule>
  </conditionalFormatting>
  <conditionalFormatting sqref="L140:M141">
    <cfRule type="cellIs" dxfId="628" priority="40" stopIfTrue="1" operator="equal">
      <formula>"НЕРАВНЕНИЕ !"</formula>
    </cfRule>
  </conditionalFormatting>
  <conditionalFormatting sqref="I140:J141 L140:L141 N140:N141 F140:G141">
    <cfRule type="cellIs" dxfId="627" priority="39" operator="notEqual">
      <formula>0</formula>
    </cfRule>
  </conditionalFormatting>
  <conditionalFormatting sqref="I133:J133">
    <cfRule type="cellIs" dxfId="626" priority="37" stopIfTrue="1" operator="notEqual">
      <formula>0</formula>
    </cfRule>
  </conditionalFormatting>
  <conditionalFormatting sqref="L82">
    <cfRule type="cellIs" dxfId="625" priority="32" stopIfTrue="1" operator="notEqual">
      <formula>0</formula>
    </cfRule>
  </conditionalFormatting>
  <conditionalFormatting sqref="N82">
    <cfRule type="cellIs" dxfId="624" priority="31" stopIfTrue="1" operator="notEqual">
      <formula>0</formula>
    </cfRule>
  </conditionalFormatting>
  <conditionalFormatting sqref="L133">
    <cfRule type="cellIs" dxfId="623" priority="36" stopIfTrue="1" operator="notEqual">
      <formula>0</formula>
    </cfRule>
  </conditionalFormatting>
  <conditionalFormatting sqref="N133">
    <cfRule type="cellIs" dxfId="622" priority="35" stopIfTrue="1" operator="notEqual">
      <formula>0</formula>
    </cfRule>
  </conditionalFormatting>
  <conditionalFormatting sqref="F82:H82">
    <cfRule type="cellIs" dxfId="621" priority="34" stopIfTrue="1" operator="notEqual">
      <formula>0</formula>
    </cfRule>
  </conditionalFormatting>
  <conditionalFormatting sqref="I82:J82">
    <cfRule type="cellIs" dxfId="620" priority="33" stopIfTrue="1" operator="notEqual">
      <formula>0</formula>
    </cfRule>
  </conditionalFormatting>
  <conditionalFormatting sqref="B82">
    <cfRule type="cellIs" dxfId="619" priority="29" operator="equal">
      <formula>0</formula>
    </cfRule>
    <cfRule type="cellIs" dxfId="618" priority="30" stopIfTrue="1" operator="notEqual">
      <formula>0</formula>
    </cfRule>
  </conditionalFormatting>
  <conditionalFormatting sqref="P133:Q133">
    <cfRule type="cellIs" dxfId="617" priority="28" stopIfTrue="1" operator="notEqual">
      <formula>0</formula>
    </cfRule>
  </conditionalFormatting>
  <conditionalFormatting sqref="P137:Q138">
    <cfRule type="cellIs" dxfId="616" priority="26" stopIfTrue="1" operator="equal">
      <formula>"НЕРАВНЕНИЕ!"</formula>
    </cfRule>
    <cfRule type="cellIs" priority="27" stopIfTrue="1" operator="equal">
      <formula>"НЕРАВНЕНИЕ!"</formula>
    </cfRule>
  </conditionalFormatting>
  <conditionalFormatting sqref="P140:Q141">
    <cfRule type="cellIs" dxfId="615" priority="24" stopIfTrue="1" operator="equal">
      <formula>"НЕРАВНЕНИЕ !"</formula>
    </cfRule>
    <cfRule type="cellIs" priority="25" stopIfTrue="1" operator="equal">
      <formula>"НЕРАВНЕНИЕ !"</formula>
    </cfRule>
  </conditionalFormatting>
  <conditionalFormatting sqref="P140:Q141">
    <cfRule type="cellIs" dxfId="614" priority="23" operator="notEqual">
      <formula>0</formula>
    </cfRule>
  </conditionalFormatting>
  <conditionalFormatting sqref="P2">
    <cfRule type="cellIs" dxfId="613" priority="18" stopIfTrue="1" operator="equal">
      <formula>98</formula>
    </cfRule>
    <cfRule type="cellIs" dxfId="612" priority="19" stopIfTrue="1" operator="equal">
      <formula>96</formula>
    </cfRule>
    <cfRule type="cellIs" dxfId="611" priority="20" stopIfTrue="1" operator="equal">
      <formula>42</formula>
    </cfRule>
    <cfRule type="cellIs" dxfId="600" priority="21" stopIfTrue="1" operator="equal">
      <formula>97</formula>
    </cfRule>
    <cfRule type="cellIs" dxfId="599" priority="22" stopIfTrue="1" operator="equal">
      <formula>33</formula>
    </cfRule>
  </conditionalFormatting>
  <conditionalFormatting sqref="Q2">
    <cfRule type="cellIs" dxfId="610" priority="13" stopIfTrue="1" operator="equal">
      <formula>"Чужди средства"</formula>
    </cfRule>
    <cfRule type="cellIs" dxfId="609" priority="14" stopIfTrue="1" operator="equal">
      <formula>"СЕС - ДМП"</formula>
    </cfRule>
    <cfRule type="cellIs" dxfId="608" priority="15" stopIfTrue="1" operator="equal">
      <formula>"СЕС - РА"</formula>
    </cfRule>
    <cfRule type="cellIs" dxfId="598" priority="16" stopIfTrue="1" operator="equal">
      <formula>"СЕС - ДЕС"</formula>
    </cfRule>
    <cfRule type="cellIs" dxfId="597" priority="17" stopIfTrue="1" operator="equal">
      <formula>"СЕС - КСФ"</formula>
    </cfRule>
  </conditionalFormatting>
  <conditionalFormatting sqref="P82:Q82">
    <cfRule type="cellIs" dxfId="607" priority="9" stopIfTrue="1" operator="notEqual">
      <formula>0</formula>
    </cfRule>
  </conditionalFormatting>
  <conditionalFormatting sqref="T2:U2">
    <cfRule type="cellIs" dxfId="606" priority="5" stopIfTrue="1" operator="between">
      <formula>1000000000000</formula>
      <formula>9999999999999990</formula>
    </cfRule>
    <cfRule type="cellIs" dxfId="605" priority="6" stopIfTrue="1" operator="between">
      <formula>10000000000</formula>
      <formula>999999999999</formula>
    </cfRule>
    <cfRule type="cellIs" dxfId="604" priority="7" stopIfTrue="1" operator="between">
      <formula>1000000</formula>
      <formula>99999999</formula>
    </cfRule>
    <cfRule type="cellIs" dxfId="603" priority="8" stopIfTrue="1" operator="between">
      <formula>100</formula>
      <formula>9999</formula>
    </cfRule>
  </conditionalFormatting>
  <dataValidations count="2">
    <dataValidation type="whole" allowBlank="1" showInputMessage="1" showErrorMessage="1" error="въведете цяло число" sqref="L11:L133 I11:J133 F11:G133 P11:Q133 N11:N133">
      <formula1>-10000000000000000</formula1>
      <formula2>10000000000000000</formula2>
    </dataValidation>
    <dataValidation operator="greaterThan" allowBlank="1" showInputMessage="1" showErrorMessage="1" sqref="C134"/>
  </dataValidations>
  <pageMargins left="0.15748031496062992" right="0.15748031496062992" top="0.28999999999999998" bottom="0.15748031496062992" header="0.15748031496062992" footer="0.15748031496062992"/>
  <pageSetup paperSize="9" scale="80" fitToHeight="0" orientation="landscape" r:id="rId1"/>
  <headerFooter>
    <oddHeader>&amp;C&amp;"Times New Roman,Italic"&amp;10- &amp;P / &amp;N -</oddHeader>
  </headerFooter>
  <ignoredErrors>
    <ignoredError sqref="F3:U7 F133:U179 M10:O10 C134 R10:U10 F8:G9 I8:U9 F16:G22 I16:U21 F2:H2 J2:U2 I57:U57 I51 R51:U51 I70:U76 I69:O69 R69:U69 I126:U126 I124 R124:U124 I130:U130 I129:O129 R129:U129 I132:U132 I131:O131 R131:U131 I24:U50 I22:O22 T22:U22 R22 I11:U12 F11:G14 I14:O14 T14:U14 R14 F126:G126 K23 M23 O23 R23:U23 F24:G124 F128:G132 I128:U128 K127 M127 O127 R127:U127 I13:O13 R13:U13 I123 K123:M123 K124:M124 K51:M51 I52 K52:M52 I53 K53:M53 I54 K54:M54 I55 K55:M55 I56 K56:M56 I60:U62 I58 K58:M58 I59 K59:M59 I64:U68 I63 K63:M63 I78:U78 I77 K77:M77 I80:U80 I79 K79:M79 I82:U82 I81 K81:M81 I85:U122 I83 K83:M83 I84 K84:M84 O123:P123 O124 O51 O52:P52 O53:P53 O54:P54 O55:P55 O56:P56 O58:P58 O59:P59 O63:P63 O77:P77 O79:P79 O81:P81 O83:P83 O84:P84 R123:U123 R52:U52 R53:U53 R54:U54 R55:U55 R56:U56 R58:U58 R59:U59 R63:U63 R77:U77 R79:U79 R81:U81 R83:U83 R84:U84" unlockedFormula="1"/>
    <ignoredError sqref="F10:G10 P10:Q10 I10:L10" numberStoredAsText="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56"/>
  <sheetViews>
    <sheetView showZeros="0" topLeftCell="B6" zoomScale="75" zoomScaleNormal="75" workbookViewId="0">
      <selection activeCell="F16" sqref="F16"/>
    </sheetView>
  </sheetViews>
  <sheetFormatPr defaultRowHeight="12.75"/>
  <cols>
    <col min="1" max="1" width="3.85546875" style="727" hidden="1" customWidth="1"/>
    <col min="2" max="2" width="81.7109375" style="310" customWidth="1"/>
    <col min="3" max="3" width="3.28515625" style="310" hidden="1" customWidth="1"/>
    <col min="4" max="4" width="4.140625" style="310" hidden="1" customWidth="1"/>
    <col min="5" max="6" width="19.140625" style="309" customWidth="1"/>
    <col min="7" max="10" width="19" style="309" customWidth="1"/>
    <col min="11" max="13" width="23.140625" style="309" hidden="1" customWidth="1"/>
    <col min="14" max="14" width="5.7109375" style="310" customWidth="1"/>
    <col min="15" max="15" width="55.5703125" style="727" customWidth="1"/>
    <col min="16" max="16" width="13.7109375" style="310" hidden="1" customWidth="1"/>
    <col min="17" max="17" width="5.7109375" style="310" customWidth="1"/>
    <col min="18" max="18" width="14.42578125" style="955" customWidth="1"/>
    <col min="19" max="19" width="13.42578125" style="955" customWidth="1"/>
    <col min="20" max="21" width="11.140625" style="955" customWidth="1"/>
    <col min="22" max="22" width="16.28515625" style="955" hidden="1" customWidth="1"/>
    <col min="23" max="23" width="15" style="955" hidden="1" customWidth="1"/>
    <col min="24" max="24" width="15" style="956" customWidth="1"/>
    <col min="25" max="25" width="15.7109375" style="955" hidden="1" customWidth="1"/>
    <col min="26" max="26" width="15.28515625" style="955" hidden="1" customWidth="1"/>
    <col min="27" max="16384" width="9.140625" style="955"/>
  </cols>
  <sheetData>
    <row r="1" spans="1:26" ht="18.75" hidden="1">
      <c r="B1" s="829"/>
      <c r="C1" s="829"/>
      <c r="D1" s="829"/>
      <c r="E1" s="707"/>
      <c r="F1" s="824"/>
      <c r="G1" s="824"/>
      <c r="H1" s="824"/>
      <c r="I1" s="707"/>
      <c r="J1" s="707"/>
      <c r="N1" s="727"/>
      <c r="O1" s="829"/>
      <c r="Q1" s="727"/>
    </row>
    <row r="2" spans="1:26" ht="15.75" hidden="1">
      <c r="B2" s="829"/>
      <c r="C2" s="829"/>
      <c r="D2" s="829"/>
      <c r="E2" s="707"/>
      <c r="F2" s="825"/>
      <c r="G2" s="825"/>
      <c r="H2" s="825"/>
      <c r="I2" s="707"/>
      <c r="J2" s="707"/>
      <c r="N2" s="727"/>
      <c r="O2" s="829"/>
      <c r="Q2" s="727"/>
    </row>
    <row r="3" spans="1:26" ht="21.75" hidden="1" customHeight="1">
      <c r="B3" s="829"/>
      <c r="C3" s="829"/>
      <c r="D3" s="829"/>
      <c r="E3" s="707"/>
      <c r="F3" s="825"/>
      <c r="G3" s="825"/>
      <c r="H3" s="825"/>
      <c r="I3" s="707"/>
      <c r="J3" s="707"/>
      <c r="N3" s="727"/>
      <c r="Q3" s="727"/>
    </row>
    <row r="4" spans="1:26" ht="15.75" hidden="1">
      <c r="B4" s="829"/>
      <c r="C4" s="829"/>
      <c r="D4" s="829"/>
      <c r="E4" s="707"/>
      <c r="F4" s="825"/>
      <c r="G4" s="825"/>
      <c r="H4" s="825"/>
      <c r="I4" s="707"/>
      <c r="J4" s="707"/>
      <c r="N4" s="727"/>
      <c r="O4" s="818"/>
      <c r="Q4" s="727"/>
    </row>
    <row r="5" spans="1:26" ht="18" hidden="1" customHeight="1">
      <c r="B5" s="829"/>
      <c r="C5" s="829"/>
      <c r="D5" s="829"/>
      <c r="E5" s="707"/>
      <c r="F5" s="825"/>
      <c r="G5" s="825"/>
      <c r="H5" s="825"/>
      <c r="I5" s="707"/>
      <c r="J5" s="707"/>
      <c r="N5" s="727"/>
      <c r="O5" s="821"/>
      <c r="Q5" s="727"/>
    </row>
    <row r="6" spans="1:26" ht="20.25">
      <c r="B6" s="829"/>
      <c r="C6" s="829"/>
      <c r="D6" s="829"/>
      <c r="E6" s="707"/>
      <c r="F6" s="825"/>
      <c r="G6" s="825"/>
      <c r="H6" s="825"/>
      <c r="I6" s="707"/>
      <c r="J6" s="707"/>
      <c r="N6" s="727"/>
      <c r="O6" s="827"/>
      <c r="Q6" s="727"/>
    </row>
    <row r="7" spans="1:26" ht="9" hidden="1" customHeight="1">
      <c r="B7" s="827"/>
      <c r="C7" s="827"/>
      <c r="D7" s="827"/>
      <c r="E7" s="707"/>
      <c r="F7" s="707"/>
      <c r="G7" s="707"/>
      <c r="H7" s="707"/>
      <c r="I7" s="707"/>
      <c r="J7" s="707"/>
      <c r="N7" s="727"/>
      <c r="P7" s="727"/>
      <c r="Q7" s="727"/>
    </row>
    <row r="8" spans="1:26" ht="22.5" customHeight="1" thickBot="1">
      <c r="B8" s="1409" t="str">
        <f>VLOOKUP(E15,SMETKA,3,FALSE)</f>
        <v>ОТЧЕТ ЗА КАСОВОТО ИЗПЪЛНЕНИЕ НА СМЕТКИТЕ ЗА СРЕДСТВАТА ОТ ЕВРОПЕЙСКИЯ СЪЮЗ - КСФ</v>
      </c>
      <c r="C8" s="974"/>
      <c r="D8" s="974"/>
      <c r="E8" s="975"/>
      <c r="F8" s="975"/>
      <c r="G8" s="975"/>
      <c r="H8" s="975"/>
      <c r="I8" s="975"/>
      <c r="J8" s="976"/>
      <c r="K8" s="311"/>
      <c r="L8" s="311"/>
      <c r="M8" s="311"/>
      <c r="N8" s="727"/>
      <c r="P8" s="727"/>
      <c r="Q8" s="727"/>
    </row>
    <row r="9" spans="1:26" ht="12" customHeight="1" thickTop="1">
      <c r="B9" s="827"/>
      <c r="C9" s="827"/>
      <c r="D9" s="827"/>
      <c r="E9" s="826"/>
      <c r="F9" s="826"/>
      <c r="G9" s="826"/>
      <c r="H9" s="826"/>
      <c r="I9" s="826"/>
      <c r="J9" s="826"/>
      <c r="N9" s="727"/>
      <c r="P9" s="727"/>
      <c r="Q9" s="727"/>
    </row>
    <row r="10" spans="1:26" ht="18.75">
      <c r="B10" s="828"/>
      <c r="C10" s="828"/>
      <c r="D10" s="828"/>
      <c r="E10" s="707"/>
      <c r="F10" s="1055"/>
      <c r="G10" s="1055"/>
      <c r="H10" s="1055"/>
      <c r="I10" s="707"/>
      <c r="J10" s="707"/>
      <c r="N10" s="727"/>
      <c r="O10" s="828"/>
      <c r="Q10" s="727"/>
    </row>
    <row r="11" spans="1:26" ht="23.25" customHeight="1">
      <c r="B11" s="1778">
        <f>+OTCHET!B9</f>
        <v>0</v>
      </c>
      <c r="C11" s="1778"/>
      <c r="D11" s="1778"/>
      <c r="E11" s="1734" t="s">
        <v>1717</v>
      </c>
      <c r="F11" s="1735">
        <f>OTCHET!F9</f>
        <v>43555</v>
      </c>
      <c r="G11" s="1802" t="s">
        <v>1496</v>
      </c>
      <c r="H11" s="1803">
        <f>+OTCHET!H9</f>
        <v>0</v>
      </c>
      <c r="I11" s="1986">
        <f>+OTCHET!I9</f>
        <v>0</v>
      </c>
      <c r="J11" s="1987"/>
      <c r="K11" s="312"/>
      <c r="L11" s="312"/>
      <c r="N11" s="727"/>
      <c r="O11" s="841"/>
      <c r="Q11" s="727"/>
      <c r="R11" s="957"/>
      <c r="S11" s="957"/>
      <c r="T11" s="957"/>
      <c r="U11" s="957"/>
    </row>
    <row r="12" spans="1:26" ht="23.25" customHeight="1">
      <c r="B12" s="1060" t="s">
        <v>1415</v>
      </c>
      <c r="C12" s="819"/>
      <c r="D12" s="828"/>
      <c r="E12" s="707"/>
      <c r="F12" s="820"/>
      <c r="G12" s="707"/>
      <c r="H12" s="1270"/>
      <c r="I12" s="2056" t="s">
        <v>1630</v>
      </c>
      <c r="J12" s="2056"/>
      <c r="N12" s="727"/>
      <c r="O12" s="819"/>
      <c r="Q12" s="727"/>
      <c r="R12" s="957"/>
      <c r="S12" s="957"/>
      <c r="T12" s="957"/>
      <c r="U12" s="957"/>
    </row>
    <row r="13" spans="1:26" ht="23.25" customHeight="1">
      <c r="B13" s="973" t="str">
        <f>+OTCHET!B12</f>
        <v>Министерство на регионалното развитие и благоустройство</v>
      </c>
      <c r="C13" s="819"/>
      <c r="D13" s="819"/>
      <c r="E13" s="1023" t="str">
        <f>+OTCHET!E12</f>
        <v>код по ЕБК:</v>
      </c>
      <c r="F13" s="1811" t="str">
        <f>+OTCHET!F12</f>
        <v>2100</v>
      </c>
      <c r="G13" s="707"/>
      <c r="H13" s="1270"/>
      <c r="I13" s="2057"/>
      <c r="J13" s="2057"/>
      <c r="N13" s="727"/>
      <c r="O13" s="819"/>
      <c r="Q13" s="727"/>
      <c r="R13" s="957"/>
      <c r="S13" s="957"/>
      <c r="T13" s="957"/>
      <c r="U13" s="957"/>
    </row>
    <row r="14" spans="1:26" ht="23.25" customHeight="1">
      <c r="B14" s="1064" t="s">
        <v>1414</v>
      </c>
      <c r="C14" s="821"/>
      <c r="D14" s="821"/>
      <c r="E14" s="821"/>
      <c r="F14" s="821"/>
      <c r="G14" s="821"/>
      <c r="H14" s="1270"/>
      <c r="I14" s="2057"/>
      <c r="J14" s="2057"/>
      <c r="N14" s="727"/>
      <c r="O14" s="821"/>
      <c r="Q14" s="727"/>
      <c r="R14" s="957"/>
      <c r="S14" s="957"/>
      <c r="T14" s="957"/>
      <c r="U14" s="957"/>
    </row>
    <row r="15" spans="1:26" ht="21.75" customHeight="1" thickBot="1">
      <c r="B15" s="1410" t="s">
        <v>1439</v>
      </c>
      <c r="C15" s="701"/>
      <c r="D15" s="701"/>
      <c r="E15" s="1876">
        <f>+OTCHET!E15</f>
        <v>98</v>
      </c>
      <c r="F15" s="1407" t="str">
        <f>OTCHET!F15</f>
        <v>СЕС - КСФ</v>
      </c>
      <c r="G15" s="821"/>
      <c r="H15" s="725"/>
      <c r="I15" s="725"/>
      <c r="J15" s="1244"/>
      <c r="K15" s="315"/>
      <c r="L15" s="315"/>
      <c r="M15" s="316"/>
      <c r="N15" s="725"/>
      <c r="O15" s="701"/>
      <c r="P15" s="314"/>
      <c r="Q15" s="727"/>
      <c r="R15" s="957"/>
      <c r="S15" s="957"/>
      <c r="T15" s="957"/>
      <c r="U15" s="957"/>
      <c r="V15" s="957"/>
      <c r="W15" s="957"/>
      <c r="Y15" s="957"/>
      <c r="Z15" s="957"/>
    </row>
    <row r="16" spans="1:26" ht="16.5" thickBot="1">
      <c r="A16" s="963"/>
      <c r="B16" s="822"/>
      <c r="C16" s="822"/>
      <c r="D16" s="822"/>
      <c r="E16" s="823"/>
      <c r="F16" s="823"/>
      <c r="G16" s="823"/>
      <c r="H16" s="823"/>
      <c r="I16" s="823"/>
      <c r="J16" s="945" t="s">
        <v>1405</v>
      </c>
      <c r="K16" s="709"/>
      <c r="L16" s="709"/>
      <c r="M16" s="708"/>
      <c r="N16" s="1245"/>
      <c r="O16" s="1246"/>
      <c r="P16" s="842"/>
      <c r="Q16" s="727"/>
      <c r="R16" s="957"/>
      <c r="S16" s="957"/>
      <c r="T16" s="957"/>
      <c r="U16" s="957"/>
      <c r="V16" s="957"/>
      <c r="W16" s="957"/>
      <c r="Y16" s="957"/>
      <c r="Z16" s="957"/>
    </row>
    <row r="17" spans="1:26" ht="22.5" customHeight="1">
      <c r="A17" s="963"/>
      <c r="B17" s="702"/>
      <c r="C17" s="703" t="s">
        <v>692</v>
      </c>
      <c r="D17" s="703"/>
      <c r="E17" s="2060" t="s">
        <v>2239</v>
      </c>
      <c r="F17" s="2062" t="s">
        <v>2240</v>
      </c>
      <c r="G17" s="1247" t="s">
        <v>1404</v>
      </c>
      <c r="H17" s="1248"/>
      <c r="I17" s="1249"/>
      <c r="J17" s="1250"/>
      <c r="K17" s="317"/>
      <c r="L17" s="317"/>
      <c r="M17" s="317"/>
      <c r="N17" s="830"/>
      <c r="O17" s="1855" t="s">
        <v>1408</v>
      </c>
      <c r="P17" s="313"/>
      <c r="Q17" s="727"/>
      <c r="R17" s="957"/>
      <c r="S17" s="957"/>
      <c r="T17" s="957"/>
      <c r="U17" s="957"/>
      <c r="V17" s="957"/>
      <c r="W17" s="957"/>
      <c r="X17" s="957"/>
      <c r="Y17" s="957"/>
      <c r="Z17" s="957"/>
    </row>
    <row r="18" spans="1:26" ht="47.25" customHeight="1">
      <c r="A18" s="963"/>
      <c r="B18" s="946" t="s">
        <v>1406</v>
      </c>
      <c r="C18" s="704"/>
      <c r="D18" s="704"/>
      <c r="E18" s="2061"/>
      <c r="F18" s="2063"/>
      <c r="G18" s="1251" t="s">
        <v>1317</v>
      </c>
      <c r="H18" s="1252" t="s">
        <v>1016</v>
      </c>
      <c r="I18" s="1252" t="s">
        <v>1306</v>
      </c>
      <c r="J18" s="1253" t="s">
        <v>1307</v>
      </c>
      <c r="K18" s="318" t="s">
        <v>641</v>
      </c>
      <c r="L18" s="318" t="s">
        <v>641</v>
      </c>
      <c r="M18" s="318"/>
      <c r="N18" s="831"/>
      <c r="O18" s="1856"/>
      <c r="P18" s="313"/>
      <c r="Q18" s="842"/>
      <c r="R18" s="957"/>
      <c r="S18" s="957"/>
      <c r="T18" s="957"/>
      <c r="U18" s="957"/>
      <c r="V18" s="957"/>
      <c r="W18" s="957"/>
      <c r="X18" s="957"/>
      <c r="Y18" s="957"/>
      <c r="Z18" s="957"/>
    </row>
    <row r="19" spans="1:26" ht="15.75" hidden="1">
      <c r="A19" s="963"/>
      <c r="B19" s="705"/>
      <c r="C19" s="705"/>
      <c r="D19" s="705"/>
      <c r="E19" s="947"/>
      <c r="F19" s="947"/>
      <c r="G19" s="948"/>
      <c r="H19" s="949"/>
      <c r="I19" s="949"/>
      <c r="J19" s="950"/>
      <c r="K19" s="319"/>
      <c r="L19" s="319"/>
      <c r="M19" s="319"/>
      <c r="N19" s="831"/>
      <c r="O19" s="979"/>
      <c r="P19" s="313"/>
      <c r="Q19" s="842"/>
      <c r="R19" s="957"/>
      <c r="S19" s="957"/>
      <c r="T19" s="957"/>
      <c r="U19" s="957"/>
      <c r="V19" s="957"/>
      <c r="W19" s="957"/>
      <c r="X19" s="957"/>
      <c r="Y19" s="957"/>
      <c r="Z19" s="957"/>
    </row>
    <row r="20" spans="1:26" ht="16.5" thickBot="1">
      <c r="A20" s="963"/>
      <c r="B20" s="1408" t="s">
        <v>1438</v>
      </c>
      <c r="C20" s="951"/>
      <c r="D20" s="951"/>
      <c r="E20" s="1046" t="s">
        <v>344</v>
      </c>
      <c r="F20" s="1046" t="s">
        <v>345</v>
      </c>
      <c r="G20" s="1047" t="s">
        <v>1029</v>
      </c>
      <c r="H20" s="1048" t="s">
        <v>1030</v>
      </c>
      <c r="I20" s="1048" t="s">
        <v>1003</v>
      </c>
      <c r="J20" s="1049" t="s">
        <v>1288</v>
      </c>
      <c r="K20" s="320" t="s">
        <v>643</v>
      </c>
      <c r="L20" s="320" t="s">
        <v>645</v>
      </c>
      <c r="M20" s="320" t="s">
        <v>645</v>
      </c>
      <c r="N20" s="832"/>
      <c r="O20" s="980"/>
      <c r="P20" s="314"/>
      <c r="Q20" s="842"/>
      <c r="R20" s="957"/>
      <c r="S20" s="957"/>
      <c r="T20" s="957"/>
      <c r="U20" s="957"/>
      <c r="V20" s="957"/>
      <c r="W20" s="957"/>
      <c r="X20" s="957"/>
      <c r="Y20" s="957"/>
      <c r="Z20" s="957"/>
    </row>
    <row r="21" spans="1:26" ht="15.75">
      <c r="A21" s="963"/>
      <c r="B21" s="706"/>
      <c r="C21" s="706"/>
      <c r="D21" s="706"/>
      <c r="E21" s="710"/>
      <c r="F21" s="710"/>
      <c r="G21" s="846"/>
      <c r="H21" s="847"/>
      <c r="I21" s="847"/>
      <c r="J21" s="848"/>
      <c r="K21" s="321"/>
      <c r="L21" s="321"/>
      <c r="M21" s="321"/>
      <c r="N21" s="833"/>
      <c r="O21" s="981"/>
      <c r="P21" s="313"/>
      <c r="Q21" s="842"/>
      <c r="R21" s="957"/>
      <c r="S21" s="957"/>
      <c r="T21" s="957"/>
      <c r="U21" s="957"/>
      <c r="V21" s="957"/>
      <c r="W21" s="957"/>
      <c r="X21" s="957"/>
      <c r="Y21" s="957"/>
      <c r="Z21" s="957"/>
    </row>
    <row r="22" spans="1:26" ht="19.5" thickBot="1">
      <c r="A22" s="963">
        <v>10</v>
      </c>
      <c r="B22" s="738" t="s">
        <v>2213</v>
      </c>
      <c r="C22" s="739" t="s">
        <v>346</v>
      </c>
      <c r="D22" s="740"/>
      <c r="E22" s="741">
        <f t="shared" ref="E22:J22" si="0">+E23+E25+E36+E37</f>
        <v>0</v>
      </c>
      <c r="F22" s="741">
        <f t="shared" si="0"/>
        <v>0</v>
      </c>
      <c r="G22" s="849">
        <f t="shared" si="0"/>
        <v>0</v>
      </c>
      <c r="H22" s="850">
        <f t="shared" si="0"/>
        <v>0</v>
      </c>
      <c r="I22" s="850">
        <f t="shared" si="0"/>
        <v>0</v>
      </c>
      <c r="J22" s="851">
        <f t="shared" si="0"/>
        <v>0</v>
      </c>
      <c r="K22" s="322">
        <f>+K23+K25+K35+K36+K37</f>
        <v>0</v>
      </c>
      <c r="L22" s="322">
        <f>+L23+L25+L35+L36+L37</f>
        <v>0</v>
      </c>
      <c r="M22" s="322">
        <f>+M23+M25+M35+M36</f>
        <v>0</v>
      </c>
      <c r="N22" s="834"/>
      <c r="O22" s="982" t="s">
        <v>346</v>
      </c>
      <c r="P22" s="323"/>
      <c r="Q22" s="842"/>
      <c r="R22" s="957"/>
      <c r="S22" s="957"/>
      <c r="T22" s="957"/>
      <c r="U22" s="957"/>
      <c r="V22" s="957"/>
      <c r="W22" s="957"/>
      <c r="X22" s="957"/>
      <c r="Y22" s="957"/>
      <c r="Z22" s="957"/>
    </row>
    <row r="23" spans="1:26" ht="16.5" thickTop="1">
      <c r="A23" s="963">
        <v>15</v>
      </c>
      <c r="B23" s="736" t="s">
        <v>671</v>
      </c>
      <c r="C23" s="736" t="s">
        <v>42</v>
      </c>
      <c r="D23" s="736"/>
      <c r="E23" s="748">
        <f>OTCHET!E22+OTCHET!E28+OTCHET!E33+OTCHET!E39+OTCHET!E47+OTCHET!E52+OTCHET!E58+OTCHET!E61+OTCHET!E64+OTCHET!E65+OTCHET!E72+OTCHET!E73</f>
        <v>0</v>
      </c>
      <c r="F23" s="748">
        <f t="shared" ref="F23:F88" si="1">+G23+H23+I23+J23</f>
        <v>0</v>
      </c>
      <c r="G23" s="852">
        <f>OTCHET!G22+OTCHET!G28+OTCHET!G33+OTCHET!G39+OTCHET!G47+OTCHET!G52+OTCHET!G58+OTCHET!G61+OTCHET!G64+OTCHET!G65+OTCHET!G72+OTCHET!G73</f>
        <v>0</v>
      </c>
      <c r="H23" s="853">
        <f>OTCHET!H22+OTCHET!H28+OTCHET!H33+OTCHET!H39+OTCHET!H47+OTCHET!H52+OTCHET!H58+OTCHET!H61+OTCHET!H64+OTCHET!H65+OTCHET!H72+OTCHET!H73</f>
        <v>0</v>
      </c>
      <c r="I23" s="853">
        <f>OTCHET!I22+OTCHET!I28+OTCHET!I33+OTCHET!I39+OTCHET!I47+OTCHET!I52+OTCHET!I58+OTCHET!I61+OTCHET!I64+OTCHET!I65+OTCHET!I72+OTCHET!I73</f>
        <v>0</v>
      </c>
      <c r="J23" s="854">
        <f>OTCHET!J22+OTCHET!J28+OTCHET!J33+OTCHET!J39+OTCHET!J47+OTCHET!J52+OTCHET!J58+OTCHET!J61+OTCHET!J64+OTCHET!J65+OTCHET!J72+OTCHET!J73</f>
        <v>0</v>
      </c>
      <c r="K23" s="324"/>
      <c r="L23" s="324"/>
      <c r="M23" s="324"/>
      <c r="N23" s="835"/>
      <c r="O23" s="983" t="s">
        <v>42</v>
      </c>
      <c r="P23" s="325"/>
      <c r="Q23" s="842"/>
      <c r="R23" s="957"/>
      <c r="S23" s="957"/>
      <c r="T23" s="957"/>
      <c r="U23" s="957"/>
      <c r="V23" s="957"/>
      <c r="W23" s="957"/>
      <c r="X23" s="957"/>
      <c r="Y23" s="957"/>
      <c r="Z23" s="957"/>
    </row>
    <row r="24" spans="1:26" ht="16.5" hidden="1" customHeight="1">
      <c r="A24" s="963"/>
      <c r="B24" s="757" t="s">
        <v>20</v>
      </c>
      <c r="C24" s="757" t="s">
        <v>17</v>
      </c>
      <c r="D24" s="757"/>
      <c r="E24" s="751"/>
      <c r="F24" s="751">
        <f t="shared" si="1"/>
        <v>0</v>
      </c>
      <c r="G24" s="855"/>
      <c r="H24" s="856"/>
      <c r="I24" s="856"/>
      <c r="J24" s="857"/>
      <c r="K24" s="326"/>
      <c r="L24" s="326"/>
      <c r="M24" s="326"/>
      <c r="N24" s="835"/>
      <c r="O24" s="984" t="s">
        <v>17</v>
      </c>
      <c r="P24" s="325"/>
      <c r="Q24" s="842"/>
      <c r="R24" s="957"/>
      <c r="S24" s="957"/>
      <c r="T24" s="957"/>
      <c r="U24" s="957"/>
      <c r="V24" s="957"/>
      <c r="W24" s="957"/>
      <c r="X24" s="957"/>
      <c r="Y24" s="957"/>
      <c r="Z24" s="957"/>
    </row>
    <row r="25" spans="1:26" ht="16.5" thickBot="1">
      <c r="A25" s="963">
        <v>20</v>
      </c>
      <c r="B25" s="697" t="s">
        <v>1299</v>
      </c>
      <c r="C25" s="697" t="s">
        <v>651</v>
      </c>
      <c r="D25" s="697"/>
      <c r="E25" s="755">
        <f>+E26+E30+E31+E32+E33</f>
        <v>0</v>
      </c>
      <c r="F25" s="755">
        <f>+F26+F30+F31+F32+F33</f>
        <v>0</v>
      </c>
      <c r="G25" s="858">
        <f t="shared" ref="G25:M25" si="2">+G26+G30+G31+G32+G33</f>
        <v>0</v>
      </c>
      <c r="H25" s="859">
        <f>+H26+H30+H31+H32+H33</f>
        <v>0</v>
      </c>
      <c r="I25" s="859">
        <f>+I26+I30+I31+I32+I33</f>
        <v>0</v>
      </c>
      <c r="J25" s="860">
        <f>+J26+J30+J31+J32+J33</f>
        <v>0</v>
      </c>
      <c r="K25" s="322">
        <f t="shared" si="2"/>
        <v>0</v>
      </c>
      <c r="L25" s="322">
        <f t="shared" si="2"/>
        <v>0</v>
      </c>
      <c r="M25" s="322">
        <f t="shared" si="2"/>
        <v>0</v>
      </c>
      <c r="N25" s="835"/>
      <c r="O25" s="985" t="s">
        <v>651</v>
      </c>
      <c r="P25" s="325"/>
      <c r="Q25" s="842"/>
      <c r="R25" s="957"/>
      <c r="S25" s="957"/>
      <c r="T25" s="957"/>
      <c r="U25" s="957"/>
      <c r="V25" s="957"/>
      <c r="W25" s="957"/>
      <c r="X25" s="957"/>
      <c r="Y25" s="957"/>
      <c r="Z25" s="957"/>
    </row>
    <row r="26" spans="1:26" ht="15.75">
      <c r="A26" s="963">
        <v>25</v>
      </c>
      <c r="B26" s="699" t="s">
        <v>672</v>
      </c>
      <c r="C26" s="699" t="s">
        <v>652</v>
      </c>
      <c r="D26" s="699"/>
      <c r="E26" s="754">
        <f>OTCHET!E74</f>
        <v>0</v>
      </c>
      <c r="F26" s="754">
        <f t="shared" si="1"/>
        <v>0</v>
      </c>
      <c r="G26" s="861">
        <f>OTCHET!G74</f>
        <v>0</v>
      </c>
      <c r="H26" s="862">
        <f>OTCHET!H74</f>
        <v>0</v>
      </c>
      <c r="I26" s="862">
        <f>OTCHET!I74</f>
        <v>0</v>
      </c>
      <c r="J26" s="863">
        <f>OTCHET!J74</f>
        <v>0</v>
      </c>
      <c r="K26" s="326"/>
      <c r="L26" s="326"/>
      <c r="M26" s="326"/>
      <c r="N26" s="835"/>
      <c r="O26" s="986" t="s">
        <v>652</v>
      </c>
      <c r="P26" s="325"/>
      <c r="Q26" s="842"/>
      <c r="R26" s="957"/>
      <c r="S26" s="957"/>
      <c r="T26" s="957"/>
      <c r="U26" s="957"/>
      <c r="V26" s="957"/>
      <c r="W26" s="957"/>
      <c r="X26" s="957"/>
      <c r="Y26" s="957"/>
      <c r="Z26" s="957"/>
    </row>
    <row r="27" spans="1:26" ht="15.75">
      <c r="A27" s="963">
        <v>26</v>
      </c>
      <c r="B27" s="742" t="s">
        <v>1400</v>
      </c>
      <c r="C27" s="743" t="s">
        <v>21</v>
      </c>
      <c r="D27" s="742"/>
      <c r="E27" s="812">
        <f>OTCHET!E75</f>
        <v>0</v>
      </c>
      <c r="F27" s="812">
        <f t="shared" si="1"/>
        <v>0</v>
      </c>
      <c r="G27" s="864">
        <f>OTCHET!G75</f>
        <v>0</v>
      </c>
      <c r="H27" s="865">
        <f>OTCHET!H75</f>
        <v>0</v>
      </c>
      <c r="I27" s="865">
        <f>OTCHET!I75</f>
        <v>0</v>
      </c>
      <c r="J27" s="866">
        <f>OTCHET!J75</f>
        <v>0</v>
      </c>
      <c r="K27" s="328"/>
      <c r="L27" s="328"/>
      <c r="M27" s="328"/>
      <c r="N27" s="835"/>
      <c r="O27" s="952" t="s">
        <v>21</v>
      </c>
      <c r="P27" s="325"/>
      <c r="Q27" s="842"/>
      <c r="R27" s="957"/>
      <c r="S27" s="957"/>
      <c r="T27" s="957"/>
      <c r="U27" s="957"/>
      <c r="V27" s="957"/>
      <c r="W27" s="957"/>
      <c r="X27" s="957"/>
      <c r="Y27" s="957"/>
      <c r="Z27" s="957"/>
    </row>
    <row r="28" spans="1:26" ht="15.75">
      <c r="A28" s="963">
        <v>30</v>
      </c>
      <c r="B28" s="744" t="s">
        <v>18</v>
      </c>
      <c r="C28" s="745" t="s">
        <v>22</v>
      </c>
      <c r="D28" s="744"/>
      <c r="E28" s="813">
        <f>OTCHET!E77</f>
        <v>0</v>
      </c>
      <c r="F28" s="813">
        <f t="shared" si="1"/>
        <v>0</v>
      </c>
      <c r="G28" s="867">
        <f>OTCHET!G77</f>
        <v>0</v>
      </c>
      <c r="H28" s="868">
        <f>OTCHET!H77</f>
        <v>0</v>
      </c>
      <c r="I28" s="868">
        <f>OTCHET!I77</f>
        <v>0</v>
      </c>
      <c r="J28" s="869">
        <f>OTCHET!J77</f>
        <v>0</v>
      </c>
      <c r="K28" s="327"/>
      <c r="L28" s="327"/>
      <c r="M28" s="327"/>
      <c r="N28" s="835"/>
      <c r="O28" s="953" t="s">
        <v>22</v>
      </c>
      <c r="P28" s="325"/>
      <c r="Q28" s="842"/>
      <c r="R28" s="957"/>
      <c r="S28" s="957"/>
      <c r="T28" s="957"/>
      <c r="U28" s="957"/>
      <c r="V28" s="957"/>
      <c r="W28" s="957"/>
      <c r="X28" s="957"/>
      <c r="Y28" s="957"/>
      <c r="Z28" s="957"/>
    </row>
    <row r="29" spans="1:26" ht="15.75">
      <c r="A29" s="963">
        <v>35</v>
      </c>
      <c r="B29" s="746" t="s">
        <v>673</v>
      </c>
      <c r="C29" s="747" t="s">
        <v>23</v>
      </c>
      <c r="D29" s="746"/>
      <c r="E29" s="814">
        <f>+OTCHET!E78+OTCHET!E79</f>
        <v>0</v>
      </c>
      <c r="F29" s="814">
        <f t="shared" si="1"/>
        <v>0</v>
      </c>
      <c r="G29" s="870">
        <f>+OTCHET!G78+OTCHET!G79</f>
        <v>0</v>
      </c>
      <c r="H29" s="871">
        <f>+OTCHET!H78+OTCHET!H79</f>
        <v>0</v>
      </c>
      <c r="I29" s="871">
        <f>+OTCHET!I78+OTCHET!I79</f>
        <v>0</v>
      </c>
      <c r="J29" s="872">
        <f>+OTCHET!J78+OTCHET!J79</f>
        <v>0</v>
      </c>
      <c r="K29" s="327"/>
      <c r="L29" s="327"/>
      <c r="M29" s="327"/>
      <c r="N29" s="835"/>
      <c r="O29" s="954" t="s">
        <v>23</v>
      </c>
      <c r="P29" s="325"/>
      <c r="Q29" s="842"/>
      <c r="R29" s="957"/>
      <c r="S29" s="957"/>
      <c r="T29" s="957"/>
      <c r="U29" s="957"/>
      <c r="V29" s="957"/>
      <c r="W29" s="957"/>
      <c r="X29" s="957"/>
      <c r="Y29" s="957"/>
      <c r="Z29" s="957"/>
    </row>
    <row r="30" spans="1:26" ht="15.75">
      <c r="A30" s="963">
        <v>40</v>
      </c>
      <c r="B30" s="732" t="s">
        <v>2214</v>
      </c>
      <c r="C30" s="732" t="s">
        <v>24</v>
      </c>
      <c r="D30" s="732"/>
      <c r="E30" s="750">
        <f>OTCHET!E90+OTCHET!E93+OTCHET!E94</f>
        <v>0</v>
      </c>
      <c r="F30" s="750">
        <f t="shared" si="1"/>
        <v>0</v>
      </c>
      <c r="G30" s="873">
        <f>OTCHET!G90+OTCHET!G93+OTCHET!G94</f>
        <v>0</v>
      </c>
      <c r="H30" s="874">
        <f>OTCHET!H90+OTCHET!H93+OTCHET!H94</f>
        <v>0</v>
      </c>
      <c r="I30" s="874">
        <f>OTCHET!I90+OTCHET!I93+OTCHET!I94</f>
        <v>0</v>
      </c>
      <c r="J30" s="875">
        <f>OTCHET!J90+OTCHET!J93+OTCHET!J94</f>
        <v>0</v>
      </c>
      <c r="K30" s="327"/>
      <c r="L30" s="327"/>
      <c r="M30" s="327"/>
      <c r="N30" s="835"/>
      <c r="O30" s="987" t="s">
        <v>24</v>
      </c>
      <c r="P30" s="325"/>
      <c r="Q30" s="842"/>
      <c r="R30" s="957"/>
      <c r="S30" s="957"/>
      <c r="T30" s="957"/>
      <c r="U30" s="957"/>
      <c r="V30" s="957"/>
      <c r="W30" s="957"/>
      <c r="X30" s="957"/>
      <c r="Y30" s="957"/>
      <c r="Z30" s="957"/>
    </row>
    <row r="31" spans="1:26" ht="15.75">
      <c r="A31" s="963">
        <v>45</v>
      </c>
      <c r="B31" s="733" t="s">
        <v>0</v>
      </c>
      <c r="C31" s="733" t="s">
        <v>653</v>
      </c>
      <c r="D31" s="733"/>
      <c r="E31" s="749">
        <f>OTCHET!E108</f>
        <v>0</v>
      </c>
      <c r="F31" s="749">
        <f t="shared" si="1"/>
        <v>0</v>
      </c>
      <c r="G31" s="876">
        <f>OTCHET!G108</f>
        <v>0</v>
      </c>
      <c r="H31" s="877">
        <f>OTCHET!H108</f>
        <v>0</v>
      </c>
      <c r="I31" s="877">
        <f>OTCHET!I108</f>
        <v>0</v>
      </c>
      <c r="J31" s="878">
        <f>OTCHET!J108</f>
        <v>0</v>
      </c>
      <c r="K31" s="327"/>
      <c r="L31" s="327"/>
      <c r="M31" s="327"/>
      <c r="N31" s="835"/>
      <c r="O31" s="988" t="s">
        <v>653</v>
      </c>
      <c r="P31" s="325"/>
      <c r="Q31" s="842"/>
      <c r="R31" s="957"/>
      <c r="S31" s="957"/>
      <c r="T31" s="957"/>
      <c r="U31" s="957"/>
      <c r="V31" s="957"/>
      <c r="W31" s="957"/>
      <c r="X31" s="957"/>
      <c r="Y31" s="957"/>
      <c r="Z31" s="957"/>
    </row>
    <row r="32" spans="1:26" ht="15.75">
      <c r="A32" s="963">
        <v>50</v>
      </c>
      <c r="B32" s="733" t="s">
        <v>1</v>
      </c>
      <c r="C32" s="733" t="s">
        <v>734</v>
      </c>
      <c r="D32" s="733"/>
      <c r="E32" s="749">
        <f>OTCHET!E112+OTCHET!E121+OTCHET!E137+OTCHET!E138</f>
        <v>0</v>
      </c>
      <c r="F32" s="749">
        <f t="shared" si="1"/>
        <v>0</v>
      </c>
      <c r="G32" s="876">
        <f>OTCHET!G112+OTCHET!G121+OTCHET!G137+OTCHET!G138</f>
        <v>0</v>
      </c>
      <c r="H32" s="877">
        <f>OTCHET!H112+OTCHET!H121+OTCHET!H137+OTCHET!H138</f>
        <v>0</v>
      </c>
      <c r="I32" s="877">
        <f>OTCHET!I112+OTCHET!I121+OTCHET!I137+OTCHET!I138</f>
        <v>0</v>
      </c>
      <c r="J32" s="878">
        <f>OTCHET!J112+OTCHET!J121+OTCHET!J137+OTCHET!J138</f>
        <v>0</v>
      </c>
      <c r="K32" s="329"/>
      <c r="L32" s="329"/>
      <c r="M32" s="329"/>
      <c r="N32" s="835"/>
      <c r="O32" s="988" t="s">
        <v>734</v>
      </c>
      <c r="P32" s="325"/>
      <c r="Q32" s="842"/>
      <c r="R32" s="957"/>
      <c r="S32" s="957"/>
      <c r="T32" s="957"/>
      <c r="U32" s="957"/>
      <c r="V32" s="957"/>
      <c r="W32" s="957"/>
      <c r="X32" s="957"/>
      <c r="Y32" s="957"/>
      <c r="Z32" s="957"/>
    </row>
    <row r="33" spans="1:26" ht="16.5" thickBot="1">
      <c r="A33" s="963">
        <v>51</v>
      </c>
      <c r="B33" s="734" t="s">
        <v>695</v>
      </c>
      <c r="C33" s="735" t="s">
        <v>54</v>
      </c>
      <c r="D33" s="734"/>
      <c r="E33" s="751">
        <f>OTCHET!E125</f>
        <v>0</v>
      </c>
      <c r="F33" s="751">
        <f t="shared" si="1"/>
        <v>0</v>
      </c>
      <c r="G33" s="855">
        <f>OTCHET!G125</f>
        <v>0</v>
      </c>
      <c r="H33" s="856">
        <f>OTCHET!H125</f>
        <v>0</v>
      </c>
      <c r="I33" s="856">
        <f>OTCHET!I125</f>
        <v>0</v>
      </c>
      <c r="J33" s="857">
        <f>OTCHET!J125</f>
        <v>0</v>
      </c>
      <c r="K33" s="329"/>
      <c r="L33" s="329"/>
      <c r="M33" s="329"/>
      <c r="N33" s="835"/>
      <c r="O33" s="984" t="s">
        <v>54</v>
      </c>
      <c r="P33" s="325"/>
      <c r="Q33" s="842"/>
      <c r="R33" s="957"/>
      <c r="S33" s="957"/>
      <c r="T33" s="957"/>
      <c r="U33" s="957"/>
      <c r="V33" s="957"/>
      <c r="W33" s="957"/>
      <c r="X33" s="957"/>
      <c r="Y33" s="957"/>
      <c r="Z33" s="957"/>
    </row>
    <row r="34" spans="1:26" ht="16.5" hidden="1" customHeight="1" thickBot="1">
      <c r="A34" s="963">
        <v>52</v>
      </c>
      <c r="B34" s="696"/>
      <c r="C34" s="698"/>
      <c r="D34" s="698"/>
      <c r="E34" s="752"/>
      <c r="F34" s="752">
        <f t="shared" si="1"/>
        <v>0</v>
      </c>
      <c r="G34" s="879"/>
      <c r="H34" s="880"/>
      <c r="I34" s="880"/>
      <c r="J34" s="881"/>
      <c r="K34" s="329"/>
      <c r="L34" s="329"/>
      <c r="M34" s="329"/>
      <c r="N34" s="835"/>
      <c r="O34" s="989"/>
      <c r="P34" s="325"/>
      <c r="Q34" s="842"/>
      <c r="R34" s="957"/>
      <c r="S34" s="957"/>
      <c r="T34" s="957"/>
      <c r="U34" s="957"/>
      <c r="V34" s="957"/>
      <c r="W34" s="957"/>
      <c r="X34" s="957"/>
      <c r="Y34" s="957"/>
      <c r="Z34" s="957"/>
    </row>
    <row r="35" spans="1:26" ht="16.5" hidden="1" customHeight="1" thickBot="1">
      <c r="A35" s="963"/>
      <c r="B35" s="700"/>
      <c r="C35" s="700"/>
      <c r="D35" s="700"/>
      <c r="E35" s="753"/>
      <c r="F35" s="753">
        <f t="shared" si="1"/>
        <v>0</v>
      </c>
      <c r="G35" s="882"/>
      <c r="H35" s="883"/>
      <c r="I35" s="883"/>
      <c r="J35" s="884"/>
      <c r="K35" s="330"/>
      <c r="L35" s="330"/>
      <c r="M35" s="330"/>
      <c r="N35" s="835"/>
      <c r="O35" s="990"/>
      <c r="P35" s="325"/>
      <c r="Q35" s="842"/>
      <c r="R35" s="957"/>
      <c r="S35" s="957"/>
      <c r="T35" s="957"/>
      <c r="U35" s="957"/>
      <c r="V35" s="957"/>
      <c r="W35" s="957"/>
      <c r="X35" s="957"/>
      <c r="Y35" s="957"/>
      <c r="Z35" s="957"/>
    </row>
    <row r="36" spans="1:26" ht="16.5" thickBot="1">
      <c r="A36" s="963">
        <v>60</v>
      </c>
      <c r="B36" s="728" t="s">
        <v>12</v>
      </c>
      <c r="C36" s="728" t="s">
        <v>654</v>
      </c>
      <c r="D36" s="728"/>
      <c r="E36" s="729">
        <f>+OTCHET!E139</f>
        <v>0</v>
      </c>
      <c r="F36" s="729">
        <f t="shared" si="1"/>
        <v>0</v>
      </c>
      <c r="G36" s="885">
        <f>+OTCHET!G139</f>
        <v>0</v>
      </c>
      <c r="H36" s="886">
        <f>+OTCHET!H139</f>
        <v>0</v>
      </c>
      <c r="I36" s="886">
        <f>+OTCHET!I139</f>
        <v>0</v>
      </c>
      <c r="J36" s="887">
        <f>+OTCHET!J139</f>
        <v>0</v>
      </c>
      <c r="K36" s="331"/>
      <c r="L36" s="331"/>
      <c r="M36" s="331"/>
      <c r="N36" s="836"/>
      <c r="O36" s="991" t="s">
        <v>654</v>
      </c>
      <c r="P36" s="325"/>
      <c r="Q36" s="842"/>
      <c r="R36" s="957"/>
      <c r="S36" s="957"/>
      <c r="T36" s="957"/>
      <c r="U36" s="957"/>
      <c r="V36" s="957"/>
      <c r="W36" s="957"/>
      <c r="X36" s="957"/>
      <c r="Y36" s="957"/>
      <c r="Z36" s="957"/>
    </row>
    <row r="37" spans="1:26" ht="15.75">
      <c r="A37" s="963">
        <v>65</v>
      </c>
      <c r="B37" s="730" t="s">
        <v>1097</v>
      </c>
      <c r="C37" s="730" t="s">
        <v>347</v>
      </c>
      <c r="D37" s="730"/>
      <c r="E37" s="731">
        <f>OTCHET!E142+OTCHET!E151+OTCHET!E160</f>
        <v>0</v>
      </c>
      <c r="F37" s="731">
        <f t="shared" si="1"/>
        <v>0</v>
      </c>
      <c r="G37" s="888">
        <f>OTCHET!G142+OTCHET!G151+OTCHET!G160</f>
        <v>0</v>
      </c>
      <c r="H37" s="889">
        <f>OTCHET!H142+OTCHET!H151+OTCHET!H160</f>
        <v>0</v>
      </c>
      <c r="I37" s="889">
        <f>OTCHET!I142+OTCHET!I151+OTCHET!I160</f>
        <v>0</v>
      </c>
      <c r="J37" s="890">
        <f>OTCHET!J142+OTCHET!J151+OTCHET!J160</f>
        <v>0</v>
      </c>
      <c r="K37" s="332"/>
      <c r="L37" s="332"/>
      <c r="M37" s="332"/>
      <c r="N37" s="836"/>
      <c r="O37" s="992" t="s">
        <v>347</v>
      </c>
      <c r="P37" s="325"/>
      <c r="Q37" s="840"/>
      <c r="R37" s="957"/>
      <c r="S37" s="957"/>
      <c r="T37" s="957"/>
      <c r="U37" s="957"/>
      <c r="V37" s="957"/>
      <c r="W37" s="957"/>
      <c r="X37" s="957"/>
      <c r="Y37" s="957"/>
      <c r="Z37" s="957"/>
    </row>
    <row r="38" spans="1:26" ht="19.5" thickBot="1">
      <c r="A38" s="727">
        <v>70</v>
      </c>
      <c r="B38" s="761" t="s">
        <v>679</v>
      </c>
      <c r="C38" s="762" t="s">
        <v>658</v>
      </c>
      <c r="D38" s="763"/>
      <c r="E38" s="764">
        <f t="shared" ref="E38:J38" si="3">E39+E43+E44+E46+SUM(E48:E52)+E55</f>
        <v>0</v>
      </c>
      <c r="F38" s="764">
        <f t="shared" si="3"/>
        <v>16204827</v>
      </c>
      <c r="G38" s="1823">
        <f t="shared" si="3"/>
        <v>15656668</v>
      </c>
      <c r="H38" s="1824">
        <f t="shared" si="3"/>
        <v>0</v>
      </c>
      <c r="I38" s="1824">
        <f t="shared" si="3"/>
        <v>0</v>
      </c>
      <c r="J38" s="1825">
        <f t="shared" si="3"/>
        <v>548159</v>
      </c>
      <c r="K38" s="333">
        <f>SUM(K40:K54)-K45-K47-K53</f>
        <v>0</v>
      </c>
      <c r="L38" s="333">
        <f>SUM(L40:L54)-L45-L47-L53</f>
        <v>0</v>
      </c>
      <c r="M38" s="333">
        <f>SUM(M40:M53)-M45-M52</f>
        <v>0</v>
      </c>
      <c r="N38" s="835"/>
      <c r="O38" s="993" t="s">
        <v>658</v>
      </c>
      <c r="P38" s="325"/>
      <c r="Q38" s="843"/>
      <c r="R38" s="958"/>
      <c r="S38" s="958"/>
      <c r="T38" s="958"/>
      <c r="U38" s="958"/>
      <c r="V38" s="958"/>
      <c r="W38" s="958"/>
      <c r="X38" s="959"/>
      <c r="Y38" s="958"/>
      <c r="Z38" s="958"/>
    </row>
    <row r="39" spans="1:26" ht="17.25" thickTop="1" thickBot="1">
      <c r="A39" s="727">
        <v>75</v>
      </c>
      <c r="B39" s="1826" t="s">
        <v>2172</v>
      </c>
      <c r="C39" s="1827" t="s">
        <v>655</v>
      </c>
      <c r="D39" s="1826"/>
      <c r="E39" s="1828">
        <f t="shared" ref="E39:J39" si="4">SUM(E40:E42)</f>
        <v>0</v>
      </c>
      <c r="F39" s="1828">
        <f t="shared" si="4"/>
        <v>1852177</v>
      </c>
      <c r="G39" s="1829">
        <f t="shared" si="4"/>
        <v>1304018</v>
      </c>
      <c r="H39" s="1830">
        <f t="shared" si="4"/>
        <v>0</v>
      </c>
      <c r="I39" s="1830">
        <f t="shared" si="4"/>
        <v>0</v>
      </c>
      <c r="J39" s="1831">
        <f t="shared" si="4"/>
        <v>548159</v>
      </c>
      <c r="K39" s="326"/>
      <c r="L39" s="326"/>
      <c r="M39" s="326"/>
      <c r="N39" s="837"/>
      <c r="O39" s="983" t="s">
        <v>2179</v>
      </c>
      <c r="P39" s="325"/>
      <c r="Q39" s="843"/>
      <c r="R39" s="958"/>
      <c r="S39" s="958"/>
      <c r="T39" s="958"/>
      <c r="U39" s="958"/>
      <c r="V39" s="958"/>
      <c r="W39" s="958"/>
      <c r="X39" s="959"/>
      <c r="Y39" s="958"/>
      <c r="Z39" s="958"/>
    </row>
    <row r="40" spans="1:26" ht="15.75">
      <c r="A40" s="727">
        <v>75</v>
      </c>
      <c r="B40" s="1832" t="s">
        <v>2173</v>
      </c>
      <c r="C40" s="1833" t="s">
        <v>655</v>
      </c>
      <c r="D40" s="1844"/>
      <c r="E40" s="1850">
        <f>OTCHET!E187</f>
        <v>0</v>
      </c>
      <c r="F40" s="1850">
        <f t="shared" si="1"/>
        <v>1454935</v>
      </c>
      <c r="G40" s="1847">
        <f>OTCHET!G187</f>
        <v>1289241</v>
      </c>
      <c r="H40" s="1834">
        <f>OTCHET!H187</f>
        <v>0</v>
      </c>
      <c r="I40" s="1834">
        <f>OTCHET!I187</f>
        <v>0</v>
      </c>
      <c r="J40" s="1835">
        <f>OTCHET!J187</f>
        <v>165694</v>
      </c>
      <c r="K40" s="326"/>
      <c r="L40" s="326"/>
      <c r="M40" s="326"/>
      <c r="N40" s="837"/>
      <c r="O40" s="995" t="s">
        <v>655</v>
      </c>
      <c r="P40" s="325"/>
      <c r="Q40" s="843"/>
      <c r="R40" s="958"/>
      <c r="S40" s="958"/>
      <c r="T40" s="958"/>
      <c r="U40" s="958"/>
      <c r="V40" s="958"/>
      <c r="W40" s="958"/>
      <c r="X40" s="959"/>
      <c r="Y40" s="958"/>
      <c r="Z40" s="958"/>
    </row>
    <row r="41" spans="1:26" ht="15.75">
      <c r="A41" s="727">
        <v>80</v>
      </c>
      <c r="B41" s="1836" t="s">
        <v>2174</v>
      </c>
      <c r="C41" s="1837" t="s">
        <v>656</v>
      </c>
      <c r="D41" s="1845"/>
      <c r="E41" s="1851">
        <f>OTCHET!E190</f>
        <v>0</v>
      </c>
      <c r="F41" s="1851">
        <f t="shared" si="1"/>
        <v>14777</v>
      </c>
      <c r="G41" s="1848">
        <f>OTCHET!G190</f>
        <v>14777</v>
      </c>
      <c r="H41" s="1838">
        <f>OTCHET!H190</f>
        <v>0</v>
      </c>
      <c r="I41" s="1838">
        <f>OTCHET!I190</f>
        <v>0</v>
      </c>
      <c r="J41" s="1839">
        <f>OTCHET!J190</f>
        <v>0</v>
      </c>
      <c r="K41" s="327"/>
      <c r="L41" s="327"/>
      <c r="M41" s="327"/>
      <c r="N41" s="837"/>
      <c r="O41" s="988" t="s">
        <v>656</v>
      </c>
      <c r="P41" s="325"/>
      <c r="Q41" s="843"/>
      <c r="R41" s="958"/>
      <c r="S41" s="958"/>
      <c r="T41" s="958"/>
      <c r="U41" s="958"/>
      <c r="V41" s="958"/>
      <c r="W41" s="958"/>
      <c r="X41" s="959"/>
      <c r="Y41" s="958"/>
      <c r="Z41" s="958"/>
    </row>
    <row r="42" spans="1:26" ht="15.75">
      <c r="A42" s="727">
        <v>85</v>
      </c>
      <c r="B42" s="1840" t="s">
        <v>2175</v>
      </c>
      <c r="C42" s="1841" t="s">
        <v>696</v>
      </c>
      <c r="D42" s="1846"/>
      <c r="E42" s="1852">
        <f>+OTCHET!E196+OTCHET!E204</f>
        <v>0</v>
      </c>
      <c r="F42" s="1852">
        <f t="shared" si="1"/>
        <v>382465</v>
      </c>
      <c r="G42" s="1849">
        <f>+OTCHET!G196+OTCHET!G204</f>
        <v>0</v>
      </c>
      <c r="H42" s="1842">
        <f>+OTCHET!H196+OTCHET!H204</f>
        <v>0</v>
      </c>
      <c r="I42" s="1842">
        <f>+OTCHET!I196+OTCHET!I204</f>
        <v>0</v>
      </c>
      <c r="J42" s="1843">
        <f>+OTCHET!J196+OTCHET!J204</f>
        <v>382465</v>
      </c>
      <c r="K42" s="327"/>
      <c r="L42" s="327"/>
      <c r="M42" s="327"/>
      <c r="N42" s="837"/>
      <c r="O42" s="988" t="s">
        <v>696</v>
      </c>
      <c r="P42" s="325"/>
      <c r="Q42" s="843"/>
      <c r="R42" s="958"/>
      <c r="S42" s="958"/>
      <c r="T42" s="958"/>
      <c r="U42" s="958"/>
      <c r="V42" s="958"/>
      <c r="W42" s="958"/>
      <c r="X42" s="959"/>
      <c r="Y42" s="958"/>
      <c r="Z42" s="958"/>
    </row>
    <row r="43" spans="1:26" ht="15.75">
      <c r="A43" s="727">
        <v>90</v>
      </c>
      <c r="B43" s="765" t="s">
        <v>2176</v>
      </c>
      <c r="C43" s="766" t="s">
        <v>1297</v>
      </c>
      <c r="D43" s="765"/>
      <c r="E43" s="767">
        <f>+OTCHET!E205+OTCHET!E223+OTCHET!E271</f>
        <v>0</v>
      </c>
      <c r="F43" s="767">
        <f t="shared" si="1"/>
        <v>2510731</v>
      </c>
      <c r="G43" s="894">
        <f>+OTCHET!G205+OTCHET!G223+OTCHET!G271</f>
        <v>2510731</v>
      </c>
      <c r="H43" s="895">
        <f>+OTCHET!H205+OTCHET!H223+OTCHET!H271</f>
        <v>0</v>
      </c>
      <c r="I43" s="895">
        <f>+OTCHET!I205+OTCHET!I223+OTCHET!I271</f>
        <v>0</v>
      </c>
      <c r="J43" s="896">
        <f>+OTCHET!J205+OTCHET!J223+OTCHET!J271</f>
        <v>0</v>
      </c>
      <c r="K43" s="327"/>
      <c r="L43" s="327"/>
      <c r="M43" s="327"/>
      <c r="N43" s="837"/>
      <c r="O43" s="988" t="s">
        <v>1297</v>
      </c>
      <c r="P43" s="325"/>
      <c r="Q43" s="843"/>
      <c r="R43" s="958"/>
      <c r="S43" s="958"/>
      <c r="T43" s="958"/>
      <c r="U43" s="958"/>
      <c r="V43" s="958"/>
      <c r="W43" s="958"/>
      <c r="X43" s="959"/>
      <c r="Y43" s="958"/>
      <c r="Z43" s="958"/>
    </row>
    <row r="44" spans="1:26" ht="15.75">
      <c r="A44" s="727">
        <v>95</v>
      </c>
      <c r="B44" s="759" t="s">
        <v>2177</v>
      </c>
      <c r="C44" s="757" t="s">
        <v>657</v>
      </c>
      <c r="D44" s="759"/>
      <c r="E44" s="751">
        <f>+OTCHET!E227+OTCHET!E233+OTCHET!E236+OTCHET!E237+OTCHET!E238+OTCHET!E239+OTCHET!E240</f>
        <v>0</v>
      </c>
      <c r="F44" s="751">
        <f t="shared" si="1"/>
        <v>0</v>
      </c>
      <c r="G44" s="855">
        <f>+OTCHET!G227+OTCHET!G233+OTCHET!G236+OTCHET!G237+OTCHET!G238+OTCHET!G239+OTCHET!G240</f>
        <v>0</v>
      </c>
      <c r="H44" s="856">
        <f>+OTCHET!H227+OTCHET!H233+OTCHET!H236+OTCHET!H237+OTCHET!H238+OTCHET!H239+OTCHET!H240</f>
        <v>0</v>
      </c>
      <c r="I44" s="856">
        <f>+OTCHET!I227+OTCHET!I233+OTCHET!I236+OTCHET!I237+OTCHET!I238+OTCHET!I239+OTCHET!I240</f>
        <v>0</v>
      </c>
      <c r="J44" s="857">
        <f>+OTCHET!J227+OTCHET!J233+OTCHET!J236+OTCHET!J237+OTCHET!J238+OTCHET!J239+OTCHET!J240</f>
        <v>0</v>
      </c>
      <c r="K44" s="327"/>
      <c r="L44" s="327"/>
      <c r="M44" s="327"/>
      <c r="N44" s="837"/>
      <c r="O44" s="984" t="s">
        <v>657</v>
      </c>
      <c r="P44" s="325"/>
      <c r="Q44" s="843"/>
      <c r="R44" s="958"/>
      <c r="S44" s="958"/>
      <c r="T44" s="958"/>
      <c r="U44" s="958"/>
      <c r="V44" s="958"/>
      <c r="W44" s="958"/>
      <c r="X44" s="959"/>
      <c r="Y44" s="958"/>
      <c r="Z44" s="958"/>
    </row>
    <row r="45" spans="1:26" ht="15.75">
      <c r="A45" s="727">
        <v>100</v>
      </c>
      <c r="B45" s="768" t="s">
        <v>699</v>
      </c>
      <c r="C45" s="768" t="s">
        <v>25</v>
      </c>
      <c r="D45" s="768"/>
      <c r="E45" s="769">
        <f>+OTCHET!E236+OTCHET!E237+OTCHET!E238+OTCHET!E239+OTCHET!E243+OTCHET!E244+OTCHET!E248</f>
        <v>0</v>
      </c>
      <c r="F45" s="769">
        <f t="shared" si="1"/>
        <v>0</v>
      </c>
      <c r="G45" s="891">
        <f>+OTCHET!G236+OTCHET!G237+OTCHET!G238+OTCHET!G239+OTCHET!G243+OTCHET!G244+OTCHET!G248</f>
        <v>0</v>
      </c>
      <c r="H45" s="892">
        <f>+OTCHET!H236+OTCHET!H237+OTCHET!H238+OTCHET!H239+OTCHET!H243+OTCHET!H244+OTCHET!H248</f>
        <v>0</v>
      </c>
      <c r="I45" s="464">
        <f>+OTCHET!I236+OTCHET!I237+OTCHET!I238+OTCHET!I239+OTCHET!I243+OTCHET!I244+OTCHET!I248</f>
        <v>0</v>
      </c>
      <c r="J45" s="893">
        <f>+OTCHET!J236+OTCHET!J237+OTCHET!J238+OTCHET!J239+OTCHET!J243+OTCHET!J244+OTCHET!J248</f>
        <v>0</v>
      </c>
      <c r="K45" s="327"/>
      <c r="L45" s="327"/>
      <c r="M45" s="327"/>
      <c r="N45" s="837"/>
      <c r="O45" s="994" t="s">
        <v>25</v>
      </c>
      <c r="P45" s="325"/>
      <c r="Q45" s="843"/>
      <c r="R45" s="958"/>
      <c r="S45" s="958"/>
      <c r="T45" s="958"/>
      <c r="U45" s="958"/>
      <c r="V45" s="958"/>
      <c r="W45" s="958"/>
      <c r="X45" s="959"/>
      <c r="Y45" s="958"/>
      <c r="Z45" s="958"/>
    </row>
    <row r="46" spans="1:26" ht="15.75">
      <c r="A46" s="727">
        <v>105</v>
      </c>
      <c r="B46" s="765" t="s">
        <v>2178</v>
      </c>
      <c r="C46" s="766" t="s">
        <v>1298</v>
      </c>
      <c r="D46" s="765"/>
      <c r="E46" s="767">
        <f>+OTCHET!E255+OTCHET!E256+OTCHET!E257+OTCHET!E258</f>
        <v>0</v>
      </c>
      <c r="F46" s="767">
        <f t="shared" si="1"/>
        <v>0</v>
      </c>
      <c r="G46" s="894">
        <f>+OTCHET!G255+OTCHET!G256+OTCHET!G257+OTCHET!G258</f>
        <v>0</v>
      </c>
      <c r="H46" s="895">
        <f>+OTCHET!H255+OTCHET!H256+OTCHET!H257+OTCHET!H258</f>
        <v>0</v>
      </c>
      <c r="I46" s="895">
        <f>+OTCHET!I255+OTCHET!I256+OTCHET!I257+OTCHET!I258</f>
        <v>0</v>
      </c>
      <c r="J46" s="896">
        <f>+OTCHET!J255+OTCHET!J256+OTCHET!J257+OTCHET!J258</f>
        <v>0</v>
      </c>
      <c r="K46" s="327"/>
      <c r="L46" s="327"/>
      <c r="M46" s="327"/>
      <c r="N46" s="837"/>
      <c r="O46" s="995" t="s">
        <v>1298</v>
      </c>
      <c r="P46" s="325"/>
      <c r="Q46" s="843"/>
      <c r="R46" s="958"/>
      <c r="S46" s="958"/>
      <c r="T46" s="958"/>
      <c r="U46" s="958"/>
      <c r="V46" s="958"/>
      <c r="W46" s="958"/>
      <c r="X46" s="959"/>
      <c r="Y46" s="958"/>
      <c r="Z46" s="958"/>
    </row>
    <row r="47" spans="1:26" ht="15.75">
      <c r="A47" s="727">
        <v>106</v>
      </c>
      <c r="B47" s="768" t="s">
        <v>833</v>
      </c>
      <c r="C47" s="768" t="s">
        <v>834</v>
      </c>
      <c r="D47" s="768"/>
      <c r="E47" s="769">
        <f>+OTCHET!E256</f>
        <v>0</v>
      </c>
      <c r="F47" s="769">
        <f t="shared" si="1"/>
        <v>0</v>
      </c>
      <c r="G47" s="891">
        <f>+OTCHET!G256</f>
        <v>0</v>
      </c>
      <c r="H47" s="892">
        <f>+OTCHET!H256</f>
        <v>0</v>
      </c>
      <c r="I47" s="464">
        <f>+OTCHET!I256</f>
        <v>0</v>
      </c>
      <c r="J47" s="893">
        <f>+OTCHET!J256</f>
        <v>0</v>
      </c>
      <c r="K47" s="327"/>
      <c r="L47" s="327"/>
      <c r="M47" s="327"/>
      <c r="N47" s="837"/>
      <c r="O47" s="994" t="s">
        <v>834</v>
      </c>
      <c r="P47" s="325"/>
      <c r="Q47" s="843"/>
      <c r="R47" s="958"/>
      <c r="S47" s="958"/>
      <c r="T47" s="958"/>
      <c r="U47" s="958"/>
      <c r="V47" s="958"/>
      <c r="W47" s="958"/>
      <c r="X47" s="959"/>
      <c r="Y47" s="958"/>
      <c r="Z47" s="958"/>
    </row>
    <row r="48" spans="1:26" ht="15.75">
      <c r="A48" s="727">
        <v>107</v>
      </c>
      <c r="B48" s="737" t="s">
        <v>2180</v>
      </c>
      <c r="C48" s="737" t="s">
        <v>43</v>
      </c>
      <c r="D48" s="756"/>
      <c r="E48" s="749">
        <f>+OTCHET!E265+OTCHET!E269+OTCHET!E270</f>
        <v>0</v>
      </c>
      <c r="F48" s="749">
        <f t="shared" si="1"/>
        <v>0</v>
      </c>
      <c r="G48" s="873">
        <f>+OTCHET!G265+OTCHET!G269+OTCHET!G270</f>
        <v>0</v>
      </c>
      <c r="H48" s="874">
        <f>+OTCHET!H265+OTCHET!H269+OTCHET!H270</f>
        <v>0</v>
      </c>
      <c r="I48" s="874">
        <f>+OTCHET!I265+OTCHET!I269+OTCHET!I270</f>
        <v>0</v>
      </c>
      <c r="J48" s="875">
        <f>+OTCHET!J265+OTCHET!J269+OTCHET!J270</f>
        <v>0</v>
      </c>
      <c r="K48" s="327"/>
      <c r="L48" s="327"/>
      <c r="M48" s="327"/>
      <c r="N48" s="837"/>
      <c r="O48" s="988" t="s">
        <v>2186</v>
      </c>
      <c r="P48" s="325"/>
      <c r="Q48" s="843"/>
      <c r="R48" s="958"/>
      <c r="S48" s="958"/>
      <c r="T48" s="958"/>
      <c r="U48" s="958"/>
      <c r="V48" s="958"/>
      <c r="W48" s="958"/>
      <c r="X48" s="959"/>
      <c r="Y48" s="958"/>
      <c r="Z48" s="958"/>
    </row>
    <row r="49" spans="1:26" ht="15.75">
      <c r="A49" s="727">
        <v>108</v>
      </c>
      <c r="B49" s="737" t="s">
        <v>2181</v>
      </c>
      <c r="C49" s="737" t="s">
        <v>44</v>
      </c>
      <c r="D49" s="756"/>
      <c r="E49" s="749">
        <f>OTCHET!E275+OTCHET!E276+OTCHET!E284+OTCHET!E287</f>
        <v>0</v>
      </c>
      <c r="F49" s="749">
        <f t="shared" si="1"/>
        <v>11841919</v>
      </c>
      <c r="G49" s="876">
        <f>OTCHET!G275+OTCHET!G276+OTCHET!G284+OTCHET!G287</f>
        <v>11841919</v>
      </c>
      <c r="H49" s="877">
        <f>OTCHET!H275+OTCHET!H276+OTCHET!H284+OTCHET!H287</f>
        <v>0</v>
      </c>
      <c r="I49" s="877">
        <f>OTCHET!I275+OTCHET!I276+OTCHET!I284+OTCHET!I287</f>
        <v>0</v>
      </c>
      <c r="J49" s="878">
        <f>OTCHET!J275+OTCHET!J276+OTCHET!J284+OTCHET!J287</f>
        <v>0</v>
      </c>
      <c r="K49" s="327"/>
      <c r="L49" s="327"/>
      <c r="M49" s="327"/>
      <c r="N49" s="837"/>
      <c r="O49" s="988" t="s">
        <v>44</v>
      </c>
      <c r="P49" s="325"/>
      <c r="Q49" s="843"/>
      <c r="R49" s="958"/>
      <c r="S49" s="958"/>
      <c r="T49" s="958"/>
      <c r="U49" s="958"/>
      <c r="V49" s="958"/>
      <c r="W49" s="958"/>
      <c r="X49" s="959"/>
      <c r="Y49" s="958"/>
      <c r="Z49" s="958"/>
    </row>
    <row r="50" spans="1:26" ht="15.75">
      <c r="A50" s="727">
        <v>110</v>
      </c>
      <c r="B50" s="737" t="s">
        <v>2182</v>
      </c>
      <c r="C50" s="737" t="s">
        <v>45</v>
      </c>
      <c r="D50" s="737"/>
      <c r="E50" s="749">
        <f>+OTCHET!E288</f>
        <v>0</v>
      </c>
      <c r="F50" s="749">
        <f t="shared" si="1"/>
        <v>0</v>
      </c>
      <c r="G50" s="876">
        <f>+OTCHET!G288</f>
        <v>0</v>
      </c>
      <c r="H50" s="877">
        <f>+OTCHET!H288</f>
        <v>0</v>
      </c>
      <c r="I50" s="877">
        <f>+OTCHET!I288</f>
        <v>0</v>
      </c>
      <c r="J50" s="878">
        <f>+OTCHET!J288</f>
        <v>0</v>
      </c>
      <c r="K50" s="327"/>
      <c r="L50" s="327"/>
      <c r="M50" s="327"/>
      <c r="N50" s="837"/>
      <c r="O50" s="988" t="s">
        <v>45</v>
      </c>
      <c r="P50" s="325"/>
      <c r="Q50" s="843"/>
      <c r="R50" s="958"/>
      <c r="S50" s="958"/>
      <c r="T50" s="958"/>
      <c r="U50" s="958"/>
      <c r="V50" s="958"/>
      <c r="W50" s="958"/>
      <c r="X50" s="959"/>
      <c r="Y50" s="958"/>
      <c r="Z50" s="958"/>
    </row>
    <row r="51" spans="1:26" ht="15.75">
      <c r="A51" s="727">
        <v>115</v>
      </c>
      <c r="B51" s="759" t="s">
        <v>2184</v>
      </c>
      <c r="C51" s="760" t="s">
        <v>730</v>
      </c>
      <c r="D51" s="757"/>
      <c r="E51" s="751">
        <f>+OTCHET!E272</f>
        <v>0</v>
      </c>
      <c r="F51" s="751">
        <f>+G51+H51+I51+J51</f>
        <v>0</v>
      </c>
      <c r="G51" s="855">
        <f>+OTCHET!G272</f>
        <v>0</v>
      </c>
      <c r="H51" s="856">
        <f>+OTCHET!H272</f>
        <v>0</v>
      </c>
      <c r="I51" s="856">
        <f>+OTCHET!I272</f>
        <v>0</v>
      </c>
      <c r="J51" s="857">
        <f>+OTCHET!J272</f>
        <v>0</v>
      </c>
      <c r="K51" s="327"/>
      <c r="L51" s="327"/>
      <c r="M51" s="327"/>
      <c r="N51" s="837"/>
      <c r="O51" s="988" t="s">
        <v>2185</v>
      </c>
      <c r="P51" s="325"/>
      <c r="Q51" s="843"/>
      <c r="R51" s="958"/>
      <c r="S51" s="958"/>
      <c r="T51" s="958"/>
      <c r="U51" s="958"/>
      <c r="V51" s="958"/>
      <c r="W51" s="958"/>
      <c r="X51" s="959"/>
      <c r="Y51" s="958"/>
      <c r="Z51" s="958"/>
    </row>
    <row r="52" spans="1:26" ht="15.75">
      <c r="A52" s="727">
        <v>115</v>
      </c>
      <c r="B52" s="759" t="s">
        <v>2183</v>
      </c>
      <c r="C52" s="760" t="s">
        <v>730</v>
      </c>
      <c r="D52" s="757"/>
      <c r="E52" s="751">
        <f>+OTCHET!E293</f>
        <v>0</v>
      </c>
      <c r="F52" s="751">
        <f t="shared" si="1"/>
        <v>0</v>
      </c>
      <c r="G52" s="855">
        <f>+OTCHET!G293</f>
        <v>0</v>
      </c>
      <c r="H52" s="856">
        <f>+OTCHET!H293</f>
        <v>0</v>
      </c>
      <c r="I52" s="856">
        <f>+OTCHET!I293</f>
        <v>0</v>
      </c>
      <c r="J52" s="857">
        <f>+OTCHET!J293</f>
        <v>0</v>
      </c>
      <c r="K52" s="327"/>
      <c r="L52" s="327"/>
      <c r="M52" s="327"/>
      <c r="N52" s="837"/>
      <c r="O52" s="984" t="s">
        <v>730</v>
      </c>
      <c r="P52" s="325"/>
      <c r="Q52" s="843"/>
      <c r="R52" s="958"/>
      <c r="S52" s="958"/>
      <c r="T52" s="958"/>
      <c r="U52" s="958"/>
      <c r="V52" s="958"/>
      <c r="W52" s="958"/>
      <c r="X52" s="959"/>
      <c r="Y52" s="958"/>
      <c r="Z52" s="958"/>
    </row>
    <row r="53" spans="1:26" ht="16.5" thickBot="1">
      <c r="A53" s="727">
        <v>120</v>
      </c>
      <c r="B53" s="770" t="s">
        <v>698</v>
      </c>
      <c r="C53" s="770" t="s">
        <v>26</v>
      </c>
      <c r="D53" s="771"/>
      <c r="E53" s="772">
        <f>OTCHET!E294</f>
        <v>0</v>
      </c>
      <c r="F53" s="772">
        <f t="shared" si="1"/>
        <v>0</v>
      </c>
      <c r="G53" s="897">
        <f>OTCHET!G294</f>
        <v>0</v>
      </c>
      <c r="H53" s="898">
        <f>OTCHET!H294</f>
        <v>0</v>
      </c>
      <c r="I53" s="898">
        <f>OTCHET!I294</f>
        <v>0</v>
      </c>
      <c r="J53" s="899">
        <f>OTCHET!J294</f>
        <v>0</v>
      </c>
      <c r="K53" s="329"/>
      <c r="L53" s="329"/>
      <c r="M53" s="329"/>
      <c r="N53" s="837"/>
      <c r="O53" s="996" t="s">
        <v>26</v>
      </c>
      <c r="P53" s="325"/>
      <c r="Q53" s="843"/>
      <c r="R53" s="958"/>
      <c r="S53" s="958"/>
      <c r="T53" s="958"/>
      <c r="U53" s="958"/>
      <c r="V53" s="958"/>
      <c r="W53" s="958"/>
      <c r="X53" s="959"/>
      <c r="Y53" s="958"/>
      <c r="Z53" s="958"/>
    </row>
    <row r="54" spans="1:26" ht="16.5" thickBot="1">
      <c r="A54" s="727">
        <v>125</v>
      </c>
      <c r="B54" s="773" t="s">
        <v>52</v>
      </c>
      <c r="C54" s="774" t="s">
        <v>53</v>
      </c>
      <c r="D54" s="775"/>
      <c r="E54" s="776">
        <f>OTCHET!E296</f>
        <v>0</v>
      </c>
      <c r="F54" s="776">
        <f t="shared" si="1"/>
        <v>0</v>
      </c>
      <c r="G54" s="900">
        <f>OTCHET!G296</f>
        <v>0</v>
      </c>
      <c r="H54" s="901">
        <f>OTCHET!H296</f>
        <v>0</v>
      </c>
      <c r="I54" s="901">
        <f>OTCHET!I296</f>
        <v>0</v>
      </c>
      <c r="J54" s="902">
        <f>OTCHET!J296</f>
        <v>0</v>
      </c>
      <c r="K54" s="334"/>
      <c r="L54" s="334"/>
      <c r="M54" s="335"/>
      <c r="N54" s="837"/>
      <c r="O54" s="997" t="s">
        <v>53</v>
      </c>
      <c r="P54" s="325"/>
      <c r="Q54" s="843"/>
      <c r="R54" s="958"/>
      <c r="S54" s="958"/>
      <c r="T54" s="958"/>
      <c r="U54" s="958"/>
      <c r="V54" s="958"/>
      <c r="W54" s="958"/>
      <c r="X54" s="959"/>
      <c r="Y54" s="958"/>
      <c r="Z54" s="958"/>
    </row>
    <row r="55" spans="1:26" ht="15.75">
      <c r="A55" s="964">
        <v>127</v>
      </c>
      <c r="B55" s="696" t="s">
        <v>2187</v>
      </c>
      <c r="C55" s="696" t="s">
        <v>697</v>
      </c>
      <c r="D55" s="711"/>
      <c r="E55" s="712">
        <f>+OTCHET!E297</f>
        <v>0</v>
      </c>
      <c r="F55" s="712">
        <f t="shared" si="1"/>
        <v>0</v>
      </c>
      <c r="G55" s="903">
        <f>+OTCHET!G297</f>
        <v>0</v>
      </c>
      <c r="H55" s="904">
        <f>+OTCHET!H297</f>
        <v>0</v>
      </c>
      <c r="I55" s="904">
        <f>+OTCHET!I297</f>
        <v>0</v>
      </c>
      <c r="J55" s="905">
        <f>+OTCHET!J297</f>
        <v>0</v>
      </c>
      <c r="K55" s="336"/>
      <c r="L55" s="336"/>
      <c r="M55" s="337"/>
      <c r="N55" s="836"/>
      <c r="O55" s="998" t="s">
        <v>697</v>
      </c>
      <c r="P55" s="325"/>
      <c r="Q55" s="843"/>
      <c r="R55" s="958"/>
      <c r="S55" s="958"/>
      <c r="T55" s="958"/>
      <c r="U55" s="958"/>
      <c r="V55" s="958"/>
      <c r="W55" s="958"/>
      <c r="X55" s="959"/>
      <c r="Y55" s="958"/>
      <c r="Z55" s="958"/>
    </row>
    <row r="56" spans="1:26" ht="19.5" thickBot="1">
      <c r="A56" s="727">
        <v>130</v>
      </c>
      <c r="B56" s="785" t="s">
        <v>348</v>
      </c>
      <c r="C56" s="786" t="s">
        <v>172</v>
      </c>
      <c r="D56" s="786"/>
      <c r="E56" s="787">
        <f t="shared" ref="E56:J56" si="5">+E57+E58+E62</f>
        <v>0</v>
      </c>
      <c r="F56" s="787">
        <f t="shared" si="5"/>
        <v>17865668</v>
      </c>
      <c r="G56" s="906">
        <f t="shared" si="5"/>
        <v>17494413</v>
      </c>
      <c r="H56" s="907">
        <f t="shared" si="5"/>
        <v>0</v>
      </c>
      <c r="I56" s="788">
        <f t="shared" si="5"/>
        <v>0</v>
      </c>
      <c r="J56" s="908">
        <f t="shared" si="5"/>
        <v>371255</v>
      </c>
      <c r="K56" s="322">
        <f>+K57+K58+K61</f>
        <v>0</v>
      </c>
      <c r="L56" s="322">
        <f>+L57+L58+L61</f>
        <v>0</v>
      </c>
      <c r="M56" s="322">
        <f>+M57+M58+M61</f>
        <v>0</v>
      </c>
      <c r="N56" s="835"/>
      <c r="O56" s="999" t="s">
        <v>172</v>
      </c>
      <c r="P56" s="325"/>
      <c r="Q56" s="843"/>
      <c r="R56" s="958"/>
      <c r="S56" s="958"/>
      <c r="T56" s="958"/>
      <c r="U56" s="958"/>
      <c r="V56" s="958"/>
      <c r="W56" s="958"/>
      <c r="X56" s="959"/>
      <c r="Y56" s="958"/>
      <c r="Z56" s="958"/>
    </row>
    <row r="57" spans="1:26" ht="16.5" thickTop="1">
      <c r="A57" s="727">
        <v>135</v>
      </c>
      <c r="B57" s="765" t="s">
        <v>349</v>
      </c>
      <c r="C57" s="766" t="s">
        <v>733</v>
      </c>
      <c r="D57" s="765"/>
      <c r="E57" s="781">
        <f>+OTCHET!E361+OTCHET!E375+OTCHET!E388</f>
        <v>0</v>
      </c>
      <c r="F57" s="781">
        <f t="shared" si="1"/>
        <v>0</v>
      </c>
      <c r="G57" s="909">
        <f>+OTCHET!G361+OTCHET!G375+OTCHET!G388</f>
        <v>0</v>
      </c>
      <c r="H57" s="910">
        <f>+OTCHET!H361+OTCHET!H375+OTCHET!H388</f>
        <v>0</v>
      </c>
      <c r="I57" s="910">
        <f>+OTCHET!I361+OTCHET!I375+OTCHET!I388</f>
        <v>0</v>
      </c>
      <c r="J57" s="911">
        <f>+OTCHET!J361+OTCHET!J375+OTCHET!J388</f>
        <v>0</v>
      </c>
      <c r="K57" s="337"/>
      <c r="L57" s="337"/>
      <c r="M57" s="337"/>
      <c r="N57" s="836"/>
      <c r="O57" s="1000" t="s">
        <v>733</v>
      </c>
      <c r="P57" s="325"/>
      <c r="Q57" s="843"/>
      <c r="R57" s="958"/>
      <c r="S57" s="958"/>
      <c r="T57" s="958"/>
      <c r="U57" s="958"/>
      <c r="V57" s="958"/>
      <c r="W57" s="958"/>
      <c r="X57" s="959"/>
      <c r="Y57" s="958"/>
      <c r="Z57" s="958"/>
    </row>
    <row r="58" spans="1:26" ht="15.75">
      <c r="A58" s="727">
        <v>140</v>
      </c>
      <c r="B58" s="756" t="s">
        <v>680</v>
      </c>
      <c r="C58" s="737" t="s">
        <v>173</v>
      </c>
      <c r="D58" s="756"/>
      <c r="E58" s="777">
        <f>+OTCHET!E383+OTCHET!E391+OTCHET!E396+OTCHET!E399+OTCHET!E402+OTCHET!E405+OTCHET!E406+OTCHET!E409+OTCHET!E422+OTCHET!E423+OTCHET!E424+OTCHET!E425+OTCHET!E426</f>
        <v>0</v>
      </c>
      <c r="F58" s="777">
        <f t="shared" si="1"/>
        <v>17865668</v>
      </c>
      <c r="G58" s="912">
        <f>+OTCHET!G383+OTCHET!G391+OTCHET!G396+OTCHET!G399+OTCHET!G402+OTCHET!G405+OTCHET!G406+OTCHET!G409+OTCHET!G422+OTCHET!G423+OTCHET!G424+OTCHET!G425+OTCHET!G426</f>
        <v>17494413</v>
      </c>
      <c r="H58" s="913">
        <f>+OTCHET!H383+OTCHET!H391+OTCHET!H396+OTCHET!H399+OTCHET!H402+OTCHET!H405+OTCHET!H406+OTCHET!H409+OTCHET!H422+OTCHET!H423+OTCHET!H424+OTCHET!H425+OTCHET!H426</f>
        <v>0</v>
      </c>
      <c r="I58" s="913">
        <f>+OTCHET!I383+OTCHET!I391+OTCHET!I396+OTCHET!I399+OTCHET!I402+OTCHET!I405+OTCHET!I406+OTCHET!I409+OTCHET!I422+OTCHET!I423+OTCHET!I424+OTCHET!I425+OTCHET!I426</f>
        <v>0</v>
      </c>
      <c r="J58" s="914">
        <f>+OTCHET!J383+OTCHET!J391+OTCHET!J396+OTCHET!J399+OTCHET!J402+OTCHET!J405+OTCHET!J406+OTCHET!J409+OTCHET!J422+OTCHET!J423+OTCHET!J424+OTCHET!J425+OTCHET!J426</f>
        <v>371255</v>
      </c>
      <c r="K58" s="337"/>
      <c r="L58" s="337"/>
      <c r="M58" s="337"/>
      <c r="N58" s="836"/>
      <c r="O58" s="1001" t="s">
        <v>173</v>
      </c>
      <c r="P58" s="325"/>
      <c r="Q58" s="843"/>
      <c r="R58" s="958"/>
      <c r="S58" s="958"/>
      <c r="T58" s="958"/>
      <c r="U58" s="958"/>
      <c r="V58" s="958"/>
      <c r="W58" s="958"/>
      <c r="X58" s="959"/>
      <c r="Y58" s="958"/>
      <c r="Z58" s="958"/>
    </row>
    <row r="59" spans="1:26" ht="15.75">
      <c r="A59" s="727">
        <v>145</v>
      </c>
      <c r="B59" s="757" t="s">
        <v>19</v>
      </c>
      <c r="C59" s="757" t="s">
        <v>27</v>
      </c>
      <c r="D59" s="759"/>
      <c r="E59" s="778">
        <f>+OTCHET!E422+OTCHET!E423+OTCHET!E424+OTCHET!E425+OTCHET!E426</f>
        <v>0</v>
      </c>
      <c r="F59" s="778">
        <f t="shared" si="1"/>
        <v>0</v>
      </c>
      <c r="G59" s="915">
        <f>+OTCHET!G422+OTCHET!G423+OTCHET!G424+OTCHET!G425+OTCHET!G426</f>
        <v>0</v>
      </c>
      <c r="H59" s="916">
        <f>+OTCHET!H422+OTCHET!H423+OTCHET!H424+OTCHET!H425+OTCHET!H426</f>
        <v>0</v>
      </c>
      <c r="I59" s="916">
        <f>+OTCHET!I422+OTCHET!I423+OTCHET!I424+OTCHET!I425+OTCHET!I426</f>
        <v>0</v>
      </c>
      <c r="J59" s="917">
        <f>+OTCHET!J422+OTCHET!J423+OTCHET!J424+OTCHET!J425+OTCHET!J426</f>
        <v>0</v>
      </c>
      <c r="K59" s="337"/>
      <c r="L59" s="337"/>
      <c r="M59" s="337"/>
      <c r="N59" s="836"/>
      <c r="O59" s="1002" t="s">
        <v>27</v>
      </c>
      <c r="P59" s="325"/>
      <c r="Q59" s="843"/>
      <c r="R59" s="958"/>
      <c r="S59" s="958"/>
      <c r="T59" s="958"/>
      <c r="U59" s="958"/>
      <c r="V59" s="958"/>
      <c r="W59" s="958"/>
      <c r="X59" s="959"/>
      <c r="Y59" s="958"/>
      <c r="Z59" s="958"/>
    </row>
    <row r="60" spans="1:26" ht="15.75">
      <c r="A60" s="727">
        <v>150</v>
      </c>
      <c r="B60" s="782" t="s">
        <v>735</v>
      </c>
      <c r="C60" s="782" t="s">
        <v>17</v>
      </c>
      <c r="D60" s="783"/>
      <c r="E60" s="784">
        <f>OTCHET!E405</f>
        <v>0</v>
      </c>
      <c r="F60" s="784">
        <f t="shared" si="1"/>
        <v>0</v>
      </c>
      <c r="G60" s="918">
        <f>OTCHET!G405</f>
        <v>0</v>
      </c>
      <c r="H60" s="919">
        <f>OTCHET!H405</f>
        <v>0</v>
      </c>
      <c r="I60" s="919">
        <f>OTCHET!I405</f>
        <v>0</v>
      </c>
      <c r="J60" s="920">
        <f>OTCHET!J405</f>
        <v>0</v>
      </c>
      <c r="K60" s="337"/>
      <c r="L60" s="337"/>
      <c r="M60" s="337"/>
      <c r="N60" s="836"/>
      <c r="O60" s="1003" t="s">
        <v>17</v>
      </c>
      <c r="P60" s="325"/>
      <c r="Q60" s="843"/>
      <c r="R60" s="958"/>
      <c r="S60" s="958"/>
      <c r="T60" s="958"/>
      <c r="U60" s="958"/>
      <c r="V60" s="958"/>
      <c r="W60" s="958"/>
      <c r="X60" s="959"/>
      <c r="Y60" s="958"/>
      <c r="Z60" s="958"/>
    </row>
    <row r="61" spans="1:26" ht="15.75" hidden="1" customHeight="1">
      <c r="A61" s="727">
        <v>160</v>
      </c>
      <c r="B61" s="779"/>
      <c r="C61" s="780"/>
      <c r="D61" s="765"/>
      <c r="E61" s="781"/>
      <c r="F61" s="781">
        <f t="shared" si="1"/>
        <v>0</v>
      </c>
      <c r="G61" s="909"/>
      <c r="H61" s="910"/>
      <c r="I61" s="910"/>
      <c r="J61" s="911"/>
      <c r="K61" s="337"/>
      <c r="L61" s="337"/>
      <c r="M61" s="337"/>
      <c r="N61" s="836"/>
      <c r="O61" s="1000"/>
      <c r="P61" s="325"/>
      <c r="Q61" s="843"/>
      <c r="R61" s="958"/>
      <c r="S61" s="958"/>
      <c r="T61" s="958"/>
      <c r="U61" s="958"/>
      <c r="V61" s="958"/>
      <c r="W61" s="958"/>
      <c r="X61" s="959"/>
      <c r="Y61" s="958"/>
      <c r="Z61" s="958"/>
    </row>
    <row r="62" spans="1:26" ht="15.75">
      <c r="A62" s="964">
        <v>162</v>
      </c>
      <c r="B62" s="758" t="s">
        <v>1068</v>
      </c>
      <c r="C62" s="730" t="s">
        <v>659</v>
      </c>
      <c r="D62" s="758"/>
      <c r="E62" s="731">
        <f>OTCHET!E412</f>
        <v>0</v>
      </c>
      <c r="F62" s="731">
        <f t="shared" si="1"/>
        <v>0</v>
      </c>
      <c r="G62" s="888">
        <f>OTCHET!G412</f>
        <v>0</v>
      </c>
      <c r="H62" s="889">
        <f>OTCHET!H412</f>
        <v>0</v>
      </c>
      <c r="I62" s="889">
        <f>OTCHET!I412</f>
        <v>0</v>
      </c>
      <c r="J62" s="890">
        <f>OTCHET!J412</f>
        <v>0</v>
      </c>
      <c r="K62" s="338"/>
      <c r="L62" s="338"/>
      <c r="M62" s="338"/>
      <c r="N62" s="836"/>
      <c r="O62" s="992" t="s">
        <v>659</v>
      </c>
      <c r="P62" s="325"/>
      <c r="Q62" s="843"/>
      <c r="R62" s="958"/>
      <c r="S62" s="958"/>
      <c r="T62" s="958"/>
      <c r="U62" s="958"/>
      <c r="V62" s="958"/>
      <c r="W62" s="958"/>
      <c r="X62" s="959"/>
      <c r="Y62" s="958"/>
      <c r="Z62" s="958"/>
    </row>
    <row r="63" spans="1:26" ht="19.5" thickBot="1">
      <c r="A63" s="727">
        <v>165</v>
      </c>
      <c r="B63" s="692" t="s">
        <v>2238</v>
      </c>
      <c r="C63" s="693" t="s">
        <v>50</v>
      </c>
      <c r="D63" s="694"/>
      <c r="E63" s="695">
        <f>+OTCHET!E249</f>
        <v>0</v>
      </c>
      <c r="F63" s="695">
        <f t="shared" si="1"/>
        <v>0</v>
      </c>
      <c r="G63" s="921">
        <f>+OTCHET!G249</f>
        <v>0</v>
      </c>
      <c r="H63" s="922">
        <f>+OTCHET!H249</f>
        <v>0</v>
      </c>
      <c r="I63" s="922">
        <f>+OTCHET!I249</f>
        <v>0</v>
      </c>
      <c r="J63" s="923">
        <f>+OTCHET!J249</f>
        <v>0</v>
      </c>
      <c r="K63" s="339"/>
      <c r="L63" s="339"/>
      <c r="M63" s="339"/>
      <c r="N63" s="836"/>
      <c r="O63" s="1004" t="s">
        <v>50</v>
      </c>
      <c r="P63" s="325"/>
      <c r="Q63" s="843"/>
      <c r="R63" s="958"/>
      <c r="S63" s="958"/>
      <c r="T63" s="958"/>
      <c r="U63" s="958"/>
      <c r="V63" s="958"/>
      <c r="W63" s="958"/>
      <c r="X63" s="959"/>
      <c r="Y63" s="958"/>
      <c r="Z63" s="958"/>
    </row>
    <row r="64" spans="1:26" ht="20.25" thickTop="1" thickBot="1">
      <c r="A64" s="727">
        <v>175</v>
      </c>
      <c r="B64" s="816" t="s">
        <v>1399</v>
      </c>
      <c r="C64" s="817"/>
      <c r="D64" s="817"/>
      <c r="E64" s="844">
        <f t="shared" ref="E64:J64" si="6">+E22-E38+E56-E63</f>
        <v>0</v>
      </c>
      <c r="F64" s="844">
        <f t="shared" si="6"/>
        <v>1660841</v>
      </c>
      <c r="G64" s="924">
        <f t="shared" si="6"/>
        <v>1837745</v>
      </c>
      <c r="H64" s="925">
        <f t="shared" si="6"/>
        <v>0</v>
      </c>
      <c r="I64" s="925">
        <f t="shared" si="6"/>
        <v>0</v>
      </c>
      <c r="J64" s="926">
        <f t="shared" si="6"/>
        <v>-176904</v>
      </c>
      <c r="K64" s="322">
        <f>+K22-K38+K56</f>
        <v>0</v>
      </c>
      <c r="L64" s="322">
        <f>+L22-L38+L56</f>
        <v>0</v>
      </c>
      <c r="M64" s="322">
        <f>+M22-M38+M56</f>
        <v>0</v>
      </c>
      <c r="N64" s="836"/>
      <c r="O64" s="1005"/>
      <c r="P64" s="325"/>
      <c r="Q64" s="843"/>
      <c r="R64" s="958"/>
      <c r="S64" s="958"/>
      <c r="T64" s="958"/>
      <c r="U64" s="958"/>
      <c r="V64" s="958"/>
      <c r="W64" s="958"/>
      <c r="X64" s="959"/>
      <c r="Y64" s="958"/>
      <c r="Z64" s="958"/>
    </row>
    <row r="65" spans="1:26" ht="12" hidden="1" customHeight="1">
      <c r="A65" s="727">
        <v>180</v>
      </c>
      <c r="B65" s="1014">
        <f>+IF(+SUM(E$65:J$65)=0,0,"Контрола: дефицит/излишък = финансиране с обратен знак (V. + VІ. = 0)")</f>
        <v>0</v>
      </c>
      <c r="C65" s="1015"/>
      <c r="D65" s="1015"/>
      <c r="E65" s="1016">
        <f t="shared" ref="E65:J65" si="7">+E$64+E$66</f>
        <v>0</v>
      </c>
      <c r="F65" s="1016">
        <f t="shared" si="7"/>
        <v>0</v>
      </c>
      <c r="G65" s="1017">
        <f t="shared" si="7"/>
        <v>0</v>
      </c>
      <c r="H65" s="1017">
        <f t="shared" si="7"/>
        <v>0</v>
      </c>
      <c r="I65" s="1017">
        <f t="shared" si="7"/>
        <v>0</v>
      </c>
      <c r="J65" s="1018">
        <f t="shared" si="7"/>
        <v>0</v>
      </c>
      <c r="K65" s="337" t="e">
        <f>+K64+K66</f>
        <v>#REF!</v>
      </c>
      <c r="L65" s="337" t="e">
        <f>+L64+L66</f>
        <v>#REF!</v>
      </c>
      <c r="M65" s="337" t="e">
        <f>+M64+M66</f>
        <v>#REF!</v>
      </c>
      <c r="N65" s="836"/>
      <c r="O65" s="1006"/>
      <c r="P65" s="325"/>
      <c r="Q65" s="843"/>
      <c r="R65" s="958"/>
      <c r="S65" s="958"/>
      <c r="T65" s="958"/>
      <c r="U65" s="958"/>
      <c r="V65" s="958"/>
      <c r="W65" s="958"/>
      <c r="X65" s="959"/>
      <c r="Y65" s="958"/>
      <c r="Z65" s="958"/>
    </row>
    <row r="66" spans="1:26" ht="19.5" thickBot="1">
      <c r="A66" s="727">
        <v>185</v>
      </c>
      <c r="B66" s="738" t="s">
        <v>51</v>
      </c>
      <c r="C66" s="815" t="s">
        <v>681</v>
      </c>
      <c r="D66" s="815"/>
      <c r="E66" s="845">
        <f>SUM(+E68+E76+E77+E84+E85+E86+E89+E90+E91+E92+E93+E94+E95)</f>
        <v>0</v>
      </c>
      <c r="F66" s="845">
        <f>SUM(+F68+F76+F77+F84+F85+F86+F89+F90+F91+F92+F93+F94+F95)</f>
        <v>-1660841</v>
      </c>
      <c r="G66" s="927">
        <f t="shared" ref="G66:L66" si="8">SUM(+G68+G76+G77+G84+G85+G86+G89+G90+G91+G92+G93+G94+G95)</f>
        <v>-1837745</v>
      </c>
      <c r="H66" s="928">
        <f>SUM(+H68+H76+H77+H84+H85+H86+H89+H90+H91+H92+H93+H94+H95)</f>
        <v>0</v>
      </c>
      <c r="I66" s="928">
        <f>SUM(+I68+I76+I77+I84+I85+I86+I89+I90+I91+I92+I93+I94+I95)</f>
        <v>0</v>
      </c>
      <c r="J66" s="929">
        <f>SUM(+J68+J76+J77+J84+J85+J86+J89+J90+J91+J92+J93+J94+J95)</f>
        <v>176904</v>
      </c>
      <c r="K66" s="340" t="e">
        <f t="shared" si="8"/>
        <v>#REF!</v>
      </c>
      <c r="L66" s="340" t="e">
        <f t="shared" si="8"/>
        <v>#REF!</v>
      </c>
      <c r="M66" s="340" t="e">
        <f>SUM(+M68+M76+M77+M84+M85+M86+M89+M90+M91+M92+M93+M95+M96)</f>
        <v>#REF!</v>
      </c>
      <c r="N66" s="836"/>
      <c r="O66" s="1007" t="s">
        <v>681</v>
      </c>
      <c r="P66" s="325"/>
      <c r="Q66" s="843"/>
      <c r="R66" s="958"/>
      <c r="S66" s="958"/>
      <c r="T66" s="958"/>
      <c r="U66" s="958"/>
      <c r="V66" s="958"/>
      <c r="W66" s="958"/>
      <c r="X66" s="959"/>
      <c r="Y66" s="958"/>
      <c r="Z66" s="958"/>
    </row>
    <row r="67" spans="1:26" ht="16.5" hidden="1" thickTop="1">
      <c r="A67" s="727">
        <v>190</v>
      </c>
      <c r="B67" s="713"/>
      <c r="C67" s="713"/>
      <c r="D67" s="713"/>
      <c r="E67" s="714"/>
      <c r="F67" s="811">
        <f t="shared" si="1"/>
        <v>0</v>
      </c>
      <c r="G67" s="930"/>
      <c r="H67" s="931"/>
      <c r="I67" s="931"/>
      <c r="J67" s="932"/>
      <c r="K67" s="341"/>
      <c r="L67" s="341"/>
      <c r="M67" s="341"/>
      <c r="N67" s="836"/>
      <c r="O67" s="1008"/>
      <c r="P67" s="325"/>
      <c r="Q67" s="843"/>
      <c r="R67" s="958"/>
      <c r="S67" s="958"/>
      <c r="T67" s="958"/>
      <c r="U67" s="958"/>
      <c r="V67" s="958"/>
      <c r="W67" s="958"/>
      <c r="X67" s="959"/>
      <c r="Y67" s="958"/>
      <c r="Z67" s="958"/>
    </row>
    <row r="68" spans="1:26" ht="16.5" thickTop="1">
      <c r="A68" s="965">
        <v>195</v>
      </c>
      <c r="B68" s="759" t="s">
        <v>682</v>
      </c>
      <c r="C68" s="757" t="s">
        <v>700</v>
      </c>
      <c r="D68" s="759"/>
      <c r="E68" s="778">
        <f>SUM(E69:E75)</f>
        <v>0</v>
      </c>
      <c r="F68" s="778">
        <f>SUM(F69:F75)</f>
        <v>0</v>
      </c>
      <c r="G68" s="915">
        <f t="shared" ref="G68:M68" si="9">SUM(G69:G75)</f>
        <v>0</v>
      </c>
      <c r="H68" s="916">
        <f>SUM(H69:H75)</f>
        <v>0</v>
      </c>
      <c r="I68" s="916">
        <f>SUM(I69:I75)</f>
        <v>0</v>
      </c>
      <c r="J68" s="917">
        <f>SUM(J69:J75)</f>
        <v>0</v>
      </c>
      <c r="K68" s="789" t="e">
        <f t="shared" si="9"/>
        <v>#REF!</v>
      </c>
      <c r="L68" s="789" t="e">
        <f t="shared" si="9"/>
        <v>#REF!</v>
      </c>
      <c r="M68" s="789" t="e">
        <f t="shared" si="9"/>
        <v>#REF!</v>
      </c>
      <c r="N68" s="836"/>
      <c r="O68" s="1002" t="s">
        <v>700</v>
      </c>
      <c r="P68" s="790"/>
      <c r="Q68" s="843"/>
      <c r="R68" s="958"/>
      <c r="S68" s="958"/>
      <c r="T68" s="958"/>
      <c r="U68" s="958"/>
      <c r="V68" s="958"/>
      <c r="W68" s="958"/>
      <c r="X68" s="959"/>
      <c r="Y68" s="958"/>
      <c r="Z68" s="958"/>
    </row>
    <row r="69" spans="1:26" ht="15.75">
      <c r="A69" s="966">
        <v>200</v>
      </c>
      <c r="B69" s="799" t="s">
        <v>683</v>
      </c>
      <c r="C69" s="799" t="s">
        <v>28</v>
      </c>
      <c r="D69" s="799"/>
      <c r="E69" s="800">
        <f>+OTCHET!E482+OTCHET!E483+OTCHET!E486+OTCHET!E487+OTCHET!E490+OTCHET!E491+OTCHET!E495</f>
        <v>0</v>
      </c>
      <c r="F69" s="800">
        <f t="shared" si="1"/>
        <v>0</v>
      </c>
      <c r="G69" s="933">
        <f>+OTCHET!G482+OTCHET!G483+OTCHET!G486+OTCHET!G487+OTCHET!G490+OTCHET!G491+OTCHET!G495</f>
        <v>0</v>
      </c>
      <c r="H69" s="934">
        <f>+OTCHET!H482+OTCHET!H483+OTCHET!H486+OTCHET!H487+OTCHET!H490+OTCHET!H491+OTCHET!H495</f>
        <v>0</v>
      </c>
      <c r="I69" s="934">
        <f>+OTCHET!I482+OTCHET!I483+OTCHET!I486+OTCHET!I487+OTCHET!I490+OTCHET!I491+OTCHET!I495</f>
        <v>0</v>
      </c>
      <c r="J69" s="935">
        <f>+OTCHET!J482+OTCHET!J483+OTCHET!J486+OTCHET!J487+OTCHET!J490+OTCHET!J491+OTCHET!J495</f>
        <v>0</v>
      </c>
      <c r="K69" s="791" t="e">
        <f>+#REF!+#REF!+#REF!+#REF!+#REF!+#REF!+#REF!</f>
        <v>#REF!</v>
      </c>
      <c r="L69" s="791" t="e">
        <f>+#REF!+#REF!+#REF!+#REF!+#REF!+#REF!+#REF!</f>
        <v>#REF!</v>
      </c>
      <c r="M69" s="791" t="e">
        <f>+#REF!+#REF!+#REF!+#REF!+#REF!+#REF!+#REF!</f>
        <v>#REF!</v>
      </c>
      <c r="N69" s="836"/>
      <c r="O69" s="1009" t="s">
        <v>28</v>
      </c>
      <c r="P69" s="792"/>
      <c r="Q69" s="843"/>
      <c r="R69" s="958"/>
      <c r="S69" s="958"/>
      <c r="T69" s="958"/>
      <c r="U69" s="958"/>
      <c r="V69" s="958"/>
      <c r="W69" s="958"/>
      <c r="X69" s="959"/>
      <c r="Y69" s="958"/>
      <c r="Z69" s="958"/>
    </row>
    <row r="70" spans="1:26" ht="15.75">
      <c r="A70" s="966">
        <v>205</v>
      </c>
      <c r="B70" s="801" t="s">
        <v>684</v>
      </c>
      <c r="C70" s="801" t="s">
        <v>29</v>
      </c>
      <c r="D70" s="801"/>
      <c r="E70" s="802">
        <f>+OTCHET!E484+OTCHET!E485+OTCHET!E488+OTCHET!E489+OTCHET!E492+OTCHET!E493+OTCHET!E494+OTCHET!E496</f>
        <v>0</v>
      </c>
      <c r="F70" s="802">
        <f t="shared" si="1"/>
        <v>0</v>
      </c>
      <c r="G70" s="936">
        <f>+OTCHET!G484+OTCHET!G485+OTCHET!G488+OTCHET!G489+OTCHET!G492+OTCHET!G493+OTCHET!G494+OTCHET!G496</f>
        <v>0</v>
      </c>
      <c r="H70" s="937">
        <f>+OTCHET!H484+OTCHET!H485+OTCHET!H488+OTCHET!H489+OTCHET!H492+OTCHET!H493+OTCHET!H494+OTCHET!H496</f>
        <v>0</v>
      </c>
      <c r="I70" s="937">
        <f>+OTCHET!I484+OTCHET!I485+OTCHET!I488+OTCHET!I489+OTCHET!I492+OTCHET!I493+OTCHET!I494+OTCHET!I496</f>
        <v>0</v>
      </c>
      <c r="J70" s="938">
        <f>+OTCHET!J484+OTCHET!J485+OTCHET!J488+OTCHET!J489+OTCHET!J492+OTCHET!J493+OTCHET!J494+OTCHET!J496</f>
        <v>0</v>
      </c>
      <c r="K70" s="791" t="e">
        <f>+#REF!+#REF!+#REF!+#REF!+#REF!+#REF!+#REF!+#REF!</f>
        <v>#REF!</v>
      </c>
      <c r="L70" s="791" t="e">
        <f>+#REF!+#REF!+#REF!+#REF!+#REF!+#REF!+#REF!+#REF!</f>
        <v>#REF!</v>
      </c>
      <c r="M70" s="791" t="e">
        <f>+#REF!+#REF!+#REF!+#REF!+#REF!+#REF!+#REF!+#REF!</f>
        <v>#REF!</v>
      </c>
      <c r="N70" s="836"/>
      <c r="O70" s="1010" t="s">
        <v>29</v>
      </c>
      <c r="P70" s="792"/>
      <c r="Q70" s="843"/>
      <c r="R70" s="958"/>
      <c r="S70" s="958"/>
      <c r="T70" s="958"/>
      <c r="U70" s="958"/>
      <c r="V70" s="958"/>
      <c r="W70" s="958"/>
      <c r="X70" s="959"/>
      <c r="Y70" s="958"/>
      <c r="Z70" s="958"/>
    </row>
    <row r="71" spans="1:26" ht="15.75">
      <c r="A71" s="966">
        <v>210</v>
      </c>
      <c r="B71" s="801" t="s">
        <v>685</v>
      </c>
      <c r="C71" s="801" t="s">
        <v>660</v>
      </c>
      <c r="D71" s="801"/>
      <c r="E71" s="802">
        <f>+OTCHET!E497</f>
        <v>0</v>
      </c>
      <c r="F71" s="802">
        <f t="shared" si="1"/>
        <v>0</v>
      </c>
      <c r="G71" s="936">
        <f>+OTCHET!G497</f>
        <v>0</v>
      </c>
      <c r="H71" s="937">
        <f>+OTCHET!H497</f>
        <v>0</v>
      </c>
      <c r="I71" s="937">
        <f>+OTCHET!I497</f>
        <v>0</v>
      </c>
      <c r="J71" s="938">
        <f>+OTCHET!J497</f>
        <v>0</v>
      </c>
      <c r="K71" s="791" t="e">
        <f>+#REF!</f>
        <v>#REF!</v>
      </c>
      <c r="L71" s="791" t="e">
        <f>+#REF!</f>
        <v>#REF!</v>
      </c>
      <c r="M71" s="791" t="e">
        <f>+#REF!</f>
        <v>#REF!</v>
      </c>
      <c r="N71" s="836"/>
      <c r="O71" s="1010" t="s">
        <v>660</v>
      </c>
      <c r="P71" s="792"/>
      <c r="Q71" s="843"/>
      <c r="R71" s="958"/>
      <c r="S71" s="958"/>
      <c r="T71" s="958"/>
      <c r="U71" s="958"/>
      <c r="V71" s="958"/>
      <c r="W71" s="958"/>
      <c r="X71" s="959"/>
      <c r="Y71" s="958"/>
      <c r="Z71" s="958"/>
    </row>
    <row r="72" spans="1:26" ht="15.75">
      <c r="A72" s="966">
        <v>215</v>
      </c>
      <c r="B72" s="801" t="s">
        <v>1420</v>
      </c>
      <c r="C72" s="801" t="s">
        <v>661</v>
      </c>
      <c r="D72" s="801"/>
      <c r="E72" s="802">
        <f>+OTCHET!E502</f>
        <v>0</v>
      </c>
      <c r="F72" s="802">
        <f t="shared" si="1"/>
        <v>0</v>
      </c>
      <c r="G72" s="936">
        <f>+OTCHET!G502</f>
        <v>0</v>
      </c>
      <c r="H72" s="937">
        <f>+OTCHET!H502</f>
        <v>0</v>
      </c>
      <c r="I72" s="937">
        <f>+OTCHET!I502</f>
        <v>0</v>
      </c>
      <c r="J72" s="938">
        <f>+OTCHET!J502</f>
        <v>0</v>
      </c>
      <c r="K72" s="791" t="e">
        <f>+#REF!</f>
        <v>#REF!</v>
      </c>
      <c r="L72" s="791" t="e">
        <f>+#REF!</f>
        <v>#REF!</v>
      </c>
      <c r="M72" s="791" t="e">
        <f>+#REF!</f>
        <v>#REF!</v>
      </c>
      <c r="N72" s="836"/>
      <c r="O72" s="1010" t="s">
        <v>661</v>
      </c>
      <c r="P72" s="792"/>
      <c r="Q72" s="843"/>
      <c r="R72" s="958"/>
      <c r="S72" s="958"/>
      <c r="T72" s="958"/>
      <c r="U72" s="958"/>
      <c r="V72" s="958"/>
      <c r="W72" s="958"/>
      <c r="X72" s="959"/>
      <c r="Y72" s="958"/>
      <c r="Z72" s="958"/>
    </row>
    <row r="73" spans="1:26" ht="15.75">
      <c r="A73" s="966">
        <v>220</v>
      </c>
      <c r="B73" s="801" t="s">
        <v>686</v>
      </c>
      <c r="C73" s="801" t="s">
        <v>30</v>
      </c>
      <c r="D73" s="801"/>
      <c r="E73" s="802">
        <f>+OTCHET!E542</f>
        <v>0</v>
      </c>
      <c r="F73" s="802">
        <f t="shared" si="1"/>
        <v>0</v>
      </c>
      <c r="G73" s="936">
        <f>+OTCHET!G542</f>
        <v>0</v>
      </c>
      <c r="H73" s="937">
        <f>+OTCHET!H542</f>
        <v>0</v>
      </c>
      <c r="I73" s="937">
        <f>+OTCHET!I542</f>
        <v>0</v>
      </c>
      <c r="J73" s="938">
        <f>+OTCHET!J542</f>
        <v>0</v>
      </c>
      <c r="K73" s="791" t="e">
        <f>+#REF!</f>
        <v>#REF!</v>
      </c>
      <c r="L73" s="791" t="e">
        <f>+#REF!</f>
        <v>#REF!</v>
      </c>
      <c r="M73" s="791" t="e">
        <f>+#REF!</f>
        <v>#REF!</v>
      </c>
      <c r="N73" s="836"/>
      <c r="O73" s="1010" t="s">
        <v>30</v>
      </c>
      <c r="P73" s="792"/>
      <c r="Q73" s="843"/>
      <c r="R73" s="958"/>
      <c r="S73" s="958"/>
      <c r="T73" s="958"/>
      <c r="U73" s="958"/>
      <c r="V73" s="958"/>
      <c r="W73" s="958"/>
      <c r="X73" s="959"/>
      <c r="Y73" s="958"/>
      <c r="Z73" s="958"/>
    </row>
    <row r="74" spans="1:26" ht="15.75">
      <c r="A74" s="966">
        <v>230</v>
      </c>
      <c r="B74" s="803" t="s">
        <v>41</v>
      </c>
      <c r="C74" s="803" t="s">
        <v>31</v>
      </c>
      <c r="D74" s="803"/>
      <c r="E74" s="802">
        <f>+OTCHET!E581+OTCHET!E582</f>
        <v>0</v>
      </c>
      <c r="F74" s="802">
        <f t="shared" si="1"/>
        <v>0</v>
      </c>
      <c r="G74" s="936">
        <f>+OTCHET!G581+OTCHET!G582</f>
        <v>0</v>
      </c>
      <c r="H74" s="937">
        <f>+OTCHET!H581+OTCHET!H582</f>
        <v>0</v>
      </c>
      <c r="I74" s="937">
        <f>+OTCHET!I581+OTCHET!I582</f>
        <v>0</v>
      </c>
      <c r="J74" s="938">
        <f>+OTCHET!J581+OTCHET!J582</f>
        <v>0</v>
      </c>
      <c r="K74" s="791" t="e">
        <f>+#REF!+#REF!</f>
        <v>#REF!</v>
      </c>
      <c r="L74" s="791" t="e">
        <f>+#REF!+#REF!</f>
        <v>#REF!</v>
      </c>
      <c r="M74" s="791" t="e">
        <f>+#REF!+#REF!</f>
        <v>#REF!</v>
      </c>
      <c r="N74" s="836"/>
      <c r="O74" s="1010" t="s">
        <v>31</v>
      </c>
      <c r="P74" s="792"/>
      <c r="Q74" s="843"/>
      <c r="R74" s="958"/>
      <c r="S74" s="958"/>
      <c r="T74" s="958"/>
      <c r="U74" s="958"/>
      <c r="V74" s="958"/>
      <c r="W74" s="958"/>
      <c r="X74" s="959"/>
      <c r="Y74" s="958"/>
      <c r="Z74" s="958"/>
    </row>
    <row r="75" spans="1:26" ht="15.75">
      <c r="A75" s="966">
        <v>235</v>
      </c>
      <c r="B75" s="804" t="s">
        <v>688</v>
      </c>
      <c r="C75" s="804" t="s">
        <v>32</v>
      </c>
      <c r="D75" s="804"/>
      <c r="E75" s="805">
        <f>+OTCHET!E583+OTCHET!E584+OTCHET!E585</f>
        <v>0</v>
      </c>
      <c r="F75" s="805">
        <f t="shared" si="1"/>
        <v>0</v>
      </c>
      <c r="G75" s="939">
        <f>+OTCHET!G583+OTCHET!G584+OTCHET!G585</f>
        <v>0</v>
      </c>
      <c r="H75" s="940">
        <f>+OTCHET!H583+OTCHET!H584+OTCHET!H585</f>
        <v>0</v>
      </c>
      <c r="I75" s="940">
        <f>+OTCHET!I583+OTCHET!I584+OTCHET!I585</f>
        <v>0</v>
      </c>
      <c r="J75" s="941">
        <f>+OTCHET!J583+OTCHET!J584+OTCHET!J585</f>
        <v>0</v>
      </c>
      <c r="K75" s="791" t="e">
        <f>+#REF!+#REF!+#REF!</f>
        <v>#REF!</v>
      </c>
      <c r="L75" s="791" t="e">
        <f>+#REF!+#REF!+#REF!</f>
        <v>#REF!</v>
      </c>
      <c r="M75" s="791" t="e">
        <f>+#REF!+#REF!+#REF!</f>
        <v>#REF!</v>
      </c>
      <c r="N75" s="836"/>
      <c r="O75" s="1011" t="s">
        <v>32</v>
      </c>
      <c r="P75" s="792"/>
      <c r="Q75" s="843"/>
      <c r="R75" s="958"/>
      <c r="S75" s="958"/>
      <c r="T75" s="958"/>
      <c r="U75" s="958"/>
      <c r="V75" s="958"/>
      <c r="W75" s="958"/>
      <c r="X75" s="959"/>
      <c r="Y75" s="958"/>
      <c r="Z75" s="958"/>
    </row>
    <row r="76" spans="1:26" ht="15.75">
      <c r="A76" s="966">
        <v>240</v>
      </c>
      <c r="B76" s="765" t="s">
        <v>687</v>
      </c>
      <c r="C76" s="766" t="s">
        <v>662</v>
      </c>
      <c r="D76" s="765"/>
      <c r="E76" s="781">
        <f>OTCHET!E461</f>
        <v>0</v>
      </c>
      <c r="F76" s="781">
        <f t="shared" si="1"/>
        <v>0</v>
      </c>
      <c r="G76" s="909">
        <f>OTCHET!G461</f>
        <v>0</v>
      </c>
      <c r="H76" s="910">
        <f>OTCHET!H461</f>
        <v>0</v>
      </c>
      <c r="I76" s="910">
        <f>OTCHET!I461</f>
        <v>0</v>
      </c>
      <c r="J76" s="911">
        <f>OTCHET!J461</f>
        <v>0</v>
      </c>
      <c r="K76" s="791" t="e">
        <f>#REF!</f>
        <v>#REF!</v>
      </c>
      <c r="L76" s="791" t="e">
        <f>#REF!</f>
        <v>#REF!</v>
      </c>
      <c r="M76" s="791" t="e">
        <f>#REF!</f>
        <v>#REF!</v>
      </c>
      <c r="N76" s="836"/>
      <c r="O76" s="1000" t="s">
        <v>662</v>
      </c>
      <c r="P76" s="792"/>
      <c r="Q76" s="843"/>
      <c r="R76" s="958"/>
      <c r="S76" s="958"/>
      <c r="T76" s="958"/>
      <c r="U76" s="958"/>
      <c r="V76" s="958"/>
      <c r="W76" s="958"/>
      <c r="X76" s="959"/>
      <c r="Y76" s="958"/>
      <c r="Z76" s="958"/>
    </row>
    <row r="77" spans="1:26" ht="15.75">
      <c r="A77" s="966">
        <v>245</v>
      </c>
      <c r="B77" s="759" t="s">
        <v>689</v>
      </c>
      <c r="C77" s="757" t="s">
        <v>701</v>
      </c>
      <c r="D77" s="759"/>
      <c r="E77" s="778">
        <f>SUM(E78:E83)</f>
        <v>0</v>
      </c>
      <c r="F77" s="778">
        <f>SUM(F78:F83)</f>
        <v>0</v>
      </c>
      <c r="G77" s="915">
        <f t="shared" ref="G77:M77" si="10">SUM(G78:G83)</f>
        <v>0</v>
      </c>
      <c r="H77" s="916">
        <f>SUM(H78:H83)</f>
        <v>0</v>
      </c>
      <c r="I77" s="916">
        <f>SUM(I78:I83)</f>
        <v>0</v>
      </c>
      <c r="J77" s="917">
        <f>SUM(J78:J83)</f>
        <v>0</v>
      </c>
      <c r="K77" s="794">
        <f t="shared" si="10"/>
        <v>0</v>
      </c>
      <c r="L77" s="794">
        <f t="shared" si="10"/>
        <v>0</v>
      </c>
      <c r="M77" s="794">
        <f t="shared" si="10"/>
        <v>0</v>
      </c>
      <c r="N77" s="836"/>
      <c r="O77" s="1002" t="s">
        <v>701</v>
      </c>
      <c r="P77" s="792"/>
      <c r="Q77" s="843"/>
      <c r="R77" s="958"/>
      <c r="S77" s="958"/>
      <c r="T77" s="958"/>
      <c r="U77" s="958"/>
      <c r="V77" s="958"/>
      <c r="W77" s="958"/>
      <c r="X77" s="959"/>
      <c r="Y77" s="958"/>
      <c r="Z77" s="958"/>
    </row>
    <row r="78" spans="1:26" ht="15.75">
      <c r="A78" s="966">
        <v>250</v>
      </c>
      <c r="B78" s="799" t="s">
        <v>690</v>
      </c>
      <c r="C78" s="799" t="s">
        <v>33</v>
      </c>
      <c r="D78" s="799"/>
      <c r="E78" s="800">
        <f>+OTCHET!E466+OTCHET!E469</f>
        <v>0</v>
      </c>
      <c r="F78" s="800">
        <f t="shared" si="1"/>
        <v>0</v>
      </c>
      <c r="G78" s="933">
        <f>+OTCHET!G466+OTCHET!G469</f>
        <v>0</v>
      </c>
      <c r="H78" s="934">
        <f>+OTCHET!H466+OTCHET!H469</f>
        <v>0</v>
      </c>
      <c r="I78" s="934">
        <f>+OTCHET!I466+OTCHET!I469</f>
        <v>0</v>
      </c>
      <c r="J78" s="935">
        <f>+OTCHET!J466+OTCHET!J469</f>
        <v>0</v>
      </c>
      <c r="K78" s="794"/>
      <c r="L78" s="794"/>
      <c r="M78" s="794"/>
      <c r="N78" s="836"/>
      <c r="O78" s="1009" t="s">
        <v>33</v>
      </c>
      <c r="P78" s="792"/>
      <c r="Q78" s="843"/>
      <c r="R78" s="958"/>
      <c r="S78" s="958"/>
      <c r="T78" s="958"/>
      <c r="U78" s="958"/>
      <c r="V78" s="958"/>
      <c r="W78" s="958"/>
      <c r="X78" s="959"/>
      <c r="Y78" s="958"/>
      <c r="Z78" s="958"/>
    </row>
    <row r="79" spans="1:26" ht="15.75">
      <c r="A79" s="966">
        <v>260</v>
      </c>
      <c r="B79" s="801" t="s">
        <v>691</v>
      </c>
      <c r="C79" s="801" t="s">
        <v>34</v>
      </c>
      <c r="D79" s="801"/>
      <c r="E79" s="802">
        <f>+OTCHET!E467+OTCHET!E470</f>
        <v>0</v>
      </c>
      <c r="F79" s="802">
        <f t="shared" si="1"/>
        <v>0</v>
      </c>
      <c r="G79" s="936">
        <f>+OTCHET!G467+OTCHET!G470</f>
        <v>0</v>
      </c>
      <c r="H79" s="937">
        <f>+OTCHET!H467+OTCHET!H470</f>
        <v>0</v>
      </c>
      <c r="I79" s="937">
        <f>+OTCHET!I467+OTCHET!I470</f>
        <v>0</v>
      </c>
      <c r="J79" s="938">
        <f>+OTCHET!J467+OTCHET!J470</f>
        <v>0</v>
      </c>
      <c r="K79" s="794"/>
      <c r="L79" s="794"/>
      <c r="M79" s="794"/>
      <c r="N79" s="836"/>
      <c r="O79" s="1010" t="s">
        <v>34</v>
      </c>
      <c r="P79" s="792"/>
      <c r="Q79" s="843"/>
      <c r="R79" s="958"/>
      <c r="S79" s="958"/>
      <c r="T79" s="958"/>
      <c r="U79" s="958"/>
      <c r="V79" s="958"/>
      <c r="W79" s="958"/>
      <c r="X79" s="959"/>
      <c r="Y79" s="958"/>
      <c r="Z79" s="958"/>
    </row>
    <row r="80" spans="1:26" ht="15.75">
      <c r="A80" s="966">
        <v>265</v>
      </c>
      <c r="B80" s="801" t="s">
        <v>1401</v>
      </c>
      <c r="C80" s="801" t="s">
        <v>35</v>
      </c>
      <c r="D80" s="801"/>
      <c r="E80" s="802">
        <f>OTCHET!E471</f>
        <v>0</v>
      </c>
      <c r="F80" s="802">
        <f t="shared" si="1"/>
        <v>0</v>
      </c>
      <c r="G80" s="936">
        <f>OTCHET!G471</f>
        <v>0</v>
      </c>
      <c r="H80" s="937">
        <f>OTCHET!H471</f>
        <v>0</v>
      </c>
      <c r="I80" s="937">
        <f>OTCHET!I471</f>
        <v>0</v>
      </c>
      <c r="J80" s="938">
        <f>OTCHET!J471</f>
        <v>0</v>
      </c>
      <c r="K80" s="794"/>
      <c r="L80" s="794"/>
      <c r="M80" s="794"/>
      <c r="N80" s="836"/>
      <c r="O80" s="1010" t="s">
        <v>35</v>
      </c>
      <c r="P80" s="792"/>
      <c r="Q80" s="843"/>
      <c r="R80" s="958"/>
      <c r="S80" s="958"/>
      <c r="T80" s="958"/>
      <c r="U80" s="958"/>
      <c r="V80" s="958"/>
      <c r="W80" s="958"/>
      <c r="X80" s="959"/>
      <c r="Y80" s="958"/>
      <c r="Z80" s="958"/>
    </row>
    <row r="81" spans="1:26" ht="15.75" hidden="1" customHeight="1">
      <c r="A81" s="966"/>
      <c r="B81" s="801"/>
      <c r="C81" s="801"/>
      <c r="D81" s="801"/>
      <c r="E81" s="802"/>
      <c r="F81" s="802">
        <f t="shared" si="1"/>
        <v>0</v>
      </c>
      <c r="G81" s="936"/>
      <c r="H81" s="937"/>
      <c r="I81" s="937"/>
      <c r="J81" s="938"/>
      <c r="K81" s="794"/>
      <c r="L81" s="794"/>
      <c r="M81" s="794"/>
      <c r="N81" s="836"/>
      <c r="O81" s="1010"/>
      <c r="P81" s="792"/>
      <c r="Q81" s="843"/>
      <c r="R81" s="958"/>
      <c r="S81" s="958"/>
      <c r="T81" s="958"/>
      <c r="U81" s="958"/>
      <c r="V81" s="958"/>
      <c r="W81" s="958"/>
      <c r="X81" s="959"/>
      <c r="Y81" s="958"/>
      <c r="Z81" s="958"/>
    </row>
    <row r="82" spans="1:26" ht="15.75">
      <c r="A82" s="966">
        <v>270</v>
      </c>
      <c r="B82" s="801" t="s">
        <v>732</v>
      </c>
      <c r="C82" s="801" t="s">
        <v>36</v>
      </c>
      <c r="D82" s="801"/>
      <c r="E82" s="802">
        <f>+OTCHET!E479</f>
        <v>0</v>
      </c>
      <c r="F82" s="802">
        <f t="shared" si="1"/>
        <v>0</v>
      </c>
      <c r="G82" s="936">
        <f>+OTCHET!G479</f>
        <v>0</v>
      </c>
      <c r="H82" s="937">
        <f>+OTCHET!H479</f>
        <v>0</v>
      </c>
      <c r="I82" s="937">
        <f>+OTCHET!I479</f>
        <v>0</v>
      </c>
      <c r="J82" s="938">
        <f>+OTCHET!J479</f>
        <v>0</v>
      </c>
      <c r="K82" s="794"/>
      <c r="L82" s="794"/>
      <c r="M82" s="794"/>
      <c r="N82" s="836"/>
      <c r="O82" s="1010" t="s">
        <v>36</v>
      </c>
      <c r="P82" s="792"/>
      <c r="Q82" s="843"/>
      <c r="R82" s="958"/>
      <c r="S82" s="958"/>
      <c r="T82" s="958"/>
      <c r="U82" s="958"/>
      <c r="V82" s="958"/>
      <c r="W82" s="958"/>
      <c r="X82" s="959"/>
      <c r="Y82" s="958"/>
      <c r="Z82" s="958"/>
    </row>
    <row r="83" spans="1:26" ht="15.75">
      <c r="A83" s="966">
        <v>275</v>
      </c>
      <c r="B83" s="806" t="s">
        <v>731</v>
      </c>
      <c r="C83" s="806" t="s">
        <v>37</v>
      </c>
      <c r="D83" s="806"/>
      <c r="E83" s="805">
        <f>+OTCHET!E480</f>
        <v>0</v>
      </c>
      <c r="F83" s="805">
        <f t="shared" si="1"/>
        <v>0</v>
      </c>
      <c r="G83" s="939">
        <f>+OTCHET!G480</f>
        <v>0</v>
      </c>
      <c r="H83" s="940">
        <f>+OTCHET!H480</f>
        <v>0</v>
      </c>
      <c r="I83" s="940">
        <f>+OTCHET!I480</f>
        <v>0</v>
      </c>
      <c r="J83" s="941">
        <f>+OTCHET!J480</f>
        <v>0</v>
      </c>
      <c r="K83" s="794"/>
      <c r="L83" s="794"/>
      <c r="M83" s="794"/>
      <c r="N83" s="836"/>
      <c r="O83" s="1011" t="s">
        <v>37</v>
      </c>
      <c r="P83" s="792"/>
      <c r="Q83" s="843"/>
      <c r="R83" s="958"/>
      <c r="S83" s="958"/>
      <c r="T83" s="958"/>
      <c r="U83" s="958"/>
      <c r="V83" s="958"/>
      <c r="W83" s="958"/>
      <c r="X83" s="959"/>
      <c r="Y83" s="958"/>
      <c r="Z83" s="958"/>
    </row>
    <row r="84" spans="1:26" ht="15.75">
      <c r="A84" s="966">
        <v>280</v>
      </c>
      <c r="B84" s="765" t="s">
        <v>1455</v>
      </c>
      <c r="C84" s="766" t="s">
        <v>663</v>
      </c>
      <c r="D84" s="765"/>
      <c r="E84" s="781">
        <f>OTCHET!E535</f>
        <v>0</v>
      </c>
      <c r="F84" s="781">
        <f t="shared" si="1"/>
        <v>0</v>
      </c>
      <c r="G84" s="909">
        <f>OTCHET!G535</f>
        <v>0</v>
      </c>
      <c r="H84" s="910">
        <f>OTCHET!H535</f>
        <v>0</v>
      </c>
      <c r="I84" s="910">
        <f>OTCHET!I535</f>
        <v>0</v>
      </c>
      <c r="J84" s="911">
        <f>OTCHET!J535</f>
        <v>0</v>
      </c>
      <c r="K84" s="794"/>
      <c r="L84" s="794"/>
      <c r="M84" s="794"/>
      <c r="N84" s="836"/>
      <c r="O84" s="1000" t="s">
        <v>663</v>
      </c>
      <c r="P84" s="792"/>
      <c r="Q84" s="843"/>
      <c r="R84" s="958"/>
      <c r="S84" s="958"/>
      <c r="T84" s="958"/>
      <c r="U84" s="958"/>
      <c r="V84" s="958"/>
      <c r="W84" s="958"/>
      <c r="X84" s="959"/>
      <c r="Y84" s="958"/>
      <c r="Z84" s="958"/>
    </row>
    <row r="85" spans="1:26" ht="15.75">
      <c r="A85" s="966">
        <v>285</v>
      </c>
      <c r="B85" s="756" t="s">
        <v>1402</v>
      </c>
      <c r="C85" s="737" t="s">
        <v>664</v>
      </c>
      <c r="D85" s="756"/>
      <c r="E85" s="777">
        <f>OTCHET!E536</f>
        <v>0</v>
      </c>
      <c r="F85" s="777">
        <f t="shared" si="1"/>
        <v>0</v>
      </c>
      <c r="G85" s="912">
        <f>OTCHET!G536</f>
        <v>0</v>
      </c>
      <c r="H85" s="913">
        <f>OTCHET!H536</f>
        <v>0</v>
      </c>
      <c r="I85" s="913">
        <f>OTCHET!I536</f>
        <v>0</v>
      </c>
      <c r="J85" s="914">
        <f>OTCHET!J536</f>
        <v>0</v>
      </c>
      <c r="K85" s="794"/>
      <c r="L85" s="794"/>
      <c r="M85" s="794"/>
      <c r="N85" s="836"/>
      <c r="O85" s="1001" t="s">
        <v>664</v>
      </c>
      <c r="P85" s="792"/>
      <c r="Q85" s="843"/>
      <c r="R85" s="958"/>
      <c r="S85" s="958"/>
      <c r="T85" s="958"/>
      <c r="U85" s="958"/>
      <c r="V85" s="958"/>
      <c r="W85" s="958"/>
      <c r="X85" s="959"/>
      <c r="Y85" s="958"/>
      <c r="Z85" s="958"/>
    </row>
    <row r="86" spans="1:26" ht="15.75">
      <c r="A86" s="966">
        <v>290</v>
      </c>
      <c r="B86" s="759" t="s">
        <v>670</v>
      </c>
      <c r="C86" s="757" t="s">
        <v>1098</v>
      </c>
      <c r="D86" s="759"/>
      <c r="E86" s="778">
        <f>+E87+E88</f>
        <v>0</v>
      </c>
      <c r="F86" s="778">
        <f>+F87+F88</f>
        <v>-1756235</v>
      </c>
      <c r="G86" s="915">
        <f t="shared" ref="G86:M86" si="11">+G87+G88</f>
        <v>-1778398</v>
      </c>
      <c r="H86" s="916">
        <f>+H87+H88</f>
        <v>0</v>
      </c>
      <c r="I86" s="916">
        <f>+I87+I88</f>
        <v>0</v>
      </c>
      <c r="J86" s="917">
        <f>+J87+J88</f>
        <v>22163</v>
      </c>
      <c r="K86" s="794">
        <f t="shared" si="11"/>
        <v>0</v>
      </c>
      <c r="L86" s="794">
        <f t="shared" si="11"/>
        <v>0</v>
      </c>
      <c r="M86" s="794">
        <f t="shared" si="11"/>
        <v>0</v>
      </c>
      <c r="N86" s="836"/>
      <c r="O86" s="1002" t="s">
        <v>1098</v>
      </c>
      <c r="P86" s="792"/>
      <c r="Q86" s="843"/>
      <c r="R86" s="958"/>
      <c r="S86" s="958"/>
      <c r="T86" s="958"/>
      <c r="U86" s="958"/>
      <c r="V86" s="958"/>
      <c r="W86" s="958"/>
      <c r="X86" s="959"/>
      <c r="Y86" s="958"/>
      <c r="Z86" s="958"/>
    </row>
    <row r="87" spans="1:26" ht="15.75">
      <c r="A87" s="966">
        <v>295</v>
      </c>
      <c r="B87" s="799" t="s">
        <v>669</v>
      </c>
      <c r="C87" s="799" t="s">
        <v>1099</v>
      </c>
      <c r="D87" s="807"/>
      <c r="E87" s="800">
        <f>+OTCHET!E503+OTCHET!E512+OTCHET!E516+OTCHET!E543</f>
        <v>0</v>
      </c>
      <c r="F87" s="800">
        <f t="shared" si="1"/>
        <v>0</v>
      </c>
      <c r="G87" s="933">
        <f>+OTCHET!G503+OTCHET!G512+OTCHET!G516+OTCHET!G543</f>
        <v>0</v>
      </c>
      <c r="H87" s="934">
        <f>+OTCHET!H503+OTCHET!H512+OTCHET!H516+OTCHET!H543</f>
        <v>0</v>
      </c>
      <c r="I87" s="934">
        <f>+OTCHET!I503+OTCHET!I512+OTCHET!I516+OTCHET!I543</f>
        <v>0</v>
      </c>
      <c r="J87" s="935">
        <f>+OTCHET!J503+OTCHET!J512+OTCHET!J516+OTCHET!J543</f>
        <v>0</v>
      </c>
      <c r="K87" s="794"/>
      <c r="L87" s="794"/>
      <c r="M87" s="794"/>
      <c r="N87" s="836"/>
      <c r="O87" s="1009" t="s">
        <v>1099</v>
      </c>
      <c r="P87" s="792"/>
      <c r="Q87" s="843"/>
      <c r="R87" s="958"/>
      <c r="S87" s="958"/>
      <c r="T87" s="958"/>
      <c r="U87" s="958"/>
      <c r="V87" s="958"/>
      <c r="W87" s="958"/>
      <c r="X87" s="959"/>
      <c r="Y87" s="958"/>
      <c r="Z87" s="958"/>
    </row>
    <row r="88" spans="1:26" ht="15.75">
      <c r="A88" s="966">
        <v>300</v>
      </c>
      <c r="B88" s="806" t="s">
        <v>693</v>
      </c>
      <c r="C88" s="806" t="s">
        <v>351</v>
      </c>
      <c r="D88" s="808"/>
      <c r="E88" s="805">
        <f>+OTCHET!E521+OTCHET!E524+OTCHET!E544</f>
        <v>0</v>
      </c>
      <c r="F88" s="805">
        <f t="shared" si="1"/>
        <v>-1756235</v>
      </c>
      <c r="G88" s="939">
        <f>+OTCHET!G521+OTCHET!G524+OTCHET!G544</f>
        <v>-1778398</v>
      </c>
      <c r="H88" s="940">
        <f>+OTCHET!H521+OTCHET!H524+OTCHET!H544</f>
        <v>0</v>
      </c>
      <c r="I88" s="940">
        <f>+OTCHET!I521+OTCHET!I524+OTCHET!I544</f>
        <v>0</v>
      </c>
      <c r="J88" s="941">
        <f>+OTCHET!J521+OTCHET!J524+OTCHET!J544</f>
        <v>22163</v>
      </c>
      <c r="K88" s="794"/>
      <c r="L88" s="794"/>
      <c r="M88" s="794"/>
      <c r="N88" s="836"/>
      <c r="O88" s="1011" t="s">
        <v>351</v>
      </c>
      <c r="P88" s="792"/>
      <c r="Q88" s="843"/>
      <c r="R88" s="958"/>
      <c r="S88" s="958"/>
      <c r="T88" s="958"/>
      <c r="U88" s="958"/>
      <c r="V88" s="958"/>
      <c r="W88" s="958"/>
      <c r="X88" s="959"/>
      <c r="Y88" s="958"/>
      <c r="Z88" s="958"/>
    </row>
    <row r="89" spans="1:26" ht="15.75">
      <c r="A89" s="966">
        <v>310</v>
      </c>
      <c r="B89" s="765" t="s">
        <v>1069</v>
      </c>
      <c r="C89" s="766" t="s">
        <v>665</v>
      </c>
      <c r="D89" s="798"/>
      <c r="E89" s="781">
        <f>OTCHET!E531</f>
        <v>0</v>
      </c>
      <c r="F89" s="781">
        <f t="shared" ref="F89:F96" si="12">+G89+H89+I89+J89</f>
        <v>95394</v>
      </c>
      <c r="G89" s="909">
        <f>OTCHET!G531</f>
        <v>-59347</v>
      </c>
      <c r="H89" s="910">
        <f>OTCHET!H531</f>
        <v>0</v>
      </c>
      <c r="I89" s="910">
        <f>OTCHET!I531</f>
        <v>0</v>
      </c>
      <c r="J89" s="911">
        <f>OTCHET!J531</f>
        <v>154741</v>
      </c>
      <c r="K89" s="794"/>
      <c r="L89" s="794"/>
      <c r="M89" s="794"/>
      <c r="N89" s="836"/>
      <c r="O89" s="1000" t="s">
        <v>665</v>
      </c>
      <c r="P89" s="792"/>
      <c r="Q89" s="843"/>
      <c r="R89" s="958"/>
      <c r="S89" s="958"/>
      <c r="T89" s="958"/>
      <c r="U89" s="958"/>
      <c r="V89" s="958"/>
      <c r="W89" s="958"/>
      <c r="X89" s="959"/>
      <c r="Y89" s="958"/>
      <c r="Z89" s="958"/>
    </row>
    <row r="90" spans="1:26" ht="15.75">
      <c r="A90" s="966">
        <v>320</v>
      </c>
      <c r="B90" s="756" t="s">
        <v>668</v>
      </c>
      <c r="C90" s="737" t="s">
        <v>38</v>
      </c>
      <c r="D90" s="756"/>
      <c r="E90" s="777">
        <f>+OTCHET!E567+OTCHET!E568+OTCHET!E569+OTCHET!E570+OTCHET!E571+OTCHET!E572</f>
        <v>0</v>
      </c>
      <c r="F90" s="777">
        <f t="shared" si="12"/>
        <v>0</v>
      </c>
      <c r="G90" s="912">
        <f>+OTCHET!G567+OTCHET!G568+OTCHET!G569+OTCHET!G570+OTCHET!G571+OTCHET!G572</f>
        <v>0</v>
      </c>
      <c r="H90" s="913">
        <f>+OTCHET!H567+OTCHET!H568+OTCHET!H569+OTCHET!H570+OTCHET!H571+OTCHET!H572</f>
        <v>0</v>
      </c>
      <c r="I90" s="913">
        <f>+OTCHET!I567+OTCHET!I568+OTCHET!I569+OTCHET!I570+OTCHET!I571+OTCHET!I572</f>
        <v>0</v>
      </c>
      <c r="J90" s="914">
        <f>+OTCHET!J567+OTCHET!J568+OTCHET!J569+OTCHET!J570+OTCHET!J571+OTCHET!J572</f>
        <v>0</v>
      </c>
      <c r="K90" s="794"/>
      <c r="L90" s="794"/>
      <c r="M90" s="794"/>
      <c r="N90" s="836"/>
      <c r="O90" s="1001" t="s">
        <v>38</v>
      </c>
      <c r="P90" s="792"/>
      <c r="Q90" s="843"/>
      <c r="R90" s="958"/>
      <c r="S90" s="958"/>
      <c r="T90" s="958"/>
      <c r="U90" s="958"/>
      <c r="V90" s="958"/>
      <c r="W90" s="958"/>
      <c r="X90" s="959"/>
      <c r="Y90" s="958"/>
      <c r="Z90" s="958"/>
    </row>
    <row r="91" spans="1:26" ht="15.75">
      <c r="A91" s="966">
        <v>330</v>
      </c>
      <c r="B91" s="793" t="s">
        <v>667</v>
      </c>
      <c r="C91" s="793" t="s">
        <v>39</v>
      </c>
      <c r="D91" s="793"/>
      <c r="E91" s="749">
        <f>+OTCHET!E573+OTCHET!E574+OTCHET!E575+OTCHET!E576+OTCHET!E577+OTCHET!E578+OTCHET!E579</f>
        <v>0</v>
      </c>
      <c r="F91" s="749">
        <f t="shared" si="12"/>
        <v>0</v>
      </c>
      <c r="G91" s="876">
        <f>+OTCHET!G573+OTCHET!G574+OTCHET!G575+OTCHET!G576+OTCHET!G577+OTCHET!G578+OTCHET!G579</f>
        <v>0</v>
      </c>
      <c r="H91" s="877">
        <f>+OTCHET!H573+OTCHET!H574+OTCHET!H575+OTCHET!H576+OTCHET!H577+OTCHET!H578+OTCHET!H579</f>
        <v>0</v>
      </c>
      <c r="I91" s="877">
        <f>+OTCHET!I573+OTCHET!I574+OTCHET!I575+OTCHET!I576+OTCHET!I577+OTCHET!I578+OTCHET!I579</f>
        <v>0</v>
      </c>
      <c r="J91" s="878">
        <f>+OTCHET!J573+OTCHET!J574+OTCHET!J575+OTCHET!J576+OTCHET!J577+OTCHET!J578+OTCHET!J579</f>
        <v>0</v>
      </c>
      <c r="K91" s="795"/>
      <c r="L91" s="795"/>
      <c r="M91" s="795"/>
      <c r="N91" s="836"/>
      <c r="O91" s="988" t="s">
        <v>39</v>
      </c>
      <c r="P91" s="792"/>
      <c r="Q91" s="843"/>
      <c r="R91" s="958"/>
      <c r="S91" s="958"/>
      <c r="T91" s="958"/>
      <c r="U91" s="958"/>
      <c r="V91" s="958"/>
      <c r="W91" s="958"/>
      <c r="X91" s="959"/>
      <c r="Y91" s="958"/>
      <c r="Z91" s="958"/>
    </row>
    <row r="92" spans="1:26" ht="15.75">
      <c r="A92" s="966">
        <v>335</v>
      </c>
      <c r="B92" s="737" t="s">
        <v>666</v>
      </c>
      <c r="C92" s="737" t="s">
        <v>40</v>
      </c>
      <c r="D92" s="793"/>
      <c r="E92" s="749">
        <f>+OTCHET!E580</f>
        <v>0</v>
      </c>
      <c r="F92" s="749">
        <f t="shared" si="12"/>
        <v>0</v>
      </c>
      <c r="G92" s="876">
        <f>+OTCHET!G580</f>
        <v>0</v>
      </c>
      <c r="H92" s="877">
        <f>+OTCHET!H580</f>
        <v>0</v>
      </c>
      <c r="I92" s="877">
        <f>+OTCHET!I580</f>
        <v>0</v>
      </c>
      <c r="J92" s="878">
        <f>+OTCHET!J580</f>
        <v>0</v>
      </c>
      <c r="K92" s="795"/>
      <c r="L92" s="795"/>
      <c r="M92" s="795"/>
      <c r="N92" s="836"/>
      <c r="O92" s="988" t="s">
        <v>40</v>
      </c>
      <c r="P92" s="792"/>
      <c r="Q92" s="843"/>
      <c r="R92" s="958"/>
      <c r="S92" s="958"/>
      <c r="T92" s="958"/>
      <c r="U92" s="958"/>
      <c r="V92" s="958"/>
      <c r="W92" s="958"/>
      <c r="X92" s="959"/>
      <c r="Y92" s="958"/>
      <c r="Z92" s="958"/>
    </row>
    <row r="93" spans="1:26" ht="15.75">
      <c r="A93" s="966">
        <v>340</v>
      </c>
      <c r="B93" s="737" t="s">
        <v>46</v>
      </c>
      <c r="C93" s="737" t="s">
        <v>47</v>
      </c>
      <c r="D93" s="737"/>
      <c r="E93" s="749">
        <f>+OTCHET!E587+OTCHET!E588</f>
        <v>0</v>
      </c>
      <c r="F93" s="749">
        <f t="shared" si="12"/>
        <v>0</v>
      </c>
      <c r="G93" s="876">
        <f>+OTCHET!G587+OTCHET!G588</f>
        <v>0</v>
      </c>
      <c r="H93" s="877">
        <f>+OTCHET!H587+OTCHET!H588</f>
        <v>0</v>
      </c>
      <c r="I93" s="877">
        <f>+OTCHET!I587+OTCHET!I588</f>
        <v>0</v>
      </c>
      <c r="J93" s="878">
        <f>+OTCHET!J587+OTCHET!J588</f>
        <v>0</v>
      </c>
      <c r="K93" s="795"/>
      <c r="L93" s="795"/>
      <c r="M93" s="795"/>
      <c r="N93" s="836"/>
      <c r="O93" s="988" t="s">
        <v>47</v>
      </c>
      <c r="P93" s="792"/>
      <c r="Q93" s="843"/>
      <c r="R93" s="958"/>
      <c r="S93" s="958"/>
      <c r="T93" s="958"/>
      <c r="U93" s="958"/>
      <c r="V93" s="958"/>
      <c r="W93" s="958"/>
      <c r="X93" s="959"/>
      <c r="Y93" s="958"/>
      <c r="Z93" s="958"/>
    </row>
    <row r="94" spans="1:26" ht="15.75">
      <c r="A94" s="966">
        <v>345</v>
      </c>
      <c r="B94" s="737" t="s">
        <v>48</v>
      </c>
      <c r="C94" s="793" t="s">
        <v>49</v>
      </c>
      <c r="D94" s="737"/>
      <c r="E94" s="749">
        <f>+OTCHET!E589+OTCHET!E590</f>
        <v>0</v>
      </c>
      <c r="F94" s="749">
        <f t="shared" si="12"/>
        <v>0</v>
      </c>
      <c r="G94" s="876">
        <f>+OTCHET!G589+OTCHET!G590</f>
        <v>0</v>
      </c>
      <c r="H94" s="877">
        <f>+OTCHET!H589+OTCHET!H590</f>
        <v>0</v>
      </c>
      <c r="I94" s="877">
        <f>+OTCHET!I589+OTCHET!I590</f>
        <v>0</v>
      </c>
      <c r="J94" s="878">
        <f>+OTCHET!J589+OTCHET!J590</f>
        <v>0</v>
      </c>
      <c r="K94" s="795"/>
      <c r="L94" s="795"/>
      <c r="M94" s="795"/>
      <c r="N94" s="836"/>
      <c r="O94" s="988" t="s">
        <v>49</v>
      </c>
      <c r="P94" s="792"/>
      <c r="Q94" s="843"/>
      <c r="R94" s="958"/>
      <c r="S94" s="958"/>
      <c r="T94" s="958"/>
      <c r="U94" s="958"/>
      <c r="V94" s="958"/>
      <c r="W94" s="958"/>
      <c r="X94" s="959"/>
      <c r="Y94" s="958"/>
      <c r="Z94" s="958"/>
    </row>
    <row r="95" spans="1:26" ht="15.75">
      <c r="A95" s="966">
        <v>350</v>
      </c>
      <c r="B95" s="757" t="s">
        <v>1403</v>
      </c>
      <c r="C95" s="757" t="s">
        <v>694</v>
      </c>
      <c r="D95" s="757"/>
      <c r="E95" s="751">
        <f>OTCHET!E591</f>
        <v>0</v>
      </c>
      <c r="F95" s="751">
        <f t="shared" si="12"/>
        <v>0</v>
      </c>
      <c r="G95" s="855">
        <f>OTCHET!G591</f>
        <v>0</v>
      </c>
      <c r="H95" s="856">
        <f>OTCHET!H591</f>
        <v>0</v>
      </c>
      <c r="I95" s="856">
        <f>OTCHET!I591</f>
        <v>0</v>
      </c>
      <c r="J95" s="857">
        <f>OTCHET!J591</f>
        <v>0</v>
      </c>
      <c r="K95" s="795"/>
      <c r="L95" s="795"/>
      <c r="M95" s="795"/>
      <c r="N95" s="836"/>
      <c r="O95" s="984" t="s">
        <v>694</v>
      </c>
      <c r="P95" s="792"/>
      <c r="Q95" s="843"/>
      <c r="R95" s="958"/>
      <c r="S95" s="958"/>
      <c r="T95" s="958"/>
      <c r="U95" s="958"/>
      <c r="V95" s="958"/>
      <c r="W95" s="958"/>
      <c r="X95" s="959"/>
      <c r="Y95" s="958"/>
      <c r="Z95" s="958"/>
    </row>
    <row r="96" spans="1:26" ht="16.5" thickBot="1">
      <c r="A96" s="967">
        <v>355</v>
      </c>
      <c r="B96" s="809" t="s">
        <v>836</v>
      </c>
      <c r="C96" s="809" t="s">
        <v>835</v>
      </c>
      <c r="D96" s="809"/>
      <c r="E96" s="810">
        <f>+OTCHET!E594</f>
        <v>0</v>
      </c>
      <c r="F96" s="810">
        <f t="shared" si="12"/>
        <v>0</v>
      </c>
      <c r="G96" s="942">
        <f>+OTCHET!G594</f>
        <v>0</v>
      </c>
      <c r="H96" s="943">
        <f>+OTCHET!H594</f>
        <v>0</v>
      </c>
      <c r="I96" s="943">
        <f>+OTCHET!I594</f>
        <v>0</v>
      </c>
      <c r="J96" s="944">
        <f>+OTCHET!J594</f>
        <v>0</v>
      </c>
      <c r="K96" s="796"/>
      <c r="L96" s="796"/>
      <c r="M96" s="796"/>
      <c r="N96" s="836"/>
      <c r="O96" s="1012" t="s">
        <v>835</v>
      </c>
      <c r="P96" s="797"/>
      <c r="Q96" s="843"/>
      <c r="R96" s="958"/>
      <c r="S96" s="958"/>
      <c r="T96" s="958"/>
      <c r="U96" s="958"/>
      <c r="V96" s="958"/>
      <c r="W96" s="958"/>
      <c r="X96" s="959"/>
      <c r="Y96" s="958"/>
      <c r="Z96" s="958"/>
    </row>
    <row r="97" spans="2:26" ht="16.5" hidden="1" thickBot="1">
      <c r="B97" s="715" t="s">
        <v>646</v>
      </c>
      <c r="C97" s="715"/>
      <c r="D97" s="715"/>
      <c r="E97" s="716"/>
      <c r="F97" s="716"/>
      <c r="G97" s="716"/>
      <c r="H97" s="716"/>
      <c r="I97" s="716"/>
      <c r="J97" s="716"/>
      <c r="K97" s="322"/>
      <c r="L97" s="322"/>
      <c r="M97" s="322"/>
      <c r="N97" s="838"/>
      <c r="O97" s="715"/>
      <c r="P97" s="325"/>
      <c r="Q97" s="843"/>
      <c r="R97" s="958"/>
      <c r="S97" s="958"/>
      <c r="T97" s="958"/>
      <c r="U97" s="958"/>
      <c r="V97" s="958"/>
      <c r="W97" s="958"/>
      <c r="X97" s="959"/>
      <c r="Y97" s="958"/>
      <c r="Z97" s="958"/>
    </row>
    <row r="98" spans="2:26" ht="16.5" hidden="1" thickBot="1">
      <c r="B98" s="715" t="s">
        <v>647</v>
      </c>
      <c r="C98" s="715"/>
      <c r="D98" s="715"/>
      <c r="E98" s="716"/>
      <c r="F98" s="716"/>
      <c r="G98" s="716"/>
      <c r="H98" s="716"/>
      <c r="I98" s="716"/>
      <c r="J98" s="716"/>
      <c r="K98" s="322"/>
      <c r="L98" s="322"/>
      <c r="M98" s="322"/>
      <c r="N98" s="838"/>
      <c r="O98" s="715"/>
      <c r="P98" s="325"/>
      <c r="Q98" s="843"/>
      <c r="R98" s="958"/>
      <c r="S98" s="958"/>
      <c r="T98" s="958"/>
      <c r="U98" s="958"/>
      <c r="V98" s="958"/>
      <c r="W98" s="958"/>
      <c r="X98" s="959"/>
      <c r="Y98" s="958"/>
      <c r="Z98" s="958"/>
    </row>
    <row r="99" spans="2:26" ht="16.5" hidden="1" thickBot="1">
      <c r="B99" s="715" t="s">
        <v>648</v>
      </c>
      <c r="C99" s="715"/>
      <c r="D99" s="715"/>
      <c r="E99" s="716"/>
      <c r="F99" s="716"/>
      <c r="G99" s="716"/>
      <c r="H99" s="716"/>
      <c r="I99" s="716"/>
      <c r="J99" s="717"/>
      <c r="K99" s="342"/>
      <c r="L99" s="342"/>
      <c r="M99" s="342"/>
      <c r="N99" s="838"/>
      <c r="O99" s="715"/>
      <c r="P99" s="325"/>
      <c r="Q99" s="843"/>
      <c r="R99" s="958"/>
      <c r="S99" s="958"/>
      <c r="T99" s="958"/>
      <c r="U99" s="958"/>
      <c r="V99" s="958"/>
      <c r="W99" s="958"/>
      <c r="X99" s="959"/>
      <c r="Y99" s="958"/>
      <c r="Z99" s="958"/>
    </row>
    <row r="100" spans="2:26" ht="16.5" hidden="1" thickBot="1">
      <c r="B100" s="718" t="s">
        <v>649</v>
      </c>
      <c r="C100" s="719"/>
      <c r="D100" s="719"/>
      <c r="E100" s="716"/>
      <c r="F100" s="716"/>
      <c r="G100" s="716"/>
      <c r="H100" s="716"/>
      <c r="I100" s="716"/>
      <c r="J100" s="717"/>
      <c r="K100" s="342"/>
      <c r="L100" s="342"/>
      <c r="M100" s="342"/>
      <c r="N100" s="838"/>
      <c r="O100" s="719"/>
      <c r="P100" s="325"/>
      <c r="Q100" s="843"/>
      <c r="R100" s="958"/>
      <c r="S100" s="958"/>
      <c r="T100" s="958"/>
      <c r="U100" s="958"/>
      <c r="V100" s="958"/>
      <c r="W100" s="958"/>
      <c r="X100" s="959"/>
      <c r="Y100" s="958"/>
      <c r="Z100" s="958"/>
    </row>
    <row r="101" spans="2:26" ht="16.5" hidden="1" thickBot="1">
      <c r="B101" s="718"/>
      <c r="C101" s="718"/>
      <c r="D101" s="718"/>
      <c r="E101" s="720"/>
      <c r="F101" s="720"/>
      <c r="G101" s="720"/>
      <c r="H101" s="720"/>
      <c r="I101" s="720"/>
      <c r="J101" s="720"/>
      <c r="K101" s="334"/>
      <c r="L101" s="334"/>
      <c r="M101" s="334"/>
      <c r="N101" s="837"/>
      <c r="O101" s="718"/>
      <c r="P101" s="325"/>
      <c r="Q101" s="843"/>
      <c r="R101" s="958"/>
      <c r="S101" s="958"/>
      <c r="T101" s="958"/>
      <c r="U101" s="958"/>
      <c r="V101" s="958"/>
      <c r="W101" s="958"/>
      <c r="X101" s="959"/>
      <c r="Y101" s="958"/>
      <c r="Z101" s="958"/>
    </row>
    <row r="102" spans="2:26" ht="16.5" hidden="1" thickBot="1">
      <c r="B102" s="719" t="s">
        <v>650</v>
      </c>
      <c r="C102" s="719"/>
      <c r="D102" s="719"/>
      <c r="E102" s="720"/>
      <c r="F102" s="720"/>
      <c r="G102" s="720"/>
      <c r="H102" s="720"/>
      <c r="I102" s="720"/>
      <c r="J102" s="720"/>
      <c r="K102" s="330"/>
      <c r="L102" s="330"/>
      <c r="M102" s="330"/>
      <c r="N102" s="837"/>
      <c r="O102" s="719"/>
      <c r="P102" s="325"/>
      <c r="Q102" s="843"/>
      <c r="R102" s="958"/>
      <c r="S102" s="958"/>
      <c r="T102" s="958"/>
      <c r="U102" s="958"/>
      <c r="V102" s="958"/>
      <c r="W102" s="958"/>
      <c r="X102" s="959"/>
      <c r="Y102" s="958"/>
      <c r="Z102" s="958"/>
    </row>
    <row r="103" spans="2:26" ht="16.5" hidden="1" thickBot="1">
      <c r="B103" s="715" t="s">
        <v>648</v>
      </c>
      <c r="C103" s="715"/>
      <c r="D103" s="715"/>
      <c r="E103" s="720"/>
      <c r="F103" s="721"/>
      <c r="G103" s="721"/>
      <c r="H103" s="721"/>
      <c r="I103" s="720"/>
      <c r="J103" s="720"/>
      <c r="K103" s="334"/>
      <c r="L103" s="334"/>
      <c r="M103" s="334"/>
      <c r="N103" s="837"/>
      <c r="O103" s="715"/>
      <c r="P103" s="325"/>
      <c r="Q103" s="843"/>
      <c r="R103" s="958"/>
      <c r="S103" s="958"/>
      <c r="T103" s="958"/>
      <c r="U103" s="958"/>
      <c r="V103" s="958"/>
      <c r="W103" s="958"/>
      <c r="X103" s="959"/>
      <c r="Y103" s="958"/>
      <c r="Z103" s="958"/>
    </row>
    <row r="104" spans="2:26" ht="16.5" hidden="1" thickBot="1">
      <c r="B104" s="1853" t="s">
        <v>649</v>
      </c>
      <c r="C104" s="718"/>
      <c r="D104" s="718"/>
      <c r="E104" s="720"/>
      <c r="F104" s="721"/>
      <c r="G104" s="721"/>
      <c r="H104" s="721"/>
      <c r="I104" s="720"/>
      <c r="J104" s="720"/>
      <c r="K104" s="334"/>
      <c r="L104" s="334"/>
      <c r="M104" s="330"/>
      <c r="N104" s="839"/>
      <c r="O104" s="718"/>
      <c r="P104" s="325"/>
      <c r="Q104" s="843"/>
      <c r="R104" s="958"/>
      <c r="S104" s="958"/>
      <c r="T104" s="958"/>
      <c r="U104" s="958"/>
      <c r="V104" s="958"/>
      <c r="W104" s="958"/>
      <c r="X104" s="959"/>
      <c r="Y104" s="958"/>
      <c r="Z104" s="958"/>
    </row>
    <row r="105" spans="2:26" ht="15.75">
      <c r="B105" s="1854">
        <f>+IF(+SUM(E$65:J$65)=0,0,"Контрола: дефицит/излишък = финансиране с обратен знак (V. + VІ. = 0)")</f>
        <v>0</v>
      </c>
      <c r="C105" s="1020"/>
      <c r="D105" s="1020"/>
      <c r="E105" s="1021">
        <f t="shared" ref="E105:J105" si="13">+E$64+E$66</f>
        <v>0</v>
      </c>
      <c r="F105" s="1021">
        <f t="shared" si="13"/>
        <v>0</v>
      </c>
      <c r="G105" s="1022">
        <f t="shared" si="13"/>
        <v>0</v>
      </c>
      <c r="H105" s="1022">
        <f t="shared" si="13"/>
        <v>0</v>
      </c>
      <c r="I105" s="1022">
        <f t="shared" si="13"/>
        <v>0</v>
      </c>
      <c r="J105" s="1022">
        <f t="shared" si="13"/>
        <v>0</v>
      </c>
      <c r="K105" s="343"/>
      <c r="L105" s="343"/>
      <c r="M105" s="343"/>
      <c r="N105" s="839"/>
      <c r="O105" s="722"/>
      <c r="P105" s="325"/>
      <c r="Q105" s="843"/>
      <c r="R105" s="958"/>
      <c r="S105" s="958"/>
      <c r="T105" s="958"/>
      <c r="U105" s="958"/>
      <c r="V105" s="958"/>
      <c r="W105" s="958"/>
      <c r="X105" s="959"/>
      <c r="Y105" s="958"/>
      <c r="Z105" s="958"/>
    </row>
    <row r="106" spans="2:26" ht="15.75">
      <c r="B106" s="722"/>
      <c r="C106" s="722"/>
      <c r="D106" s="722"/>
      <c r="E106" s="723"/>
      <c r="F106" s="1032"/>
      <c r="G106" s="1027"/>
      <c r="H106" s="707"/>
      <c r="I106" s="707"/>
      <c r="K106" s="343"/>
      <c r="L106" s="343"/>
      <c r="M106" s="343"/>
      <c r="N106" s="839"/>
      <c r="O106" s="722"/>
      <c r="P106" s="325"/>
      <c r="Q106" s="840"/>
      <c r="R106" s="958"/>
      <c r="S106" s="958"/>
      <c r="T106" s="958"/>
      <c r="U106" s="958"/>
      <c r="V106" s="958"/>
      <c r="W106" s="958"/>
      <c r="X106" s="959"/>
      <c r="Y106" s="958"/>
      <c r="Z106" s="958"/>
    </row>
    <row r="107" spans="2:26" ht="19.5" customHeight="1">
      <c r="B107" s="1254" t="str">
        <f>+OTCHET!H605</f>
        <v>ALaleva@mrrb.government.bg</v>
      </c>
      <c r="C107" s="722"/>
      <c r="D107" s="722"/>
      <c r="E107" s="1033"/>
      <c r="G107" s="1255" t="str">
        <f>+OTCHET!E605</f>
        <v>02/94 05 204</v>
      </c>
      <c r="H107" s="1255">
        <f>+OTCHET!F605</f>
        <v>0</v>
      </c>
      <c r="I107" s="1256"/>
      <c r="J107" s="1810">
        <f>+OTCHET!B605</f>
        <v>43580</v>
      </c>
      <c r="K107" s="343"/>
      <c r="L107" s="343"/>
      <c r="M107" s="343"/>
      <c r="N107" s="839"/>
      <c r="O107" s="722"/>
      <c r="P107" s="325"/>
      <c r="Q107" s="840"/>
      <c r="R107" s="958"/>
      <c r="S107" s="958"/>
      <c r="T107" s="958"/>
      <c r="U107" s="958"/>
      <c r="V107" s="958"/>
      <c r="W107" s="958"/>
      <c r="X107" s="959"/>
      <c r="Y107" s="958"/>
      <c r="Z107" s="958"/>
    </row>
    <row r="108" spans="2:26" ht="15.75">
      <c r="B108" s="1044" t="s">
        <v>1427</v>
      </c>
      <c r="C108" s="1257"/>
      <c r="D108" s="1257"/>
      <c r="E108" s="1258"/>
      <c r="F108" s="1258"/>
      <c r="G108" s="2059" t="s">
        <v>1426</v>
      </c>
      <c r="H108" s="2059"/>
      <c r="I108" s="1259"/>
      <c r="J108" s="1045" t="s">
        <v>1425</v>
      </c>
      <c r="K108" s="343"/>
      <c r="L108" s="343"/>
      <c r="M108" s="343"/>
      <c r="N108" s="839"/>
      <c r="O108" s="722"/>
      <c r="P108" s="325"/>
      <c r="Q108" s="840"/>
      <c r="R108" s="958"/>
      <c r="S108" s="958"/>
      <c r="T108" s="958"/>
      <c r="U108" s="958"/>
      <c r="V108" s="958"/>
      <c r="W108" s="958"/>
      <c r="X108" s="959"/>
      <c r="Y108" s="958"/>
      <c r="Z108" s="958"/>
    </row>
    <row r="109" spans="2:26" ht="17.25" customHeight="1">
      <c r="B109" s="1030" t="s">
        <v>1407</v>
      </c>
      <c r="C109" s="727"/>
      <c r="D109" s="727"/>
      <c r="E109" s="1800"/>
      <c r="F109" s="1260"/>
      <c r="G109" s="707"/>
      <c r="H109" s="707"/>
      <c r="I109" s="707"/>
      <c r="J109" s="707"/>
      <c r="K109" s="343"/>
      <c r="L109" s="343"/>
      <c r="M109" s="343"/>
      <c r="N109" s="839"/>
      <c r="O109" s="722"/>
      <c r="P109" s="325"/>
      <c r="Q109" s="840"/>
      <c r="R109" s="958"/>
      <c r="S109" s="958"/>
      <c r="T109" s="958"/>
      <c r="U109" s="958"/>
      <c r="V109" s="958"/>
      <c r="W109" s="958"/>
      <c r="X109" s="959"/>
      <c r="Y109" s="958"/>
      <c r="Z109" s="958"/>
    </row>
    <row r="110" spans="2:26" ht="17.25" customHeight="1">
      <c r="B110" s="1256"/>
      <c r="C110" s="724"/>
      <c r="D110" s="722"/>
      <c r="E110" s="2058" t="str">
        <f>+OTCHET!D603</f>
        <v>Албена Лалева</v>
      </c>
      <c r="F110" s="2058"/>
      <c r="G110" s="707"/>
      <c r="H110" s="707"/>
      <c r="I110" s="707"/>
      <c r="J110" s="707"/>
      <c r="K110" s="343"/>
      <c r="L110" s="343"/>
      <c r="M110" s="343"/>
      <c r="N110" s="839"/>
      <c r="O110" s="722"/>
      <c r="P110" s="325"/>
      <c r="Q110" s="840"/>
      <c r="R110" s="958"/>
      <c r="S110" s="958"/>
      <c r="T110" s="958"/>
      <c r="U110" s="958"/>
      <c r="V110" s="958"/>
      <c r="W110" s="958"/>
      <c r="X110" s="959"/>
      <c r="Y110" s="958"/>
      <c r="Z110" s="958"/>
    </row>
    <row r="111" spans="2:26" ht="19.5" customHeight="1">
      <c r="B111" s="727"/>
      <c r="E111" s="707"/>
      <c r="F111" s="707"/>
      <c r="G111" s="707"/>
      <c r="H111" s="707"/>
      <c r="I111" s="707"/>
      <c r="J111" s="707"/>
      <c r="K111" s="343"/>
      <c r="L111" s="343"/>
      <c r="M111" s="343"/>
      <c r="N111" s="839"/>
      <c r="O111" s="724"/>
      <c r="P111" s="325"/>
      <c r="Q111" s="840"/>
      <c r="R111" s="958"/>
      <c r="S111" s="958"/>
      <c r="T111" s="958"/>
      <c r="U111" s="958"/>
      <c r="V111" s="958"/>
      <c r="W111" s="958"/>
      <c r="X111" s="959"/>
      <c r="Y111" s="958"/>
      <c r="Z111" s="958"/>
    </row>
    <row r="112" spans="2:26" ht="15.75" customHeight="1">
      <c r="E112" s="707"/>
      <c r="F112" s="707"/>
      <c r="G112" s="707"/>
      <c r="H112" s="707"/>
      <c r="I112" s="707"/>
      <c r="J112" s="707"/>
      <c r="K112" s="343"/>
      <c r="L112" s="343"/>
      <c r="M112" s="343"/>
      <c r="N112" s="839"/>
      <c r="O112" s="722"/>
      <c r="P112" s="325"/>
      <c r="Q112" s="840"/>
      <c r="R112" s="958"/>
      <c r="S112" s="958"/>
      <c r="T112" s="958"/>
      <c r="U112" s="958"/>
      <c r="V112" s="958"/>
      <c r="W112" s="958"/>
      <c r="X112" s="959"/>
      <c r="Y112" s="958"/>
      <c r="Z112" s="958"/>
    </row>
    <row r="113" spans="1:26" ht="15.75">
      <c r="B113" s="1031" t="s">
        <v>1370</v>
      </c>
      <c r="C113" s="722"/>
      <c r="D113" s="722"/>
      <c r="E113" s="1260"/>
      <c r="F113" s="1260"/>
      <c r="G113" s="707"/>
      <c r="H113" s="1031" t="s">
        <v>1422</v>
      </c>
      <c r="I113" s="1801"/>
      <c r="J113" s="1261"/>
      <c r="K113" s="343"/>
      <c r="L113" s="343"/>
      <c r="M113" s="343"/>
      <c r="N113" s="839"/>
      <c r="O113" s="726"/>
      <c r="P113" s="325"/>
      <c r="Q113" s="840"/>
      <c r="R113" s="958"/>
      <c r="S113" s="958"/>
      <c r="T113" s="958"/>
      <c r="U113" s="958"/>
      <c r="V113" s="958"/>
      <c r="W113" s="958"/>
      <c r="X113" s="959"/>
      <c r="Y113" s="958"/>
      <c r="Z113" s="958"/>
    </row>
    <row r="114" spans="1:26" ht="18" customHeight="1">
      <c r="E114" s="2058" t="str">
        <f>+OTCHET!G600</f>
        <v>Лилия Бидова</v>
      </c>
      <c r="F114" s="2058"/>
      <c r="G114" s="1262"/>
      <c r="H114" s="707"/>
      <c r="I114" s="2058" t="str">
        <f>+OTCHET!G603</f>
        <v>Веселина Терзийска</v>
      </c>
      <c r="J114" s="2058"/>
      <c r="K114" s="343"/>
      <c r="L114" s="343"/>
      <c r="M114" s="343"/>
      <c r="N114" s="839"/>
      <c r="O114" s="1263"/>
      <c r="P114" s="325"/>
      <c r="Q114" s="840"/>
      <c r="R114" s="958"/>
      <c r="S114" s="958"/>
      <c r="T114" s="958"/>
      <c r="U114" s="958"/>
      <c r="V114" s="958"/>
      <c r="W114" s="958"/>
      <c r="X114" s="959"/>
      <c r="Y114" s="958"/>
      <c r="Z114" s="958"/>
    </row>
    <row r="115" spans="1:26">
      <c r="A115" s="968"/>
      <c r="B115" s="968"/>
      <c r="C115" s="968"/>
      <c r="D115" s="968"/>
      <c r="E115" s="969"/>
      <c r="F115" s="969"/>
      <c r="G115" s="969"/>
      <c r="H115" s="969"/>
      <c r="I115" s="969"/>
      <c r="J115" s="969"/>
      <c r="K115" s="969"/>
      <c r="L115" s="969"/>
      <c r="M115" s="969"/>
      <c r="N115" s="968"/>
      <c r="O115" s="968"/>
      <c r="P115" s="968"/>
      <c r="Q115" s="968"/>
    </row>
    <row r="116" spans="1:26">
      <c r="A116" s="968"/>
      <c r="B116" s="968"/>
      <c r="C116" s="968"/>
      <c r="D116" s="968"/>
      <c r="E116" s="969"/>
      <c r="F116" s="969"/>
      <c r="G116" s="969"/>
      <c r="H116" s="969"/>
      <c r="I116" s="969"/>
      <c r="J116" s="969"/>
      <c r="K116" s="969"/>
      <c r="L116" s="969"/>
      <c r="M116" s="969"/>
      <c r="N116" s="968"/>
      <c r="O116" s="968"/>
      <c r="P116" s="968"/>
      <c r="Q116" s="968"/>
    </row>
    <row r="117" spans="1:26">
      <c r="A117" s="968"/>
      <c r="B117" s="968"/>
      <c r="C117" s="968"/>
      <c r="D117" s="968"/>
      <c r="E117" s="969"/>
      <c r="F117" s="969"/>
      <c r="G117" s="969"/>
      <c r="H117" s="969"/>
      <c r="I117" s="969"/>
      <c r="J117" s="969"/>
      <c r="K117" s="969"/>
      <c r="L117" s="969"/>
      <c r="M117" s="969"/>
      <c r="N117" s="968"/>
      <c r="O117" s="968"/>
      <c r="P117" s="968"/>
      <c r="Q117" s="968"/>
    </row>
    <row r="118" spans="1:26">
      <c r="A118" s="968"/>
      <c r="B118" s="968"/>
      <c r="C118" s="968"/>
      <c r="D118" s="968"/>
      <c r="E118" s="969"/>
      <c r="F118" s="969"/>
      <c r="G118" s="969"/>
      <c r="H118" s="969"/>
      <c r="I118" s="969"/>
      <c r="J118" s="969"/>
      <c r="K118" s="969"/>
      <c r="L118" s="969"/>
      <c r="M118" s="969"/>
      <c r="N118" s="968"/>
      <c r="O118" s="968"/>
      <c r="P118" s="968"/>
      <c r="Q118" s="968"/>
    </row>
    <row r="119" spans="1:26">
      <c r="A119" s="968"/>
      <c r="B119" s="968"/>
      <c r="C119" s="968"/>
      <c r="D119" s="968"/>
      <c r="E119" s="969"/>
      <c r="F119" s="969"/>
      <c r="G119" s="969"/>
      <c r="H119" s="969"/>
      <c r="I119" s="969"/>
      <c r="J119" s="969"/>
      <c r="K119" s="969"/>
      <c r="L119" s="969"/>
      <c r="M119" s="969"/>
      <c r="N119" s="968"/>
      <c r="O119" s="968"/>
      <c r="P119" s="968"/>
      <c r="Q119" s="968"/>
    </row>
    <row r="120" spans="1:26">
      <c r="A120" s="968"/>
      <c r="B120" s="968"/>
      <c r="C120" s="968"/>
      <c r="D120" s="968"/>
      <c r="E120" s="969"/>
      <c r="F120" s="969"/>
      <c r="G120" s="969"/>
      <c r="H120" s="969"/>
      <c r="I120" s="969"/>
      <c r="J120" s="969"/>
      <c r="K120" s="969"/>
      <c r="L120" s="969"/>
      <c r="M120" s="969"/>
      <c r="N120" s="968"/>
      <c r="O120" s="968"/>
      <c r="P120" s="968"/>
      <c r="Q120" s="968"/>
    </row>
    <row r="121" spans="1:26">
      <c r="A121" s="968"/>
      <c r="B121" s="968"/>
      <c r="C121" s="968"/>
      <c r="D121" s="968"/>
      <c r="E121" s="969"/>
      <c r="F121" s="969"/>
      <c r="G121" s="969"/>
      <c r="H121" s="969"/>
      <c r="I121" s="969"/>
      <c r="J121" s="969"/>
      <c r="K121" s="969"/>
      <c r="L121" s="969"/>
      <c r="M121" s="969"/>
      <c r="N121" s="968"/>
      <c r="O121" s="968"/>
      <c r="P121" s="968"/>
      <c r="Q121" s="968"/>
    </row>
    <row r="122" spans="1:26">
      <c r="A122" s="968"/>
      <c r="B122" s="968"/>
      <c r="C122" s="968"/>
      <c r="D122" s="968"/>
      <c r="E122" s="969"/>
      <c r="F122" s="969"/>
      <c r="G122" s="969"/>
      <c r="H122" s="969"/>
      <c r="I122" s="969"/>
      <c r="J122" s="969"/>
      <c r="K122" s="969"/>
      <c r="L122" s="969"/>
      <c r="M122" s="969"/>
      <c r="N122" s="968"/>
      <c r="O122" s="968"/>
      <c r="P122" s="968"/>
      <c r="Q122" s="968"/>
    </row>
    <row r="123" spans="1:26">
      <c r="A123" s="968"/>
      <c r="B123" s="968"/>
      <c r="C123" s="968"/>
      <c r="D123" s="968"/>
      <c r="E123" s="969"/>
      <c r="F123" s="969"/>
      <c r="G123" s="969"/>
      <c r="H123" s="969"/>
      <c r="I123" s="969"/>
      <c r="J123" s="969"/>
      <c r="K123" s="969"/>
      <c r="L123" s="969"/>
      <c r="M123" s="969"/>
      <c r="N123" s="968"/>
      <c r="O123" s="968"/>
      <c r="P123" s="968"/>
      <c r="Q123" s="968"/>
    </row>
    <row r="124" spans="1:26">
      <c r="A124" s="968"/>
      <c r="B124" s="968"/>
      <c r="C124" s="968"/>
      <c r="D124" s="968"/>
      <c r="E124" s="969"/>
      <c r="F124" s="969"/>
      <c r="G124" s="969"/>
      <c r="H124" s="969"/>
      <c r="I124" s="969"/>
      <c r="J124" s="969"/>
      <c r="K124" s="969"/>
      <c r="L124" s="969"/>
      <c r="M124" s="969"/>
      <c r="N124" s="968"/>
      <c r="O124" s="968"/>
      <c r="P124" s="968"/>
      <c r="Q124" s="968"/>
    </row>
    <row r="125" spans="1:26">
      <c r="A125" s="968"/>
      <c r="B125" s="968"/>
      <c r="C125" s="968"/>
      <c r="D125" s="968"/>
      <c r="E125" s="969"/>
      <c r="F125" s="969"/>
      <c r="G125" s="969"/>
      <c r="H125" s="969"/>
      <c r="I125" s="969"/>
      <c r="J125" s="969"/>
      <c r="K125" s="969"/>
      <c r="L125" s="969"/>
      <c r="M125" s="969"/>
      <c r="N125" s="968"/>
      <c r="O125" s="968"/>
      <c r="P125" s="968"/>
      <c r="Q125" s="968"/>
    </row>
    <row r="126" spans="1:26">
      <c r="A126" s="968"/>
      <c r="B126" s="968"/>
      <c r="C126" s="968"/>
      <c r="D126" s="968"/>
      <c r="E126" s="969"/>
      <c r="F126" s="969"/>
      <c r="G126" s="969"/>
      <c r="H126" s="969"/>
      <c r="I126" s="969"/>
      <c r="J126" s="969"/>
      <c r="K126" s="969"/>
      <c r="L126" s="969"/>
      <c r="M126" s="969"/>
      <c r="N126" s="968"/>
      <c r="O126" s="968"/>
      <c r="P126" s="968"/>
      <c r="Q126" s="968"/>
    </row>
    <row r="127" spans="1:26">
      <c r="A127" s="968"/>
      <c r="B127" s="968"/>
      <c r="C127" s="968"/>
      <c r="D127" s="968"/>
      <c r="E127" s="969"/>
      <c r="F127" s="969"/>
      <c r="G127" s="969"/>
      <c r="H127" s="969"/>
      <c r="I127" s="969"/>
      <c r="J127" s="969"/>
      <c r="K127" s="969"/>
      <c r="L127" s="969"/>
      <c r="M127" s="969"/>
      <c r="N127" s="968"/>
      <c r="O127" s="968"/>
      <c r="P127" s="968"/>
      <c r="Q127" s="968"/>
    </row>
    <row r="128" spans="1:26">
      <c r="A128" s="968"/>
      <c r="B128" s="968"/>
      <c r="C128" s="968"/>
      <c r="D128" s="968"/>
      <c r="E128" s="969"/>
      <c r="F128" s="969"/>
      <c r="G128" s="969"/>
      <c r="H128" s="969"/>
      <c r="I128" s="969"/>
      <c r="J128" s="969"/>
      <c r="K128" s="969"/>
      <c r="L128" s="969"/>
      <c r="M128" s="969"/>
      <c r="N128" s="968"/>
      <c r="O128" s="968"/>
      <c r="P128" s="968"/>
      <c r="Q128" s="968"/>
    </row>
    <row r="129" spans="1:17">
      <c r="A129" s="968"/>
      <c r="B129" s="968"/>
      <c r="C129" s="968"/>
      <c r="D129" s="968"/>
      <c r="E129" s="969"/>
      <c r="F129" s="969"/>
      <c r="G129" s="969"/>
      <c r="H129" s="969"/>
      <c r="I129" s="969"/>
      <c r="J129" s="969"/>
      <c r="K129" s="969"/>
      <c r="L129" s="969"/>
      <c r="M129" s="969"/>
      <c r="N129" s="968"/>
      <c r="O129" s="968"/>
      <c r="P129" s="968"/>
      <c r="Q129" s="968"/>
    </row>
    <row r="130" spans="1:17">
      <c r="A130" s="968"/>
      <c r="B130" s="968"/>
      <c r="C130" s="968"/>
      <c r="D130" s="968"/>
      <c r="E130" s="969"/>
      <c r="F130" s="969"/>
      <c r="G130" s="969"/>
      <c r="H130" s="969"/>
      <c r="I130" s="969"/>
      <c r="J130" s="969"/>
      <c r="K130" s="969"/>
      <c r="L130" s="969"/>
      <c r="M130" s="969"/>
      <c r="N130" s="968"/>
      <c r="O130" s="968"/>
      <c r="P130" s="968"/>
      <c r="Q130" s="968"/>
    </row>
    <row r="131" spans="1:17">
      <c r="A131" s="968"/>
      <c r="B131" s="968"/>
      <c r="C131" s="968"/>
      <c r="D131" s="968"/>
      <c r="E131" s="969"/>
      <c r="F131" s="969"/>
      <c r="G131" s="969"/>
      <c r="H131" s="969"/>
      <c r="I131" s="969"/>
      <c r="J131" s="969"/>
      <c r="K131" s="969"/>
      <c r="L131" s="969"/>
      <c r="M131" s="969"/>
      <c r="N131" s="968"/>
      <c r="O131" s="968"/>
      <c r="P131" s="968"/>
      <c r="Q131" s="968"/>
    </row>
    <row r="132" spans="1:17">
      <c r="A132" s="968"/>
      <c r="B132" s="968"/>
      <c r="C132" s="968"/>
      <c r="D132" s="968"/>
      <c r="E132" s="969"/>
      <c r="F132" s="969"/>
      <c r="G132" s="969"/>
      <c r="H132" s="969"/>
      <c r="I132" s="969"/>
      <c r="J132" s="969"/>
      <c r="K132" s="969"/>
      <c r="L132" s="969"/>
      <c r="M132" s="969"/>
      <c r="N132" s="968"/>
      <c r="O132" s="968"/>
      <c r="P132" s="968"/>
      <c r="Q132" s="968"/>
    </row>
    <row r="133" spans="1:17">
      <c r="A133" s="968"/>
      <c r="B133" s="968"/>
      <c r="C133" s="968"/>
      <c r="D133" s="968"/>
      <c r="E133" s="969"/>
      <c r="F133" s="969"/>
      <c r="G133" s="969"/>
      <c r="H133" s="969"/>
      <c r="I133" s="969"/>
      <c r="J133" s="969"/>
      <c r="K133" s="969"/>
      <c r="L133" s="969"/>
      <c r="M133" s="969"/>
      <c r="N133" s="968"/>
      <c r="O133" s="968"/>
      <c r="P133" s="968"/>
      <c r="Q133" s="968"/>
    </row>
    <row r="134" spans="1:17">
      <c r="A134" s="968"/>
      <c r="B134" s="968"/>
      <c r="C134" s="968"/>
      <c r="D134" s="968"/>
      <c r="E134" s="969"/>
      <c r="F134" s="969"/>
      <c r="G134" s="969"/>
      <c r="H134" s="969"/>
      <c r="I134" s="969"/>
      <c r="J134" s="969"/>
      <c r="K134" s="969"/>
      <c r="L134" s="969"/>
      <c r="M134" s="969"/>
      <c r="N134" s="968"/>
      <c r="O134" s="968"/>
      <c r="P134" s="968"/>
      <c r="Q134" s="968"/>
    </row>
    <row r="135" spans="1:17">
      <c r="A135" s="968"/>
      <c r="B135" s="968"/>
      <c r="C135" s="968"/>
      <c r="D135" s="968"/>
      <c r="E135" s="969"/>
      <c r="F135" s="969"/>
      <c r="G135" s="969"/>
      <c r="H135" s="969"/>
      <c r="I135" s="969"/>
      <c r="J135" s="969"/>
      <c r="K135" s="969"/>
      <c r="L135" s="969"/>
      <c r="M135" s="969"/>
      <c r="N135" s="968"/>
      <c r="O135" s="968"/>
      <c r="P135" s="968"/>
      <c r="Q135" s="968"/>
    </row>
    <row r="136" spans="1:17">
      <c r="A136" s="968"/>
      <c r="B136" s="968"/>
      <c r="C136" s="968"/>
      <c r="D136" s="968"/>
      <c r="E136" s="969"/>
      <c r="F136" s="969"/>
      <c r="G136" s="969"/>
      <c r="H136" s="969"/>
      <c r="I136" s="969"/>
      <c r="J136" s="969"/>
      <c r="K136" s="969"/>
      <c r="L136" s="969"/>
      <c r="M136" s="969"/>
      <c r="N136" s="968"/>
      <c r="O136" s="968"/>
      <c r="P136" s="968"/>
      <c r="Q136" s="968"/>
    </row>
    <row r="137" spans="1:17">
      <c r="A137" s="968"/>
      <c r="B137" s="968"/>
      <c r="C137" s="968"/>
      <c r="D137" s="968"/>
      <c r="E137" s="969"/>
      <c r="F137" s="969"/>
      <c r="G137" s="969"/>
      <c r="H137" s="969"/>
      <c r="I137" s="969"/>
      <c r="J137" s="969"/>
      <c r="K137" s="969"/>
      <c r="L137" s="969"/>
      <c r="M137" s="969"/>
      <c r="N137" s="968"/>
      <c r="O137" s="968"/>
      <c r="P137" s="968"/>
      <c r="Q137" s="968"/>
    </row>
    <row r="138" spans="1:17">
      <c r="A138" s="968"/>
      <c r="B138" s="968"/>
      <c r="C138" s="968"/>
      <c r="D138" s="968"/>
      <c r="E138" s="969"/>
      <c r="F138" s="969"/>
      <c r="G138" s="969"/>
      <c r="H138" s="969"/>
      <c r="I138" s="969"/>
      <c r="J138" s="969"/>
      <c r="K138" s="969"/>
      <c r="L138" s="969"/>
      <c r="M138" s="969"/>
      <c r="N138" s="968"/>
      <c r="O138" s="968"/>
      <c r="P138" s="968"/>
      <c r="Q138" s="968"/>
    </row>
    <row r="139" spans="1:17">
      <c r="A139" s="968"/>
      <c r="B139" s="968"/>
      <c r="C139" s="968"/>
      <c r="D139" s="968"/>
      <c r="E139" s="969"/>
      <c r="F139" s="969"/>
      <c r="G139" s="969"/>
      <c r="H139" s="969"/>
      <c r="I139" s="969"/>
      <c r="J139" s="969"/>
      <c r="K139" s="969"/>
      <c r="L139" s="969"/>
      <c r="M139" s="969"/>
      <c r="N139" s="968"/>
      <c r="O139" s="968"/>
      <c r="P139" s="968"/>
      <c r="Q139" s="968"/>
    </row>
    <row r="140" spans="1:17">
      <c r="A140" s="968"/>
      <c r="B140" s="968"/>
      <c r="C140" s="968"/>
      <c r="D140" s="968"/>
      <c r="E140" s="969"/>
      <c r="F140" s="969"/>
      <c r="G140" s="969"/>
      <c r="H140" s="969"/>
      <c r="I140" s="969"/>
      <c r="J140" s="969"/>
      <c r="K140" s="969"/>
      <c r="L140" s="969"/>
      <c r="M140" s="969"/>
      <c r="N140" s="968"/>
      <c r="O140" s="968"/>
      <c r="P140" s="968"/>
      <c r="Q140" s="968"/>
    </row>
    <row r="141" spans="1:17">
      <c r="A141" s="968"/>
      <c r="B141" s="968"/>
      <c r="C141" s="968"/>
      <c r="D141" s="968"/>
      <c r="E141" s="969"/>
      <c r="F141" s="969"/>
      <c r="G141" s="969"/>
      <c r="H141" s="969"/>
      <c r="I141" s="969"/>
      <c r="J141" s="969"/>
      <c r="K141" s="969"/>
      <c r="L141" s="969"/>
      <c r="M141" s="969"/>
      <c r="N141" s="968"/>
      <c r="O141" s="968"/>
      <c r="P141" s="968"/>
      <c r="Q141" s="968"/>
    </row>
    <row r="142" spans="1:17">
      <c r="A142" s="968"/>
      <c r="B142" s="968"/>
      <c r="C142" s="968"/>
      <c r="D142" s="968"/>
      <c r="E142" s="969"/>
      <c r="F142" s="969"/>
      <c r="G142" s="969"/>
      <c r="H142" s="969"/>
      <c r="I142" s="969"/>
      <c r="J142" s="969"/>
      <c r="K142" s="969"/>
      <c r="L142" s="969"/>
      <c r="M142" s="969"/>
      <c r="N142" s="968"/>
      <c r="O142" s="968"/>
      <c r="P142" s="968"/>
      <c r="Q142" s="968"/>
    </row>
    <row r="143" spans="1:17">
      <c r="A143" s="968"/>
      <c r="B143" s="968"/>
      <c r="C143" s="968"/>
      <c r="D143" s="968"/>
      <c r="E143" s="969"/>
      <c r="F143" s="969"/>
      <c r="G143" s="969"/>
      <c r="H143" s="969"/>
      <c r="I143" s="969"/>
      <c r="J143" s="969"/>
      <c r="K143" s="969"/>
      <c r="L143" s="969"/>
      <c r="M143" s="969"/>
      <c r="N143" s="968"/>
      <c r="O143" s="968"/>
      <c r="P143" s="968"/>
      <c r="Q143" s="968"/>
    </row>
    <row r="144" spans="1:17">
      <c r="A144" s="968"/>
      <c r="B144" s="968"/>
      <c r="C144" s="968"/>
      <c r="D144" s="968"/>
      <c r="E144" s="969"/>
      <c r="F144" s="969"/>
      <c r="G144" s="969"/>
      <c r="H144" s="969"/>
      <c r="I144" s="969"/>
      <c r="J144" s="969"/>
      <c r="K144" s="969"/>
      <c r="L144" s="969"/>
      <c r="M144" s="969"/>
      <c r="N144" s="968"/>
      <c r="O144" s="968"/>
      <c r="P144" s="968"/>
      <c r="Q144" s="968"/>
    </row>
    <row r="145" spans="1:17">
      <c r="A145" s="968"/>
      <c r="B145" s="968"/>
      <c r="C145" s="968"/>
      <c r="D145" s="968"/>
      <c r="E145" s="969"/>
      <c r="F145" s="969"/>
      <c r="G145" s="969"/>
      <c r="H145" s="969"/>
      <c r="I145" s="969"/>
      <c r="J145" s="969"/>
      <c r="K145" s="969"/>
      <c r="L145" s="969"/>
      <c r="M145" s="969"/>
      <c r="N145" s="968"/>
      <c r="O145" s="968"/>
      <c r="P145" s="968"/>
      <c r="Q145" s="968"/>
    </row>
    <row r="146" spans="1:17">
      <c r="A146" s="968"/>
      <c r="B146" s="968"/>
      <c r="C146" s="968"/>
      <c r="D146" s="968"/>
      <c r="E146" s="969"/>
      <c r="F146" s="969"/>
      <c r="G146" s="969"/>
      <c r="H146" s="969"/>
      <c r="I146" s="969"/>
      <c r="J146" s="969"/>
      <c r="K146" s="969"/>
      <c r="L146" s="969"/>
      <c r="M146" s="969"/>
      <c r="N146" s="968"/>
      <c r="O146" s="968"/>
      <c r="P146" s="968"/>
      <c r="Q146" s="968"/>
    </row>
    <row r="147" spans="1:17">
      <c r="A147" s="968"/>
      <c r="B147" s="968"/>
      <c r="C147" s="968"/>
      <c r="D147" s="968"/>
      <c r="E147" s="969"/>
      <c r="F147" s="969"/>
      <c r="G147" s="969"/>
      <c r="H147" s="969"/>
      <c r="I147" s="969"/>
      <c r="J147" s="969"/>
      <c r="K147" s="969"/>
      <c r="L147" s="969"/>
      <c r="M147" s="969"/>
      <c r="N147" s="968"/>
      <c r="O147" s="968"/>
      <c r="P147" s="968"/>
      <c r="Q147" s="968"/>
    </row>
    <row r="148" spans="1:17">
      <c r="A148" s="968"/>
      <c r="B148" s="968"/>
      <c r="C148" s="968"/>
      <c r="D148" s="968"/>
      <c r="E148" s="969"/>
      <c r="F148" s="969"/>
      <c r="G148" s="969"/>
      <c r="H148" s="969"/>
      <c r="I148" s="969"/>
      <c r="J148" s="969"/>
      <c r="K148" s="969"/>
      <c r="L148" s="969"/>
      <c r="M148" s="969"/>
      <c r="N148" s="968"/>
      <c r="O148" s="968"/>
      <c r="P148" s="968"/>
      <c r="Q148" s="968"/>
    </row>
    <row r="149" spans="1:17">
      <c r="A149" s="968"/>
      <c r="B149" s="968"/>
      <c r="C149" s="968"/>
      <c r="D149" s="968"/>
      <c r="E149" s="969"/>
      <c r="F149" s="969"/>
      <c r="G149" s="969"/>
      <c r="H149" s="969"/>
      <c r="I149" s="969"/>
      <c r="J149" s="969"/>
      <c r="K149" s="969"/>
      <c r="L149" s="969"/>
      <c r="M149" s="969"/>
      <c r="N149" s="968"/>
      <c r="O149" s="968"/>
      <c r="P149" s="968"/>
      <c r="Q149" s="968"/>
    </row>
    <row r="150" spans="1:17">
      <c r="A150" s="968"/>
      <c r="B150" s="968"/>
      <c r="C150" s="968"/>
      <c r="D150" s="968"/>
      <c r="E150" s="969"/>
      <c r="F150" s="969"/>
      <c r="G150" s="969"/>
      <c r="H150" s="969"/>
      <c r="I150" s="969"/>
      <c r="J150" s="969"/>
      <c r="K150" s="969"/>
      <c r="L150" s="969"/>
      <c r="M150" s="969"/>
      <c r="N150" s="968"/>
      <c r="O150" s="968"/>
      <c r="P150" s="968"/>
      <c r="Q150" s="968"/>
    </row>
    <row r="151" spans="1:17">
      <c r="A151" s="968"/>
      <c r="B151" s="968"/>
      <c r="C151" s="968"/>
      <c r="D151" s="968"/>
      <c r="E151" s="969"/>
      <c r="F151" s="969"/>
      <c r="G151" s="969"/>
      <c r="H151" s="969"/>
      <c r="I151" s="969"/>
      <c r="J151" s="969"/>
      <c r="K151" s="969"/>
      <c r="L151" s="969"/>
      <c r="M151" s="969"/>
      <c r="N151" s="968"/>
      <c r="O151" s="968"/>
      <c r="P151" s="968"/>
      <c r="Q151" s="968"/>
    </row>
    <row r="152" spans="1:17">
      <c r="A152" s="968"/>
      <c r="B152" s="968"/>
      <c r="C152" s="968"/>
      <c r="D152" s="968"/>
      <c r="E152" s="969"/>
      <c r="F152" s="969"/>
      <c r="G152" s="969"/>
      <c r="H152" s="969"/>
      <c r="I152" s="969"/>
      <c r="J152" s="969"/>
      <c r="K152" s="969"/>
      <c r="L152" s="969"/>
      <c r="M152" s="969"/>
      <c r="N152" s="968"/>
      <c r="O152" s="968"/>
      <c r="P152" s="968"/>
      <c r="Q152" s="968"/>
    </row>
    <row r="153" spans="1:17">
      <c r="A153" s="968"/>
      <c r="B153" s="968"/>
      <c r="C153" s="968"/>
      <c r="D153" s="968"/>
      <c r="E153" s="969"/>
      <c r="F153" s="969"/>
      <c r="G153" s="969"/>
      <c r="H153" s="969"/>
      <c r="I153" s="969"/>
      <c r="J153" s="969"/>
      <c r="K153" s="969"/>
      <c r="L153" s="969"/>
      <c r="M153" s="969"/>
      <c r="N153" s="968"/>
      <c r="O153" s="968"/>
      <c r="P153" s="968"/>
      <c r="Q153" s="968"/>
    </row>
    <row r="154" spans="1:17">
      <c r="A154" s="968"/>
      <c r="B154" s="968"/>
      <c r="C154" s="968"/>
      <c r="D154" s="968"/>
      <c r="E154" s="969"/>
      <c r="F154" s="969"/>
      <c r="G154" s="969"/>
      <c r="H154" s="969"/>
      <c r="I154" s="969"/>
      <c r="J154" s="969"/>
      <c r="K154" s="969"/>
      <c r="L154" s="969"/>
      <c r="M154" s="969"/>
      <c r="N154" s="968"/>
      <c r="O154" s="968"/>
      <c r="P154" s="968"/>
      <c r="Q154" s="968"/>
    </row>
    <row r="155" spans="1:17">
      <c r="A155" s="968"/>
      <c r="B155" s="968"/>
      <c r="C155" s="968"/>
      <c r="D155" s="968"/>
      <c r="E155" s="969"/>
      <c r="F155" s="969"/>
      <c r="G155" s="969"/>
      <c r="H155" s="969"/>
      <c r="I155" s="969"/>
      <c r="J155" s="969"/>
      <c r="K155" s="969"/>
      <c r="L155" s="969"/>
      <c r="M155" s="969"/>
      <c r="N155" s="968"/>
      <c r="O155" s="968"/>
      <c r="P155" s="968"/>
      <c r="Q155" s="968"/>
    </row>
    <row r="156" spans="1:17">
      <c r="A156" s="968"/>
      <c r="B156" s="968"/>
      <c r="C156" s="968"/>
      <c r="D156" s="968"/>
      <c r="E156" s="969"/>
      <c r="F156" s="969"/>
      <c r="G156" s="969"/>
      <c r="H156" s="969"/>
      <c r="I156" s="969"/>
      <c r="J156" s="969"/>
      <c r="K156" s="969"/>
      <c r="L156" s="969"/>
      <c r="M156" s="969"/>
      <c r="N156" s="968"/>
      <c r="O156" s="968"/>
      <c r="P156" s="968"/>
      <c r="Q156" s="968"/>
    </row>
    <row r="157" spans="1:17">
      <c r="A157" s="968"/>
      <c r="B157" s="968"/>
      <c r="C157" s="968"/>
      <c r="D157" s="968"/>
      <c r="E157" s="969"/>
      <c r="F157" s="969"/>
      <c r="G157" s="969"/>
      <c r="H157" s="969"/>
      <c r="I157" s="969"/>
      <c r="J157" s="969"/>
      <c r="K157" s="969"/>
      <c r="L157" s="969"/>
      <c r="M157" s="969"/>
      <c r="N157" s="968"/>
      <c r="O157" s="968"/>
      <c r="P157" s="968"/>
      <c r="Q157" s="968"/>
    </row>
    <row r="158" spans="1:17">
      <c r="A158" s="968"/>
      <c r="B158" s="968"/>
      <c r="C158" s="968"/>
      <c r="D158" s="968"/>
      <c r="E158" s="969"/>
      <c r="F158" s="969"/>
      <c r="G158" s="969"/>
      <c r="H158" s="969"/>
      <c r="I158" s="969"/>
      <c r="J158" s="969"/>
      <c r="K158" s="969"/>
      <c r="L158" s="969"/>
      <c r="M158" s="969"/>
      <c r="N158" s="968"/>
      <c r="O158" s="968"/>
      <c r="P158" s="968"/>
      <c r="Q158" s="968"/>
    </row>
    <row r="159" spans="1:17">
      <c r="A159" s="968"/>
      <c r="B159" s="968"/>
      <c r="C159" s="968"/>
      <c r="D159" s="968"/>
      <c r="E159" s="969"/>
      <c r="F159" s="969"/>
      <c r="G159" s="969"/>
      <c r="H159" s="969"/>
      <c r="I159" s="969"/>
      <c r="J159" s="969"/>
      <c r="K159" s="969"/>
      <c r="L159" s="969"/>
      <c r="M159" s="969"/>
      <c r="N159" s="968"/>
      <c r="O159" s="968"/>
      <c r="P159" s="968"/>
      <c r="Q159" s="968"/>
    </row>
    <row r="160" spans="1:17">
      <c r="A160" s="968"/>
      <c r="B160" s="968"/>
      <c r="C160" s="968"/>
      <c r="D160" s="968"/>
      <c r="E160" s="969"/>
      <c r="F160" s="969"/>
      <c r="G160" s="969"/>
      <c r="H160" s="969"/>
      <c r="I160" s="969"/>
      <c r="J160" s="969"/>
      <c r="K160" s="969"/>
      <c r="L160" s="969"/>
      <c r="M160" s="969"/>
      <c r="N160" s="968"/>
      <c r="O160" s="968"/>
      <c r="P160" s="968"/>
      <c r="Q160" s="968"/>
    </row>
    <row r="161" spans="1:17">
      <c r="A161" s="968"/>
      <c r="B161" s="968"/>
      <c r="C161" s="968"/>
      <c r="D161" s="968"/>
      <c r="E161" s="969"/>
      <c r="F161" s="969"/>
      <c r="G161" s="969"/>
      <c r="H161" s="969"/>
      <c r="I161" s="969"/>
      <c r="J161" s="969"/>
      <c r="K161" s="969"/>
      <c r="L161" s="969"/>
      <c r="M161" s="969"/>
      <c r="N161" s="968"/>
      <c r="O161" s="968"/>
      <c r="P161" s="968"/>
      <c r="Q161" s="968"/>
    </row>
    <row r="162" spans="1:17">
      <c r="A162" s="968"/>
      <c r="B162" s="968"/>
      <c r="C162" s="968"/>
      <c r="D162" s="968"/>
      <c r="E162" s="969"/>
      <c r="F162" s="969"/>
      <c r="G162" s="969"/>
      <c r="H162" s="969"/>
      <c r="I162" s="969"/>
      <c r="J162" s="969"/>
      <c r="K162" s="969"/>
      <c r="L162" s="969"/>
      <c r="M162" s="969"/>
      <c r="N162" s="968"/>
      <c r="O162" s="968"/>
      <c r="P162" s="968"/>
      <c r="Q162" s="968"/>
    </row>
    <row r="163" spans="1:17">
      <c r="A163" s="968"/>
      <c r="B163" s="968"/>
      <c r="C163" s="968"/>
      <c r="D163" s="968"/>
      <c r="E163" s="969"/>
      <c r="F163" s="969"/>
      <c r="G163" s="969"/>
      <c r="H163" s="969"/>
      <c r="I163" s="969"/>
      <c r="J163" s="969"/>
      <c r="K163" s="969"/>
      <c r="L163" s="969"/>
      <c r="M163" s="969"/>
      <c r="N163" s="968"/>
      <c r="O163" s="968"/>
      <c r="P163" s="968"/>
      <c r="Q163" s="968"/>
    </row>
    <row r="164" spans="1:17">
      <c r="A164" s="968"/>
      <c r="B164" s="968"/>
      <c r="C164" s="968"/>
      <c r="D164" s="968"/>
      <c r="E164" s="969"/>
      <c r="F164" s="969"/>
      <c r="G164" s="969"/>
      <c r="H164" s="969"/>
      <c r="I164" s="969"/>
      <c r="J164" s="969"/>
      <c r="K164" s="969"/>
      <c r="L164" s="969"/>
      <c r="M164" s="969"/>
      <c r="N164" s="968"/>
      <c r="O164" s="968"/>
      <c r="P164" s="968"/>
      <c r="Q164" s="968"/>
    </row>
    <row r="165" spans="1:17">
      <c r="A165" s="968"/>
      <c r="B165" s="968"/>
      <c r="C165" s="968"/>
      <c r="D165" s="968"/>
      <c r="E165" s="969"/>
      <c r="F165" s="969"/>
      <c r="G165" s="969"/>
      <c r="H165" s="969"/>
      <c r="I165" s="969"/>
      <c r="J165" s="969"/>
      <c r="K165" s="969"/>
      <c r="L165" s="969"/>
      <c r="M165" s="969"/>
      <c r="N165" s="968"/>
      <c r="O165" s="968"/>
      <c r="P165" s="968"/>
      <c r="Q165" s="968"/>
    </row>
    <row r="166" spans="1:17">
      <c r="A166" s="968"/>
      <c r="B166" s="968"/>
      <c r="C166" s="968"/>
      <c r="D166" s="968"/>
      <c r="E166" s="969"/>
      <c r="F166" s="969"/>
      <c r="G166" s="969"/>
      <c r="H166" s="969"/>
      <c r="I166" s="969"/>
      <c r="J166" s="969"/>
      <c r="K166" s="969"/>
      <c r="L166" s="969"/>
      <c r="M166" s="969"/>
      <c r="N166" s="968"/>
      <c r="O166" s="968"/>
      <c r="P166" s="968"/>
      <c r="Q166" s="968"/>
    </row>
    <row r="167" spans="1:17">
      <c r="A167" s="968"/>
      <c r="B167" s="968"/>
      <c r="C167" s="968"/>
      <c r="D167" s="968"/>
      <c r="E167" s="969"/>
      <c r="F167" s="969"/>
      <c r="G167" s="969"/>
      <c r="H167" s="969"/>
      <c r="I167" s="969"/>
      <c r="J167" s="969"/>
      <c r="K167" s="969"/>
      <c r="L167" s="969"/>
      <c r="M167" s="969"/>
      <c r="N167" s="968"/>
      <c r="O167" s="968"/>
      <c r="P167" s="968"/>
      <c r="Q167" s="968"/>
    </row>
    <row r="168" spans="1:17">
      <c r="A168" s="968"/>
      <c r="B168" s="968"/>
      <c r="C168" s="968"/>
      <c r="D168" s="968"/>
      <c r="E168" s="969"/>
      <c r="F168" s="969"/>
      <c r="G168" s="969"/>
      <c r="H168" s="969"/>
      <c r="I168" s="969"/>
      <c r="J168" s="969"/>
      <c r="K168" s="969"/>
      <c r="L168" s="969"/>
      <c r="M168" s="969"/>
      <c r="N168" s="968"/>
      <c r="O168" s="968"/>
      <c r="P168" s="968"/>
      <c r="Q168" s="968"/>
    </row>
    <row r="169" spans="1:17">
      <c r="A169" s="968"/>
      <c r="B169" s="968"/>
      <c r="C169" s="968"/>
      <c r="D169" s="968"/>
      <c r="E169" s="969"/>
      <c r="F169" s="969"/>
      <c r="G169" s="969"/>
      <c r="H169" s="969"/>
      <c r="I169" s="969"/>
      <c r="J169" s="969"/>
      <c r="K169" s="969"/>
      <c r="L169" s="969"/>
      <c r="M169" s="969"/>
      <c r="N169" s="968"/>
      <c r="O169" s="968"/>
      <c r="P169" s="968"/>
      <c r="Q169" s="968"/>
    </row>
    <row r="170" spans="1:17">
      <c r="A170" s="968"/>
      <c r="B170" s="968"/>
      <c r="C170" s="968"/>
      <c r="D170" s="968"/>
      <c r="E170" s="969"/>
      <c r="F170" s="969"/>
      <c r="G170" s="969"/>
      <c r="H170" s="969"/>
      <c r="I170" s="969"/>
      <c r="J170" s="969"/>
      <c r="K170" s="969"/>
      <c r="L170" s="969"/>
      <c r="M170" s="969"/>
      <c r="N170" s="968"/>
      <c r="O170" s="968"/>
      <c r="P170" s="968"/>
      <c r="Q170" s="968"/>
    </row>
    <row r="171" spans="1:17">
      <c r="A171" s="968"/>
      <c r="B171" s="968"/>
      <c r="C171" s="968"/>
      <c r="D171" s="968"/>
      <c r="E171" s="969"/>
      <c r="F171" s="969"/>
      <c r="G171" s="969"/>
      <c r="H171" s="969"/>
      <c r="I171" s="969"/>
      <c r="J171" s="969"/>
      <c r="K171" s="969"/>
      <c r="L171" s="969"/>
      <c r="M171" s="969"/>
      <c r="N171" s="968"/>
      <c r="O171" s="968"/>
      <c r="P171" s="968"/>
      <c r="Q171" s="968"/>
    </row>
    <row r="172" spans="1:17">
      <c r="A172" s="968"/>
      <c r="B172" s="968"/>
      <c r="C172" s="968"/>
      <c r="D172" s="968"/>
      <c r="E172" s="969"/>
      <c r="F172" s="969"/>
      <c r="G172" s="969"/>
      <c r="H172" s="969"/>
      <c r="I172" s="969"/>
      <c r="J172" s="969"/>
      <c r="K172" s="969"/>
      <c r="L172" s="969"/>
      <c r="M172" s="969"/>
      <c r="N172" s="968"/>
      <c r="O172" s="968"/>
      <c r="P172" s="968"/>
      <c r="Q172" s="968"/>
    </row>
    <row r="173" spans="1:17">
      <c r="A173" s="968"/>
      <c r="B173" s="968"/>
      <c r="C173" s="968"/>
      <c r="D173" s="968"/>
      <c r="E173" s="969"/>
      <c r="F173" s="969"/>
      <c r="G173" s="969"/>
      <c r="H173" s="969"/>
      <c r="I173" s="969"/>
      <c r="J173" s="969"/>
      <c r="K173" s="969"/>
      <c r="L173" s="969"/>
      <c r="M173" s="969"/>
      <c r="N173" s="968"/>
      <c r="O173" s="968"/>
      <c r="P173" s="968"/>
      <c r="Q173" s="968"/>
    </row>
    <row r="174" spans="1:17">
      <c r="A174" s="968"/>
      <c r="B174" s="968"/>
      <c r="C174" s="968"/>
      <c r="D174" s="968"/>
      <c r="E174" s="969"/>
      <c r="F174" s="969"/>
      <c r="G174" s="969"/>
      <c r="H174" s="969"/>
      <c r="I174" s="969"/>
      <c r="J174" s="969"/>
      <c r="K174" s="969"/>
      <c r="L174" s="969"/>
      <c r="M174" s="969"/>
      <c r="N174" s="968"/>
      <c r="O174" s="968"/>
      <c r="P174" s="968"/>
      <c r="Q174" s="968"/>
    </row>
    <row r="175" spans="1:17">
      <c r="A175" s="968"/>
      <c r="B175" s="968"/>
      <c r="C175" s="968"/>
      <c r="D175" s="968"/>
      <c r="E175" s="969"/>
      <c r="F175" s="969"/>
      <c r="G175" s="969"/>
      <c r="H175" s="969"/>
      <c r="I175" s="969"/>
      <c r="J175" s="969"/>
      <c r="K175" s="969"/>
      <c r="L175" s="969"/>
      <c r="M175" s="969"/>
      <c r="N175" s="968"/>
      <c r="O175" s="968"/>
      <c r="P175" s="968"/>
      <c r="Q175" s="968"/>
    </row>
    <row r="176" spans="1:17">
      <c r="A176" s="968"/>
      <c r="B176" s="968"/>
      <c r="C176" s="968"/>
      <c r="D176" s="968"/>
      <c r="E176" s="969"/>
      <c r="F176" s="969"/>
      <c r="G176" s="969"/>
      <c r="H176" s="969"/>
      <c r="I176" s="969"/>
      <c r="J176" s="969"/>
      <c r="K176" s="969"/>
      <c r="L176" s="969"/>
      <c r="M176" s="969"/>
      <c r="N176" s="968"/>
      <c r="O176" s="968"/>
      <c r="P176" s="968"/>
      <c r="Q176" s="968"/>
    </row>
    <row r="177" spans="1:17">
      <c r="A177" s="968"/>
      <c r="B177" s="968"/>
      <c r="C177" s="968"/>
      <c r="D177" s="968"/>
      <c r="E177" s="969"/>
      <c r="F177" s="969"/>
      <c r="G177" s="969"/>
      <c r="H177" s="969"/>
      <c r="I177" s="969"/>
      <c r="J177" s="969"/>
      <c r="K177" s="969"/>
      <c r="L177" s="969"/>
      <c r="M177" s="969"/>
      <c r="N177" s="968"/>
      <c r="O177" s="968"/>
      <c r="P177" s="968"/>
      <c r="Q177" s="968"/>
    </row>
    <row r="178" spans="1:17">
      <c r="A178" s="968"/>
      <c r="B178" s="968"/>
      <c r="C178" s="968"/>
      <c r="D178" s="968"/>
      <c r="E178" s="969"/>
      <c r="F178" s="969"/>
      <c r="G178" s="969"/>
      <c r="H178" s="969"/>
      <c r="I178" s="969"/>
      <c r="J178" s="969"/>
      <c r="K178" s="969"/>
      <c r="L178" s="969"/>
      <c r="M178" s="969"/>
      <c r="N178" s="968"/>
      <c r="O178" s="968"/>
      <c r="P178" s="968"/>
      <c r="Q178" s="968"/>
    </row>
    <row r="179" spans="1:17">
      <c r="A179" s="968"/>
      <c r="B179" s="968"/>
      <c r="C179" s="968"/>
      <c r="D179" s="968"/>
      <c r="E179" s="969"/>
      <c r="F179" s="969"/>
      <c r="G179" s="969"/>
      <c r="H179" s="969"/>
      <c r="I179" s="969"/>
      <c r="J179" s="969"/>
      <c r="K179" s="969"/>
      <c r="L179" s="969"/>
      <c r="M179" s="969"/>
      <c r="N179" s="968"/>
      <c r="O179" s="968"/>
      <c r="P179" s="968"/>
      <c r="Q179" s="968"/>
    </row>
    <row r="180" spans="1:17">
      <c r="A180" s="968"/>
      <c r="B180" s="968"/>
      <c r="C180" s="968"/>
      <c r="D180" s="968"/>
      <c r="E180" s="969"/>
      <c r="F180" s="969"/>
      <c r="G180" s="969"/>
      <c r="H180" s="969"/>
      <c r="I180" s="969"/>
      <c r="J180" s="969"/>
      <c r="K180" s="969"/>
      <c r="L180" s="969"/>
      <c r="M180" s="969"/>
      <c r="N180" s="968"/>
      <c r="O180" s="968"/>
      <c r="P180" s="968"/>
      <c r="Q180" s="968"/>
    </row>
    <row r="181" spans="1:17">
      <c r="A181" s="968"/>
      <c r="B181" s="968"/>
      <c r="C181" s="968"/>
      <c r="D181" s="968"/>
      <c r="E181" s="969"/>
      <c r="F181" s="969"/>
      <c r="G181" s="969"/>
      <c r="H181" s="969"/>
      <c r="I181" s="969"/>
      <c r="J181" s="969"/>
      <c r="K181" s="969"/>
      <c r="L181" s="969"/>
      <c r="M181" s="969"/>
      <c r="N181" s="968"/>
      <c r="O181" s="968"/>
      <c r="P181" s="968"/>
      <c r="Q181" s="968"/>
    </row>
    <row r="182" spans="1:17">
      <c r="A182" s="968"/>
      <c r="B182" s="968"/>
      <c r="C182" s="968"/>
      <c r="D182" s="968"/>
      <c r="E182" s="969"/>
      <c r="F182" s="969"/>
      <c r="G182" s="969"/>
      <c r="H182" s="969"/>
      <c r="I182" s="969"/>
      <c r="J182" s="969"/>
      <c r="K182" s="969"/>
      <c r="L182" s="969"/>
      <c r="M182" s="969"/>
      <c r="N182" s="968"/>
      <c r="O182" s="968"/>
      <c r="P182" s="968"/>
      <c r="Q182" s="968"/>
    </row>
    <row r="183" spans="1:17">
      <c r="A183" s="968"/>
      <c r="B183" s="968"/>
      <c r="C183" s="968"/>
      <c r="D183" s="968"/>
      <c r="E183" s="969"/>
      <c r="F183" s="969"/>
      <c r="G183" s="969"/>
      <c r="H183" s="969"/>
      <c r="I183" s="969"/>
      <c r="J183" s="969"/>
      <c r="K183" s="969"/>
      <c r="L183" s="969"/>
      <c r="M183" s="969"/>
      <c r="N183" s="968"/>
      <c r="O183" s="968"/>
      <c r="P183" s="968"/>
      <c r="Q183" s="968"/>
    </row>
    <row r="184" spans="1:17">
      <c r="A184" s="968"/>
      <c r="B184" s="968"/>
      <c r="C184" s="968"/>
      <c r="D184" s="968"/>
      <c r="E184" s="969"/>
      <c r="F184" s="969"/>
      <c r="G184" s="969"/>
      <c r="H184" s="969"/>
      <c r="I184" s="969"/>
      <c r="J184" s="969"/>
      <c r="K184" s="969"/>
      <c r="L184" s="969"/>
      <c r="M184" s="969"/>
      <c r="N184" s="968"/>
      <c r="O184" s="968"/>
      <c r="P184" s="968"/>
      <c r="Q184" s="968"/>
    </row>
    <row r="185" spans="1:17">
      <c r="A185" s="968"/>
      <c r="B185" s="968"/>
      <c r="C185" s="968"/>
      <c r="D185" s="968"/>
      <c r="E185" s="969"/>
      <c r="F185" s="969"/>
      <c r="G185" s="969"/>
      <c r="H185" s="969"/>
      <c r="I185" s="969"/>
      <c r="J185" s="969"/>
      <c r="K185" s="969"/>
      <c r="L185" s="969"/>
      <c r="M185" s="969"/>
      <c r="N185" s="968"/>
      <c r="O185" s="968"/>
      <c r="P185" s="968"/>
      <c r="Q185" s="968"/>
    </row>
    <row r="186" spans="1:17">
      <c r="A186" s="968"/>
      <c r="B186" s="968"/>
      <c r="C186" s="968"/>
      <c r="D186" s="968"/>
      <c r="E186" s="969"/>
      <c r="F186" s="969"/>
      <c r="G186" s="969"/>
      <c r="H186" s="969"/>
      <c r="I186" s="969"/>
      <c r="J186" s="969"/>
      <c r="K186" s="969"/>
      <c r="L186" s="969"/>
      <c r="M186" s="969"/>
      <c r="N186" s="968"/>
      <c r="O186" s="968"/>
      <c r="P186" s="968"/>
      <c r="Q186" s="968"/>
    </row>
    <row r="187" spans="1:17">
      <c r="A187" s="968"/>
      <c r="B187" s="968"/>
      <c r="C187" s="968"/>
      <c r="D187" s="968"/>
      <c r="E187" s="969"/>
      <c r="F187" s="969"/>
      <c r="G187" s="969"/>
      <c r="H187" s="969"/>
      <c r="I187" s="969"/>
      <c r="J187" s="969"/>
      <c r="K187" s="969"/>
      <c r="L187" s="969"/>
      <c r="M187" s="969"/>
      <c r="N187" s="968"/>
      <c r="O187" s="968"/>
      <c r="P187" s="968"/>
      <c r="Q187" s="968"/>
    </row>
    <row r="188" spans="1:17">
      <c r="A188" s="968"/>
      <c r="B188" s="968"/>
      <c r="C188" s="968"/>
      <c r="D188" s="968"/>
      <c r="E188" s="969"/>
      <c r="F188" s="969"/>
      <c r="G188" s="969"/>
      <c r="H188" s="969"/>
      <c r="I188" s="969"/>
      <c r="J188" s="969"/>
      <c r="K188" s="969"/>
      <c r="L188" s="969"/>
      <c r="M188" s="969"/>
      <c r="N188" s="968"/>
      <c r="O188" s="968"/>
      <c r="P188" s="968"/>
      <c r="Q188" s="968"/>
    </row>
    <row r="189" spans="1:17">
      <c r="A189" s="968"/>
      <c r="B189" s="968"/>
      <c r="C189" s="968"/>
      <c r="D189" s="968"/>
      <c r="E189" s="969"/>
      <c r="F189" s="969"/>
      <c r="G189" s="969"/>
      <c r="H189" s="969"/>
      <c r="I189" s="969"/>
      <c r="J189" s="969"/>
      <c r="K189" s="969"/>
      <c r="L189" s="969"/>
      <c r="M189" s="969"/>
      <c r="N189" s="968"/>
      <c r="O189" s="968"/>
      <c r="P189" s="968"/>
      <c r="Q189" s="968"/>
    </row>
    <row r="190" spans="1:17">
      <c r="A190" s="968"/>
      <c r="B190" s="968"/>
      <c r="C190" s="968"/>
      <c r="D190" s="968"/>
      <c r="E190" s="969"/>
      <c r="F190" s="969"/>
      <c r="G190" s="969"/>
      <c r="H190" s="969"/>
      <c r="I190" s="969"/>
      <c r="J190" s="969"/>
      <c r="K190" s="969"/>
      <c r="L190" s="969"/>
      <c r="M190" s="969"/>
      <c r="N190" s="968"/>
      <c r="O190" s="968"/>
      <c r="P190" s="968"/>
      <c r="Q190" s="968"/>
    </row>
    <row r="191" spans="1:17">
      <c r="A191" s="968"/>
      <c r="B191" s="968"/>
      <c r="C191" s="968"/>
      <c r="D191" s="968"/>
      <c r="E191" s="969"/>
      <c r="F191" s="969"/>
      <c r="G191" s="969"/>
      <c r="H191" s="969"/>
      <c r="I191" s="969"/>
      <c r="J191" s="969"/>
      <c r="K191" s="969"/>
      <c r="L191" s="969"/>
      <c r="M191" s="969"/>
      <c r="N191" s="968"/>
      <c r="O191" s="968"/>
      <c r="P191" s="968"/>
      <c r="Q191" s="968"/>
    </row>
    <row r="192" spans="1:17">
      <c r="A192" s="968"/>
      <c r="B192" s="968"/>
      <c r="C192" s="968"/>
      <c r="D192" s="968"/>
      <c r="E192" s="969"/>
      <c r="F192" s="969"/>
      <c r="G192" s="969"/>
      <c r="H192" s="969"/>
      <c r="I192" s="969"/>
      <c r="J192" s="969"/>
      <c r="K192" s="969"/>
      <c r="L192" s="969"/>
      <c r="M192" s="969"/>
      <c r="N192" s="968"/>
      <c r="O192" s="968"/>
      <c r="P192" s="968"/>
      <c r="Q192" s="968"/>
    </row>
    <row r="193" spans="1:17">
      <c r="A193" s="968"/>
      <c r="B193" s="968"/>
      <c r="C193" s="968"/>
      <c r="D193" s="968"/>
      <c r="E193" s="969"/>
      <c r="F193" s="969"/>
      <c r="G193" s="969"/>
      <c r="H193" s="969"/>
      <c r="I193" s="969"/>
      <c r="J193" s="969"/>
      <c r="K193" s="969"/>
      <c r="L193" s="969"/>
      <c r="M193" s="969"/>
      <c r="N193" s="968"/>
      <c r="O193" s="968"/>
      <c r="P193" s="968"/>
      <c r="Q193" s="968"/>
    </row>
    <row r="194" spans="1:17">
      <c r="A194" s="968"/>
      <c r="B194" s="968"/>
      <c r="C194" s="968"/>
      <c r="D194" s="968"/>
      <c r="E194" s="969"/>
      <c r="F194" s="969"/>
      <c r="G194" s="969"/>
      <c r="H194" s="969"/>
      <c r="I194" s="969"/>
      <c r="J194" s="969"/>
      <c r="K194" s="969"/>
      <c r="L194" s="969"/>
      <c r="M194" s="969"/>
      <c r="N194" s="968"/>
      <c r="O194" s="968"/>
      <c r="P194" s="968"/>
      <c r="Q194" s="968"/>
    </row>
    <row r="195" spans="1:17">
      <c r="A195" s="968"/>
      <c r="B195" s="968"/>
      <c r="C195" s="968"/>
      <c r="D195" s="968"/>
      <c r="E195" s="969"/>
      <c r="F195" s="969"/>
      <c r="G195" s="969"/>
      <c r="H195" s="969"/>
      <c r="I195" s="969"/>
      <c r="J195" s="969"/>
      <c r="K195" s="969"/>
      <c r="L195" s="969"/>
      <c r="M195" s="969"/>
      <c r="N195" s="968"/>
      <c r="O195" s="968"/>
      <c r="P195" s="968"/>
      <c r="Q195" s="968"/>
    </row>
    <row r="196" spans="1:17">
      <c r="A196" s="968"/>
      <c r="B196" s="968"/>
      <c r="C196" s="968"/>
      <c r="D196" s="968"/>
      <c r="E196" s="969"/>
      <c r="F196" s="969"/>
      <c r="G196" s="969"/>
      <c r="H196" s="969"/>
      <c r="I196" s="969"/>
      <c r="J196" s="969"/>
      <c r="K196" s="969"/>
      <c r="L196" s="969"/>
      <c r="M196" s="969"/>
      <c r="N196" s="968"/>
      <c r="O196" s="968"/>
      <c r="P196" s="968"/>
      <c r="Q196" s="968"/>
    </row>
    <row r="197" spans="1:17">
      <c r="A197" s="968"/>
      <c r="B197" s="968"/>
      <c r="C197" s="968"/>
      <c r="D197" s="968"/>
      <c r="E197" s="969"/>
      <c r="F197" s="969"/>
      <c r="G197" s="969"/>
      <c r="H197" s="969"/>
      <c r="I197" s="969"/>
      <c r="J197" s="969"/>
      <c r="K197" s="969"/>
      <c r="L197" s="969"/>
      <c r="M197" s="969"/>
      <c r="N197" s="968"/>
      <c r="O197" s="968"/>
      <c r="P197" s="968"/>
      <c r="Q197" s="968"/>
    </row>
    <row r="198" spans="1:17">
      <c r="A198" s="968"/>
      <c r="B198" s="968"/>
      <c r="C198" s="968"/>
      <c r="D198" s="968"/>
      <c r="E198" s="969"/>
      <c r="F198" s="969"/>
      <c r="G198" s="969"/>
      <c r="H198" s="969"/>
      <c r="I198" s="969"/>
      <c r="J198" s="969"/>
      <c r="K198" s="969"/>
      <c r="L198" s="969"/>
      <c r="M198" s="969"/>
      <c r="N198" s="968"/>
      <c r="O198" s="968"/>
      <c r="P198" s="968"/>
      <c r="Q198" s="968"/>
    </row>
    <row r="199" spans="1:17">
      <c r="A199" s="968"/>
      <c r="B199" s="968"/>
      <c r="C199" s="968"/>
      <c r="D199" s="968"/>
      <c r="E199" s="969"/>
      <c r="F199" s="969"/>
      <c r="G199" s="969"/>
      <c r="H199" s="969"/>
      <c r="I199" s="969"/>
      <c r="J199" s="969"/>
      <c r="K199" s="969"/>
      <c r="L199" s="969"/>
      <c r="M199" s="969"/>
      <c r="N199" s="968"/>
      <c r="O199" s="968"/>
      <c r="P199" s="968"/>
      <c r="Q199" s="968"/>
    </row>
    <row r="200" spans="1:17">
      <c r="A200" s="968"/>
      <c r="B200" s="968"/>
      <c r="C200" s="968"/>
      <c r="D200" s="968"/>
      <c r="E200" s="969"/>
      <c r="F200" s="969"/>
      <c r="G200" s="969"/>
      <c r="H200" s="969"/>
      <c r="I200" s="969"/>
      <c r="J200" s="969"/>
      <c r="K200" s="969"/>
      <c r="L200" s="969"/>
      <c r="M200" s="969"/>
      <c r="N200" s="968"/>
      <c r="O200" s="968"/>
      <c r="P200" s="968"/>
      <c r="Q200" s="968"/>
    </row>
    <row r="201" spans="1:17">
      <c r="A201" s="968"/>
      <c r="B201" s="968"/>
      <c r="C201" s="968"/>
      <c r="D201" s="968"/>
      <c r="E201" s="969"/>
      <c r="F201" s="969"/>
      <c r="G201" s="969"/>
      <c r="H201" s="969"/>
      <c r="I201" s="969"/>
      <c r="J201" s="969"/>
      <c r="K201" s="969"/>
      <c r="L201" s="969"/>
      <c r="M201" s="969"/>
      <c r="N201" s="968"/>
      <c r="O201" s="968"/>
      <c r="P201" s="968"/>
      <c r="Q201" s="968"/>
    </row>
    <row r="202" spans="1:17">
      <c r="A202" s="968"/>
      <c r="B202" s="968"/>
      <c r="C202" s="968"/>
      <c r="D202" s="968"/>
      <c r="E202" s="969"/>
      <c r="F202" s="969"/>
      <c r="G202" s="969"/>
      <c r="H202" s="969"/>
      <c r="I202" s="969"/>
      <c r="J202" s="969"/>
      <c r="K202" s="969"/>
      <c r="L202" s="969"/>
      <c r="M202" s="969"/>
      <c r="N202" s="968"/>
      <c r="O202" s="968"/>
      <c r="P202" s="968"/>
      <c r="Q202" s="968"/>
    </row>
    <row r="203" spans="1:17">
      <c r="A203" s="968"/>
      <c r="B203" s="968"/>
      <c r="C203" s="968"/>
      <c r="D203" s="968"/>
      <c r="E203" s="969"/>
      <c r="F203" s="969"/>
      <c r="G203" s="969"/>
      <c r="H203" s="969"/>
      <c r="I203" s="969"/>
      <c r="J203" s="969"/>
      <c r="K203" s="969"/>
      <c r="L203" s="969"/>
      <c r="M203" s="969"/>
      <c r="N203" s="968"/>
      <c r="O203" s="968"/>
      <c r="P203" s="968"/>
      <c r="Q203" s="968"/>
    </row>
    <row r="204" spans="1:17">
      <c r="A204" s="968"/>
      <c r="B204" s="968"/>
      <c r="C204" s="968"/>
      <c r="D204" s="968"/>
      <c r="E204" s="969"/>
      <c r="F204" s="969"/>
      <c r="G204" s="969"/>
      <c r="H204" s="969"/>
      <c r="I204" s="969"/>
      <c r="J204" s="969"/>
      <c r="K204" s="969"/>
      <c r="L204" s="969"/>
      <c r="M204" s="969"/>
      <c r="N204" s="968"/>
      <c r="O204" s="968"/>
      <c r="P204" s="968"/>
      <c r="Q204" s="968"/>
    </row>
    <row r="205" spans="1:17">
      <c r="A205" s="968"/>
      <c r="B205" s="968"/>
      <c r="C205" s="968"/>
      <c r="D205" s="968"/>
      <c r="E205" s="969"/>
      <c r="F205" s="969"/>
      <c r="G205" s="969"/>
      <c r="H205" s="969"/>
      <c r="I205" s="969"/>
      <c r="J205" s="969"/>
      <c r="K205" s="969"/>
      <c r="L205" s="969"/>
      <c r="M205" s="969"/>
      <c r="N205" s="968"/>
      <c r="O205" s="968"/>
      <c r="P205" s="968"/>
      <c r="Q205" s="968"/>
    </row>
    <row r="206" spans="1:17">
      <c r="A206" s="968"/>
      <c r="B206" s="968"/>
      <c r="C206" s="968"/>
      <c r="D206" s="968"/>
      <c r="E206" s="969"/>
      <c r="F206" s="969"/>
      <c r="G206" s="969"/>
      <c r="H206" s="969"/>
      <c r="I206" s="969"/>
      <c r="J206" s="969"/>
      <c r="K206" s="969"/>
      <c r="L206" s="969"/>
      <c r="M206" s="969"/>
      <c r="N206" s="968"/>
      <c r="O206" s="968"/>
      <c r="P206" s="968"/>
      <c r="Q206" s="968"/>
    </row>
    <row r="207" spans="1:17">
      <c r="A207" s="968"/>
      <c r="B207" s="968"/>
      <c r="C207" s="968"/>
      <c r="D207" s="968"/>
      <c r="E207" s="969"/>
      <c r="F207" s="969"/>
      <c r="G207" s="969"/>
      <c r="H207" s="969"/>
      <c r="I207" s="969"/>
      <c r="J207" s="969"/>
      <c r="K207" s="969"/>
      <c r="L207" s="969"/>
      <c r="M207" s="969"/>
      <c r="N207" s="968"/>
      <c r="O207" s="968"/>
      <c r="P207" s="968"/>
      <c r="Q207" s="968"/>
    </row>
    <row r="208" spans="1:17">
      <c r="A208" s="968"/>
      <c r="B208" s="968"/>
      <c r="C208" s="968"/>
      <c r="D208" s="968"/>
      <c r="E208" s="969"/>
      <c r="F208" s="969"/>
      <c r="G208" s="969"/>
      <c r="H208" s="969"/>
      <c r="I208" s="969"/>
      <c r="J208" s="969"/>
      <c r="K208" s="969"/>
      <c r="L208" s="969"/>
      <c r="M208" s="969"/>
      <c r="N208" s="968"/>
      <c r="O208" s="968"/>
      <c r="P208" s="968"/>
      <c r="Q208" s="968"/>
    </row>
    <row r="209" spans="1:17">
      <c r="A209" s="968"/>
      <c r="B209" s="968"/>
      <c r="C209" s="968"/>
      <c r="D209" s="968"/>
      <c r="E209" s="969"/>
      <c r="F209" s="969"/>
      <c r="G209" s="969"/>
      <c r="H209" s="969"/>
      <c r="I209" s="969"/>
      <c r="J209" s="969"/>
      <c r="K209" s="969"/>
      <c r="L209" s="969"/>
      <c r="M209" s="969"/>
      <c r="N209" s="968"/>
      <c r="O209" s="968"/>
      <c r="P209" s="968"/>
      <c r="Q209" s="968"/>
    </row>
    <row r="210" spans="1:17">
      <c r="A210" s="968"/>
      <c r="B210" s="968"/>
      <c r="C210" s="968"/>
      <c r="D210" s="968"/>
      <c r="E210" s="969"/>
      <c r="F210" s="969"/>
      <c r="G210" s="969"/>
      <c r="H210" s="969"/>
      <c r="I210" s="969"/>
      <c r="J210" s="969"/>
      <c r="K210" s="969"/>
      <c r="L210" s="969"/>
      <c r="M210" s="969"/>
      <c r="N210" s="968"/>
      <c r="O210" s="968"/>
      <c r="P210" s="968"/>
      <c r="Q210" s="968"/>
    </row>
    <row r="211" spans="1:17">
      <c r="A211" s="968"/>
      <c r="B211" s="968"/>
      <c r="C211" s="968"/>
      <c r="D211" s="968"/>
      <c r="E211" s="969"/>
      <c r="F211" s="969"/>
      <c r="G211" s="969"/>
      <c r="H211" s="969"/>
      <c r="I211" s="969"/>
      <c r="J211" s="969"/>
      <c r="K211" s="969"/>
      <c r="L211" s="969"/>
      <c r="M211" s="969"/>
      <c r="N211" s="968"/>
      <c r="O211" s="968"/>
      <c r="P211" s="968"/>
      <c r="Q211" s="968"/>
    </row>
    <row r="212" spans="1:17">
      <c r="A212" s="968"/>
      <c r="B212" s="968"/>
      <c r="C212" s="968"/>
      <c r="D212" s="968"/>
      <c r="E212" s="969"/>
      <c r="F212" s="969"/>
      <c r="G212" s="969"/>
      <c r="H212" s="969"/>
      <c r="I212" s="969"/>
      <c r="J212" s="969"/>
      <c r="K212" s="969"/>
      <c r="L212" s="969"/>
      <c r="M212" s="969"/>
      <c r="N212" s="968"/>
      <c r="O212" s="968"/>
      <c r="P212" s="968"/>
      <c r="Q212" s="968"/>
    </row>
    <row r="213" spans="1:17">
      <c r="A213" s="968"/>
      <c r="B213" s="968"/>
      <c r="C213" s="968"/>
      <c r="D213" s="968"/>
      <c r="E213" s="969"/>
      <c r="F213" s="969"/>
      <c r="G213" s="969"/>
      <c r="H213" s="969"/>
      <c r="I213" s="969"/>
      <c r="J213" s="969"/>
      <c r="K213" s="969"/>
      <c r="L213" s="969"/>
      <c r="M213" s="969"/>
      <c r="N213" s="968"/>
      <c r="O213" s="968"/>
      <c r="P213" s="968"/>
      <c r="Q213" s="968"/>
    </row>
    <row r="214" spans="1:17">
      <c r="A214" s="968"/>
      <c r="B214" s="968"/>
      <c r="C214" s="968"/>
      <c r="D214" s="968"/>
      <c r="E214" s="969"/>
      <c r="F214" s="969"/>
      <c r="G214" s="969"/>
      <c r="H214" s="969"/>
      <c r="I214" s="969"/>
      <c r="J214" s="969"/>
      <c r="K214" s="969"/>
      <c r="L214" s="969"/>
      <c r="M214" s="969"/>
      <c r="N214" s="968"/>
      <c r="O214" s="968"/>
      <c r="P214" s="968"/>
      <c r="Q214" s="968"/>
    </row>
    <row r="215" spans="1:17">
      <c r="A215" s="968"/>
      <c r="B215" s="968"/>
      <c r="C215" s="968"/>
      <c r="D215" s="968"/>
      <c r="E215" s="969"/>
      <c r="F215" s="969"/>
      <c r="G215" s="969"/>
      <c r="H215" s="969"/>
      <c r="I215" s="969"/>
      <c r="J215" s="969"/>
      <c r="K215" s="969"/>
      <c r="L215" s="969"/>
      <c r="M215" s="969"/>
      <c r="N215" s="968"/>
      <c r="O215" s="968"/>
      <c r="P215" s="968"/>
      <c r="Q215" s="968"/>
    </row>
    <row r="216" spans="1:17">
      <c r="A216" s="968"/>
      <c r="B216" s="968"/>
      <c r="C216" s="968"/>
      <c r="D216" s="968"/>
      <c r="E216" s="969"/>
      <c r="F216" s="969"/>
      <c r="G216" s="969"/>
      <c r="H216" s="969"/>
      <c r="I216" s="969"/>
      <c r="J216" s="969"/>
      <c r="K216" s="969"/>
      <c r="L216" s="969"/>
      <c r="M216" s="969"/>
      <c r="N216" s="968"/>
      <c r="O216" s="968"/>
      <c r="P216" s="968"/>
      <c r="Q216" s="968"/>
    </row>
    <row r="217" spans="1:17">
      <c r="A217" s="968"/>
      <c r="B217" s="968"/>
      <c r="C217" s="968"/>
      <c r="D217" s="968"/>
      <c r="E217" s="969"/>
      <c r="F217" s="969"/>
      <c r="G217" s="969"/>
      <c r="H217" s="969"/>
      <c r="I217" s="969"/>
      <c r="J217" s="969"/>
      <c r="K217" s="969"/>
      <c r="L217" s="969"/>
      <c r="M217" s="969"/>
      <c r="N217" s="968"/>
      <c r="O217" s="968"/>
      <c r="P217" s="968"/>
      <c r="Q217" s="968"/>
    </row>
    <row r="218" spans="1:17">
      <c r="A218" s="968"/>
      <c r="B218" s="968"/>
      <c r="C218" s="968"/>
      <c r="D218" s="968"/>
      <c r="E218" s="969"/>
      <c r="F218" s="969"/>
      <c r="G218" s="969"/>
      <c r="H218" s="969"/>
      <c r="I218" s="969"/>
      <c r="J218" s="969"/>
      <c r="K218" s="969"/>
      <c r="L218" s="969"/>
      <c r="M218" s="969"/>
      <c r="N218" s="968"/>
      <c r="O218" s="968"/>
      <c r="P218" s="968"/>
      <c r="Q218" s="968"/>
    </row>
    <row r="219" spans="1:17">
      <c r="A219" s="968"/>
      <c r="B219" s="968"/>
      <c r="C219" s="968"/>
      <c r="D219" s="968"/>
      <c r="E219" s="969"/>
      <c r="F219" s="969"/>
      <c r="G219" s="969"/>
      <c r="H219" s="969"/>
      <c r="I219" s="969"/>
      <c r="J219" s="969"/>
      <c r="K219" s="969"/>
      <c r="L219" s="969"/>
      <c r="M219" s="969"/>
      <c r="N219" s="968"/>
      <c r="O219" s="968"/>
      <c r="P219" s="968"/>
      <c r="Q219" s="968"/>
    </row>
    <row r="220" spans="1:17">
      <c r="A220" s="968"/>
      <c r="B220" s="968"/>
      <c r="C220" s="968"/>
      <c r="D220" s="968"/>
      <c r="E220" s="969"/>
      <c r="F220" s="969"/>
      <c r="G220" s="969"/>
      <c r="H220" s="969"/>
      <c r="I220" s="969"/>
      <c r="J220" s="969"/>
      <c r="K220" s="969"/>
      <c r="L220" s="969"/>
      <c r="M220" s="969"/>
      <c r="N220" s="968"/>
      <c r="O220" s="968"/>
      <c r="P220" s="968"/>
      <c r="Q220" s="968"/>
    </row>
    <row r="221" spans="1:17">
      <c r="A221" s="968"/>
      <c r="B221" s="968"/>
      <c r="C221" s="968"/>
      <c r="D221" s="968"/>
      <c r="E221" s="969"/>
      <c r="F221" s="969"/>
      <c r="G221" s="969"/>
      <c r="H221" s="969"/>
      <c r="I221" s="969"/>
      <c r="J221" s="969"/>
      <c r="K221" s="969"/>
      <c r="L221" s="969"/>
      <c r="M221" s="969"/>
      <c r="N221" s="968"/>
      <c r="O221" s="968"/>
      <c r="P221" s="968"/>
      <c r="Q221" s="968"/>
    </row>
    <row r="222" spans="1:17">
      <c r="A222" s="968"/>
      <c r="B222" s="968"/>
      <c r="C222" s="968"/>
      <c r="D222" s="968"/>
      <c r="E222" s="969"/>
      <c r="F222" s="969"/>
      <c r="G222" s="969"/>
      <c r="H222" s="969"/>
      <c r="I222" s="969"/>
      <c r="J222" s="969"/>
      <c r="K222" s="969"/>
      <c r="L222" s="969"/>
      <c r="M222" s="969"/>
      <c r="N222" s="968"/>
      <c r="O222" s="968"/>
      <c r="P222" s="968"/>
      <c r="Q222" s="968"/>
    </row>
    <row r="223" spans="1:17">
      <c r="A223" s="968"/>
      <c r="B223" s="968"/>
      <c r="C223" s="968"/>
      <c r="D223" s="968"/>
      <c r="E223" s="969"/>
      <c r="F223" s="969"/>
      <c r="G223" s="969"/>
      <c r="H223" s="969"/>
      <c r="I223" s="969"/>
      <c r="J223" s="969"/>
      <c r="K223" s="969"/>
      <c r="L223" s="969"/>
      <c r="M223" s="969"/>
      <c r="N223" s="968"/>
      <c r="O223" s="968"/>
      <c r="P223" s="968"/>
      <c r="Q223" s="968"/>
    </row>
    <row r="224" spans="1:17">
      <c r="A224" s="968"/>
      <c r="B224" s="968"/>
      <c r="C224" s="968"/>
      <c r="D224" s="968"/>
      <c r="E224" s="969"/>
      <c r="F224" s="969"/>
      <c r="G224" s="969"/>
      <c r="H224" s="969"/>
      <c r="I224" s="969"/>
      <c r="J224" s="969"/>
      <c r="K224" s="969"/>
      <c r="L224" s="969"/>
      <c r="M224" s="969"/>
      <c r="N224" s="968"/>
      <c r="O224" s="968"/>
      <c r="P224" s="968"/>
      <c r="Q224" s="968"/>
    </row>
    <row r="225" spans="1:17">
      <c r="A225" s="968"/>
      <c r="B225" s="968"/>
      <c r="C225" s="968"/>
      <c r="D225" s="968"/>
      <c r="E225" s="969"/>
      <c r="F225" s="969"/>
      <c r="G225" s="969"/>
      <c r="H225" s="969"/>
      <c r="I225" s="969"/>
      <c r="J225" s="969"/>
      <c r="K225" s="969"/>
      <c r="L225" s="969"/>
      <c r="M225" s="969"/>
      <c r="N225" s="968"/>
      <c r="O225" s="968"/>
      <c r="P225" s="968"/>
      <c r="Q225" s="968"/>
    </row>
    <row r="226" spans="1:17">
      <c r="A226" s="968"/>
      <c r="B226" s="968"/>
      <c r="C226" s="968"/>
      <c r="D226" s="968"/>
      <c r="E226" s="969"/>
      <c r="F226" s="969"/>
      <c r="G226" s="969"/>
      <c r="H226" s="969"/>
      <c r="I226" s="969"/>
      <c r="J226" s="969"/>
      <c r="K226" s="969"/>
      <c r="L226" s="969"/>
      <c r="M226" s="969"/>
      <c r="N226" s="968"/>
      <c r="O226" s="968"/>
      <c r="P226" s="968"/>
      <c r="Q226" s="968"/>
    </row>
    <row r="227" spans="1:17">
      <c r="A227" s="968"/>
      <c r="B227" s="968"/>
      <c r="C227" s="968"/>
      <c r="D227" s="968"/>
      <c r="E227" s="969"/>
      <c r="F227" s="969"/>
      <c r="G227" s="969"/>
      <c r="H227" s="969"/>
      <c r="I227" s="969"/>
      <c r="J227" s="969"/>
      <c r="K227" s="969"/>
      <c r="L227" s="969"/>
      <c r="M227" s="969"/>
      <c r="N227" s="968"/>
      <c r="O227" s="968"/>
      <c r="P227" s="968"/>
      <c r="Q227" s="968"/>
    </row>
    <row r="228" spans="1:17">
      <c r="A228" s="968"/>
      <c r="B228" s="968"/>
      <c r="C228" s="968"/>
      <c r="D228" s="968"/>
      <c r="E228" s="969"/>
      <c r="F228" s="969"/>
      <c r="G228" s="969"/>
      <c r="H228" s="969"/>
      <c r="I228" s="969"/>
      <c r="J228" s="969"/>
      <c r="K228" s="969"/>
      <c r="L228" s="969"/>
      <c r="M228" s="969"/>
      <c r="N228" s="968"/>
      <c r="O228" s="968"/>
      <c r="P228" s="968"/>
      <c r="Q228" s="968"/>
    </row>
    <row r="229" spans="1:17">
      <c r="A229" s="968"/>
      <c r="B229" s="968"/>
      <c r="C229" s="968"/>
      <c r="D229" s="968"/>
      <c r="E229" s="969"/>
      <c r="F229" s="969"/>
      <c r="G229" s="969"/>
      <c r="H229" s="969"/>
      <c r="I229" s="969"/>
      <c r="J229" s="969"/>
      <c r="K229" s="969"/>
      <c r="L229" s="969"/>
      <c r="M229" s="969"/>
      <c r="N229" s="968"/>
      <c r="O229" s="968"/>
      <c r="P229" s="968"/>
      <c r="Q229" s="968"/>
    </row>
    <row r="230" spans="1:17">
      <c r="A230" s="968"/>
      <c r="B230" s="968"/>
      <c r="C230" s="968"/>
      <c r="D230" s="968"/>
      <c r="E230" s="969"/>
      <c r="F230" s="969"/>
      <c r="G230" s="969"/>
      <c r="H230" s="969"/>
      <c r="I230" s="969"/>
      <c r="J230" s="969"/>
      <c r="K230" s="969"/>
      <c r="L230" s="969"/>
      <c r="M230" s="969"/>
      <c r="N230" s="968"/>
      <c r="O230" s="968"/>
      <c r="P230" s="968"/>
      <c r="Q230" s="968"/>
    </row>
    <row r="231" spans="1:17">
      <c r="A231" s="968"/>
      <c r="B231" s="968"/>
      <c r="C231" s="968"/>
      <c r="D231" s="968"/>
      <c r="E231" s="969"/>
      <c r="F231" s="969"/>
      <c r="G231" s="969"/>
      <c r="H231" s="969"/>
      <c r="I231" s="969"/>
      <c r="J231" s="969"/>
      <c r="K231" s="969"/>
      <c r="L231" s="969"/>
      <c r="M231" s="969"/>
      <c r="N231" s="968"/>
      <c r="O231" s="968"/>
      <c r="P231" s="968"/>
      <c r="Q231" s="968"/>
    </row>
    <row r="232" spans="1:17">
      <c r="A232" s="968"/>
      <c r="B232" s="968"/>
      <c r="C232" s="968"/>
      <c r="D232" s="968"/>
      <c r="E232" s="969"/>
      <c r="F232" s="969"/>
      <c r="G232" s="969"/>
      <c r="H232" s="969"/>
      <c r="I232" s="969"/>
      <c r="J232" s="969"/>
      <c r="K232" s="969"/>
      <c r="L232" s="969"/>
      <c r="M232" s="969"/>
      <c r="N232" s="968"/>
      <c r="O232" s="968"/>
      <c r="P232" s="968"/>
      <c r="Q232" s="968"/>
    </row>
    <row r="233" spans="1:17">
      <c r="A233" s="968"/>
      <c r="B233" s="968"/>
      <c r="C233" s="968"/>
      <c r="D233" s="968"/>
      <c r="E233" s="969"/>
      <c r="F233" s="969"/>
      <c r="G233" s="969"/>
      <c r="H233" s="969"/>
      <c r="I233" s="969"/>
      <c r="J233" s="969"/>
      <c r="K233" s="969"/>
      <c r="L233" s="969"/>
      <c r="M233" s="969"/>
      <c r="N233" s="968"/>
      <c r="O233" s="968"/>
      <c r="P233" s="968"/>
      <c r="Q233" s="968"/>
    </row>
    <row r="234" spans="1:17">
      <c r="A234" s="968"/>
      <c r="B234" s="968"/>
      <c r="C234" s="968"/>
      <c r="D234" s="968"/>
      <c r="E234" s="969"/>
      <c r="F234" s="969"/>
      <c r="G234" s="969"/>
      <c r="H234" s="969"/>
      <c r="I234" s="969"/>
      <c r="J234" s="969"/>
      <c r="K234" s="969"/>
      <c r="L234" s="969"/>
      <c r="M234" s="969"/>
      <c r="N234" s="968"/>
      <c r="O234" s="968"/>
      <c r="P234" s="968"/>
      <c r="Q234" s="968"/>
    </row>
    <row r="235" spans="1:17">
      <c r="A235" s="968"/>
      <c r="B235" s="968"/>
      <c r="C235" s="968"/>
      <c r="D235" s="968"/>
      <c r="E235" s="969"/>
      <c r="F235" s="969"/>
      <c r="G235" s="969"/>
      <c r="H235" s="969"/>
      <c r="I235" s="969"/>
      <c r="J235" s="969"/>
      <c r="K235" s="969"/>
      <c r="L235" s="969"/>
      <c r="M235" s="969"/>
      <c r="N235" s="968"/>
      <c r="O235" s="968"/>
      <c r="P235" s="968"/>
      <c r="Q235" s="968"/>
    </row>
    <row r="236" spans="1:17">
      <c r="A236" s="968"/>
      <c r="B236" s="968"/>
      <c r="C236" s="968"/>
      <c r="D236" s="968"/>
      <c r="E236" s="969"/>
      <c r="F236" s="969"/>
      <c r="G236" s="969"/>
      <c r="H236" s="969"/>
      <c r="I236" s="969"/>
      <c r="J236" s="969"/>
      <c r="K236" s="969"/>
      <c r="L236" s="969"/>
      <c r="M236" s="969"/>
      <c r="N236" s="968"/>
      <c r="O236" s="968"/>
      <c r="P236" s="968"/>
      <c r="Q236" s="968"/>
    </row>
    <row r="237" spans="1:17">
      <c r="A237" s="968"/>
      <c r="B237" s="968"/>
      <c r="C237" s="968"/>
      <c r="D237" s="968"/>
      <c r="E237" s="969"/>
      <c r="F237" s="969"/>
      <c r="G237" s="969"/>
      <c r="H237" s="969"/>
      <c r="I237" s="969"/>
      <c r="J237" s="969"/>
      <c r="K237" s="969"/>
      <c r="L237" s="969"/>
      <c r="M237" s="969"/>
      <c r="N237" s="968"/>
      <c r="O237" s="968"/>
      <c r="P237" s="968"/>
      <c r="Q237" s="968"/>
    </row>
    <row r="238" spans="1:17">
      <c r="A238" s="968"/>
      <c r="B238" s="968"/>
      <c r="C238" s="968"/>
      <c r="D238" s="968"/>
      <c r="E238" s="969"/>
      <c r="F238" s="969"/>
      <c r="G238" s="969"/>
      <c r="H238" s="969"/>
      <c r="I238" s="969"/>
      <c r="J238" s="969"/>
      <c r="K238" s="969"/>
      <c r="L238" s="969"/>
      <c r="M238" s="969"/>
      <c r="N238" s="968"/>
      <c r="O238" s="968"/>
      <c r="P238" s="968"/>
      <c r="Q238" s="968"/>
    </row>
    <row r="239" spans="1:17">
      <c r="A239" s="968"/>
      <c r="B239" s="968"/>
      <c r="C239" s="968"/>
      <c r="D239" s="968"/>
      <c r="E239" s="969"/>
      <c r="F239" s="969"/>
      <c r="G239" s="969"/>
      <c r="H239" s="969"/>
      <c r="I239" s="969"/>
      <c r="J239" s="969"/>
      <c r="K239" s="969"/>
      <c r="L239" s="969"/>
      <c r="M239" s="969"/>
      <c r="N239" s="968"/>
      <c r="O239" s="968"/>
      <c r="P239" s="968"/>
      <c r="Q239" s="968"/>
    </row>
    <row r="240" spans="1:17">
      <c r="A240" s="968"/>
      <c r="B240" s="968"/>
      <c r="C240" s="968"/>
      <c r="D240" s="968"/>
      <c r="E240" s="969"/>
      <c r="F240" s="969"/>
      <c r="G240" s="969"/>
      <c r="H240" s="969"/>
      <c r="I240" s="969"/>
      <c r="J240" s="969"/>
      <c r="K240" s="969"/>
      <c r="L240" s="969"/>
      <c r="M240" s="969"/>
      <c r="N240" s="968"/>
      <c r="O240" s="968"/>
      <c r="P240" s="968"/>
      <c r="Q240" s="968"/>
    </row>
    <row r="241" spans="1:17">
      <c r="A241" s="968"/>
      <c r="B241" s="968"/>
      <c r="C241" s="968"/>
      <c r="D241" s="968"/>
      <c r="E241" s="969"/>
      <c r="F241" s="969"/>
      <c r="G241" s="969"/>
      <c r="H241" s="969"/>
      <c r="I241" s="969"/>
      <c r="J241" s="969"/>
      <c r="K241" s="969"/>
      <c r="L241" s="969"/>
      <c r="M241" s="969"/>
      <c r="N241" s="968"/>
      <c r="O241" s="968"/>
      <c r="P241" s="968"/>
      <c r="Q241" s="968"/>
    </row>
    <row r="242" spans="1:17">
      <c r="A242" s="968"/>
      <c r="B242" s="968"/>
      <c r="C242" s="968"/>
      <c r="D242" s="968"/>
      <c r="E242" s="969"/>
      <c r="F242" s="969"/>
      <c r="G242" s="969"/>
      <c r="H242" s="969"/>
      <c r="I242" s="969"/>
      <c r="J242" s="969"/>
      <c r="K242" s="969"/>
      <c r="L242" s="969"/>
      <c r="M242" s="969"/>
      <c r="N242" s="968"/>
      <c r="O242" s="968"/>
      <c r="P242" s="968"/>
      <c r="Q242" s="968"/>
    </row>
    <row r="243" spans="1:17">
      <c r="A243" s="968"/>
      <c r="B243" s="968"/>
      <c r="C243" s="968"/>
      <c r="D243" s="968"/>
      <c r="E243" s="969"/>
      <c r="F243" s="969"/>
      <c r="G243" s="969"/>
      <c r="H243" s="969"/>
      <c r="I243" s="969"/>
      <c r="J243" s="969"/>
      <c r="K243" s="969"/>
      <c r="L243" s="969"/>
      <c r="M243" s="969"/>
      <c r="N243" s="968"/>
      <c r="O243" s="968"/>
      <c r="P243" s="968"/>
      <c r="Q243" s="968"/>
    </row>
    <row r="244" spans="1:17">
      <c r="A244" s="968"/>
      <c r="B244" s="968"/>
      <c r="C244" s="968"/>
      <c r="D244" s="968"/>
      <c r="E244" s="969"/>
      <c r="F244" s="969"/>
      <c r="G244" s="969"/>
      <c r="H244" s="969"/>
      <c r="I244" s="969"/>
      <c r="J244" s="969"/>
      <c r="K244" s="969"/>
      <c r="L244" s="969"/>
      <c r="M244" s="969"/>
      <c r="N244" s="968"/>
      <c r="O244" s="968"/>
      <c r="P244" s="968"/>
      <c r="Q244" s="968"/>
    </row>
    <row r="245" spans="1:17">
      <c r="A245" s="968"/>
      <c r="B245" s="968"/>
      <c r="C245" s="968"/>
      <c r="D245" s="968"/>
      <c r="E245" s="969"/>
      <c r="F245" s="969"/>
      <c r="G245" s="969"/>
      <c r="H245" s="969"/>
      <c r="I245" s="969"/>
      <c r="J245" s="969"/>
      <c r="K245" s="969"/>
      <c r="L245" s="969"/>
      <c r="M245" s="969"/>
      <c r="N245" s="968"/>
      <c r="O245" s="968"/>
      <c r="P245" s="968"/>
      <c r="Q245" s="968"/>
    </row>
    <row r="246" spans="1:17">
      <c r="A246" s="968"/>
      <c r="B246" s="968"/>
      <c r="C246" s="968"/>
      <c r="D246" s="968"/>
      <c r="E246" s="969"/>
      <c r="F246" s="969"/>
      <c r="G246" s="969"/>
      <c r="H246" s="969"/>
      <c r="I246" s="969"/>
      <c r="J246" s="969"/>
      <c r="K246" s="969"/>
      <c r="L246" s="969"/>
      <c r="M246" s="969"/>
      <c r="N246" s="968"/>
      <c r="O246" s="968"/>
      <c r="P246" s="968"/>
      <c r="Q246" s="968"/>
    </row>
    <row r="247" spans="1:17">
      <c r="A247" s="968"/>
      <c r="B247" s="968"/>
      <c r="C247" s="968"/>
      <c r="D247" s="968"/>
      <c r="E247" s="969"/>
      <c r="F247" s="969"/>
      <c r="G247" s="969"/>
      <c r="H247" s="969"/>
      <c r="I247" s="969"/>
      <c r="J247" s="969"/>
      <c r="K247" s="969"/>
      <c r="L247" s="969"/>
      <c r="M247" s="969"/>
      <c r="N247" s="968"/>
      <c r="O247" s="968"/>
      <c r="P247" s="968"/>
      <c r="Q247" s="968"/>
    </row>
    <row r="248" spans="1:17">
      <c r="A248" s="968"/>
      <c r="B248" s="968"/>
      <c r="C248" s="968"/>
      <c r="D248" s="968"/>
      <c r="E248" s="969"/>
      <c r="F248" s="969"/>
      <c r="G248" s="969"/>
      <c r="H248" s="969"/>
      <c r="I248" s="969"/>
      <c r="J248" s="969"/>
      <c r="K248" s="969"/>
      <c r="L248" s="969"/>
      <c r="M248" s="969"/>
      <c r="N248" s="968"/>
      <c r="O248" s="968"/>
      <c r="P248" s="968"/>
      <c r="Q248" s="968"/>
    </row>
    <row r="249" spans="1:17">
      <c r="A249" s="968"/>
      <c r="B249" s="968"/>
      <c r="C249" s="968"/>
      <c r="D249" s="968"/>
      <c r="E249" s="969"/>
      <c r="F249" s="969"/>
      <c r="G249" s="969"/>
      <c r="H249" s="969"/>
      <c r="I249" s="969"/>
      <c r="J249" s="969"/>
      <c r="K249" s="969"/>
      <c r="L249" s="969"/>
      <c r="M249" s="969"/>
      <c r="N249" s="968"/>
      <c r="O249" s="968"/>
      <c r="P249" s="968"/>
      <c r="Q249" s="968"/>
    </row>
    <row r="250" spans="1:17">
      <c r="A250" s="968"/>
      <c r="B250" s="968"/>
      <c r="C250" s="968"/>
      <c r="D250" s="968"/>
      <c r="E250" s="969"/>
      <c r="F250" s="969"/>
      <c r="G250" s="969"/>
      <c r="H250" s="969"/>
      <c r="I250" s="969"/>
      <c r="J250" s="969"/>
      <c r="K250" s="969"/>
      <c r="L250" s="969"/>
      <c r="M250" s="969"/>
      <c r="N250" s="968"/>
      <c r="O250" s="968"/>
      <c r="P250" s="968"/>
      <c r="Q250" s="968"/>
    </row>
    <row r="251" spans="1:17">
      <c r="A251" s="968"/>
      <c r="B251" s="968"/>
      <c r="C251" s="968"/>
      <c r="D251" s="968"/>
      <c r="E251" s="969"/>
      <c r="F251" s="969"/>
      <c r="G251" s="969"/>
      <c r="H251" s="969"/>
      <c r="I251" s="969"/>
      <c r="J251" s="969"/>
      <c r="K251" s="969"/>
      <c r="L251" s="969"/>
      <c r="M251" s="969"/>
      <c r="N251" s="968"/>
      <c r="O251" s="968"/>
      <c r="P251" s="968"/>
      <c r="Q251" s="968"/>
    </row>
    <row r="252" spans="1:17">
      <c r="A252" s="968"/>
      <c r="B252" s="968"/>
      <c r="C252" s="968"/>
      <c r="D252" s="968"/>
      <c r="E252" s="969"/>
      <c r="F252" s="969"/>
      <c r="G252" s="969"/>
      <c r="H252" s="969"/>
      <c r="I252" s="969"/>
      <c r="J252" s="969"/>
      <c r="K252" s="969"/>
      <c r="L252" s="969"/>
      <c r="M252" s="969"/>
      <c r="N252" s="968"/>
      <c r="O252" s="968"/>
      <c r="P252" s="968"/>
      <c r="Q252" s="968"/>
    </row>
    <row r="253" spans="1:17">
      <c r="A253" s="968"/>
      <c r="B253" s="968"/>
      <c r="C253" s="968"/>
      <c r="D253" s="968"/>
      <c r="E253" s="969"/>
      <c r="F253" s="969"/>
      <c r="G253" s="969"/>
      <c r="H253" s="969"/>
      <c r="I253" s="969"/>
      <c r="J253" s="969"/>
      <c r="K253" s="969"/>
      <c r="L253" s="969"/>
      <c r="M253" s="969"/>
      <c r="N253" s="968"/>
      <c r="O253" s="968"/>
      <c r="P253" s="968"/>
      <c r="Q253" s="968"/>
    </row>
    <row r="254" spans="1:17">
      <c r="A254" s="968"/>
      <c r="B254" s="968"/>
      <c r="C254" s="968"/>
      <c r="D254" s="968"/>
      <c r="E254" s="969"/>
      <c r="F254" s="969"/>
      <c r="G254" s="969"/>
      <c r="H254" s="969"/>
      <c r="I254" s="969"/>
      <c r="J254" s="969"/>
      <c r="K254" s="969"/>
      <c r="L254" s="969"/>
      <c r="M254" s="969"/>
      <c r="N254" s="968"/>
      <c r="O254" s="968"/>
      <c r="P254" s="968"/>
      <c r="Q254" s="968"/>
    </row>
    <row r="255" spans="1:17">
      <c r="A255" s="968"/>
      <c r="B255" s="968"/>
      <c r="C255" s="968"/>
      <c r="D255" s="968"/>
      <c r="E255" s="969"/>
      <c r="F255" s="969"/>
      <c r="G255" s="969"/>
      <c r="H255" s="969"/>
      <c r="I255" s="969"/>
      <c r="J255" s="969"/>
      <c r="K255" s="969"/>
      <c r="L255" s="969"/>
      <c r="M255" s="969"/>
      <c r="N255" s="968"/>
      <c r="O255" s="968"/>
      <c r="P255" s="968"/>
      <c r="Q255" s="968"/>
    </row>
    <row r="256" spans="1:17">
      <c r="A256" s="968"/>
      <c r="B256" s="968"/>
      <c r="C256" s="968"/>
      <c r="D256" s="968"/>
      <c r="E256" s="969"/>
      <c r="F256" s="969"/>
      <c r="G256" s="969"/>
      <c r="H256" s="969"/>
      <c r="I256" s="969"/>
      <c r="J256" s="969"/>
      <c r="K256" s="969"/>
      <c r="L256" s="969"/>
      <c r="M256" s="969"/>
      <c r="N256" s="968"/>
      <c r="O256" s="968"/>
      <c r="P256" s="968"/>
      <c r="Q256" s="968"/>
    </row>
  </sheetData>
  <sheetProtection password="81B0" sheet="1"/>
  <dataConsolidate>
    <dataRefs count="43">
      <dataRef ref="B22:G48" sheet="ЕBK-отчет" r:id="rId1"/>
      <dataRef ref="B22:G48" sheet="ЕBK-отчет" r:id="rId2"/>
      <dataRef ref="B22:G48" sheet="ЕBK-отчет" r:id="rId3"/>
      <dataRef ref="B22:G48" sheet="ЕBK-отчет" r:id="rId4"/>
      <dataRef ref="B22:G48" sheet="ЕBK-отчет" r:id="rId5"/>
      <dataRef ref="B22:G48" sheet="ЕBK-отчет" r:id="rId6"/>
      <dataRef ref="B22:G48" sheet="ЕBK-отчет" r:id="rId7"/>
      <dataRef ref="B22:G48" sheet="ЕBK-отчет" r:id="rId8"/>
      <dataRef ref="B22:G48" sheet="ЕBK-отчет" r:id="rId9"/>
      <dataRef ref="B22:G48" sheet="BAL3_1~1" r:id="rId10"/>
      <dataRef ref="B22:G48" sheet="ЕBK-отчет" r:id="rId11"/>
      <dataRef ref="B22:G48" sheet="ЕBK-отчет" r:id="rId12"/>
      <dataRef ref="B22:G48" sheet="ЕBK-отчет" r:id="rId13"/>
      <dataRef ref="B22:G48" sheet="ЕBK-отчет" r:id="rId14"/>
      <dataRef ref="B22:G48" sheet="ЕBK-отчет" r:id="rId15"/>
      <dataRef ref="B22:G48" sheet="ЕBK-отчет" r:id="rId16"/>
      <dataRef ref="B22:G48" sheet="ЕBK-отчет" r:id="rId17"/>
      <dataRef ref="B22:G48" sheet="ЕBK-отчет" r:id="rId18"/>
      <dataRef ref="B22:G48" sheet="ЕBK-отчет" r:id="rId19"/>
      <dataRef ref="B22:G48" sheet="Обобщен" r:id="rId20"/>
      <dataRef ref="B22:G48" sheet="Sheet1" r:id="rId21"/>
      <dataRef ref="B22:G48" sheet="ЕBK-отчет" r:id="rId22"/>
      <dataRef ref="B22:G48" sheet="ЕBK-отчет" r:id="rId23"/>
      <dataRef ref="B22:G48" sheet="ЕBK-отчет" r:id="rId24"/>
      <dataRef ref="B22:G48" sheet="ЕBK-отчет" r:id="rId25"/>
      <dataRef ref="B22:G48" sheet="ЕBK-отчет" r:id="rId26"/>
      <dataRef ref="B22:G48" sheet="ЕBK-отчет" r:id="rId27"/>
      <dataRef ref="B22:G48" sheet="Sheet1" r:id="rId28"/>
      <dataRef ref="B22:G48" sheet="ЕBK-отчет" r:id="rId29"/>
      <dataRef ref="B22:G48" sheet="ЕВК-отчет" r:id="rId30"/>
      <dataRef ref="B22:G48" sheet="ЕBK-отчет" r:id="rId31"/>
      <dataRef ref="B22:G48" sheet="ЕBK-отчет" r:id="rId32"/>
      <dataRef ref="B22:G48" sheet="ЕBK-отчет" r:id="rId33"/>
      <dataRef ref="B22:G48" sheet="ЕBK-отчет" r:id="rId34"/>
      <dataRef ref="B22:G48" sheet="ЕBK-отчет" r:id="rId35"/>
      <dataRef ref="B22:G48" sheet="ЕBK-отчет" r:id="rId36"/>
      <dataRef ref="B22:G48" sheet="ЕBK-отчет" r:id="rId37"/>
      <dataRef ref="B22:G48" sheet="ЕBK-отчет" r:id="rId38"/>
      <dataRef ref="B22:G48" sheet="ЕBK-отчет" r:id="rId39"/>
      <dataRef ref="B22:G48" sheet="ЕBK-отчет" r:id="rId40"/>
      <dataRef ref="B22:G48" sheet="ЕBK-отчет" r:id="rId41"/>
      <dataRef ref="B22:G48" sheet="BAL3_1~1" r:id="rId42"/>
      <dataRef ref="B22:G48" sheet="ЕBK-отчет" r:id="rId43"/>
    </dataRefs>
  </dataConsolidate>
  <customSheetViews>
    <customSheetView guid="{D568CAA1-2ECB-11D7-B07A-00010309AF38}" scale="65" hiddenRows="1" hiddenColumns="1" showRuler="0" topLeftCell="A37">
      <selection activeCell="C60" sqref="C60"/>
      <pageMargins left="0.35433070866141736" right="0.23622047244094491" top="0.31496062992125984" bottom="0.35433070866141736" header="0.19685039370078741" footer="0.23622047244094491"/>
      <pageSetup paperSize="9" scale="43" orientation="landscape" r:id="rId44"/>
      <headerFooter alignWithMargins="0"/>
    </customSheetView>
  </customSheetViews>
  <mergeCells count="8">
    <mergeCell ref="I11:J11"/>
    <mergeCell ref="I12:J14"/>
    <mergeCell ref="I114:J114"/>
    <mergeCell ref="E114:F114"/>
    <mergeCell ref="G108:H108"/>
    <mergeCell ref="E110:F110"/>
    <mergeCell ref="E17:E18"/>
    <mergeCell ref="F17:F18"/>
  </mergeCells>
  <phoneticPr fontId="3" type="noConversion"/>
  <conditionalFormatting sqref="E65:J65">
    <cfRule type="cellIs" dxfId="596" priority="44" stopIfTrue="1" operator="notEqual">
      <formula>0</formula>
    </cfRule>
  </conditionalFormatting>
  <conditionalFormatting sqref="E105:J105">
    <cfRule type="cellIs" dxfId="595" priority="30" stopIfTrue="1" operator="notEqual">
      <formula>0</formula>
    </cfRule>
  </conditionalFormatting>
  <conditionalFormatting sqref="G107:H107 B107">
    <cfRule type="cellIs" dxfId="594" priority="28" stopIfTrue="1" operator="equal">
      <formula>0</formula>
    </cfRule>
  </conditionalFormatting>
  <conditionalFormatting sqref="I114 E110">
    <cfRule type="cellIs" dxfId="593" priority="27" stopIfTrue="1" operator="equal">
      <formula>0</formula>
    </cfRule>
  </conditionalFormatting>
  <conditionalFormatting sqref="J107">
    <cfRule type="cellIs" dxfId="592" priority="26" stopIfTrue="1" operator="equal">
      <formula>0</formula>
    </cfRule>
  </conditionalFormatting>
  <conditionalFormatting sqref="E114:F114">
    <cfRule type="cellIs" dxfId="591" priority="25" stopIfTrue="1" operator="equal">
      <formula>0</formula>
    </cfRule>
  </conditionalFormatting>
  <conditionalFormatting sqref="F15">
    <cfRule type="cellIs" dxfId="590" priority="15" stopIfTrue="1" operator="equal">
      <formula>"Чужди средства"</formula>
    </cfRule>
    <cfRule type="cellIs" dxfId="589" priority="16" stopIfTrue="1" operator="equal">
      <formula>"СЕС - ДМП"</formula>
    </cfRule>
    <cfRule type="cellIs" dxfId="588" priority="17" stopIfTrue="1" operator="equal">
      <formula>"СЕС - РА"</formula>
    </cfRule>
    <cfRule type="cellIs" dxfId="579" priority="18" stopIfTrue="1" operator="equal">
      <formula>"СЕС - ДЕС"</formula>
    </cfRule>
    <cfRule type="cellIs" dxfId="578" priority="19" stopIfTrue="1" operator="equal">
      <formula>"СЕС - КСФ"</formula>
    </cfRule>
  </conditionalFormatting>
  <conditionalFormatting sqref="B105">
    <cfRule type="cellIs" dxfId="587" priority="14" stopIfTrue="1" operator="notEqual">
      <formula>0</formula>
    </cfRule>
  </conditionalFormatting>
  <conditionalFormatting sqref="I11:J11">
    <cfRule type="cellIs" dxfId="586" priority="6" stopIfTrue="1" operator="between">
      <formula>1000000000000</formula>
      <formula>9999999999999990</formula>
    </cfRule>
    <cfRule type="cellIs" dxfId="585" priority="7" stopIfTrue="1" operator="between">
      <formula>10000000000</formula>
      <formula>999999999999</formula>
    </cfRule>
    <cfRule type="cellIs" dxfId="584" priority="8" stopIfTrue="1" operator="between">
      <formula>1000000</formula>
      <formula>99999999</formula>
    </cfRule>
    <cfRule type="cellIs" dxfId="583" priority="9" stopIfTrue="1" operator="between">
      <formula>100</formula>
      <formula>9999</formula>
    </cfRule>
  </conditionalFormatting>
  <conditionalFormatting sqref="E15">
    <cfRule type="cellIs" dxfId="582" priority="1" stopIfTrue="1" operator="equal">
      <formula>"Чужди средства"</formula>
    </cfRule>
    <cfRule type="cellIs" dxfId="581" priority="2" stopIfTrue="1" operator="equal">
      <formula>"СЕС - ДМП"</formula>
    </cfRule>
    <cfRule type="cellIs" dxfId="580" priority="3" stopIfTrue="1" operator="equal">
      <formula>"СЕС - РА"</formula>
    </cfRule>
    <cfRule type="cellIs" dxfId="577" priority="4" stopIfTrue="1" operator="equal">
      <formula>"СЕС - ДЕС"</formula>
    </cfRule>
    <cfRule type="cellIs" dxfId="576" priority="5" stopIfTrue="1" operator="equal">
      <formula>"СЕС - КСФ"</formula>
    </cfRule>
  </conditionalFormatting>
  <dataValidations xWindow="439" yWindow="304" count="10">
    <dataValidation allowBlank="1" showInputMessage="1" showErrorMessage="1" prompt="Въвежда се началната дата за периода само с цифри и разделител &quot;.&quot; или &quot;-&quot;, без букви за година и точки." sqref="K11:L11"/>
    <dataValidation type="whole" operator="greaterThanOrEqual" allowBlank="1" showInputMessage="1" showErrorMessage="1" sqref="K90:M90">
      <formula1>0</formula1>
    </dataValidation>
    <dataValidation type="whole" operator="lessThanOrEqual" allowBlank="1" showInputMessage="1" showErrorMessage="1" sqref="K91:M91">
      <formula1>0</formula1>
    </dataValidation>
    <dataValidation type="whole" allowBlank="1" showInputMessage="1" showErrorMessage="1" error="въведете цяло число" sqref="E92:E96 G92:J96 E55:E89 E22:E32 G55:J89 K69:M76 G22:J32 E105:J105 E34:E53 F22:F96 G34:J53">
      <formula1>-10000000000000000</formula1>
      <formula2>10000000000000000</formula2>
    </dataValidation>
    <dataValidation type="whole" operator="greaterThanOrEqual" allowBlank="1" showInputMessage="1" showErrorMessage="1" error="въведете цяло положително число" sqref="E90 G90:J90">
      <formula1>0</formula1>
    </dataValidation>
    <dataValidation type="whole" operator="lessThanOrEqual" allowBlank="1" showInputMessage="1" showErrorMessage="1" error="въведете цяло отрицателно число" sqref="E91 G91:J91">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G54:J54">
      <formula1>0</formula1>
    </dataValidation>
    <dataValidation type="whole" allowBlank="1" showErrorMessage="1" error="въведете цяло число" promptTitle="Внимание" prompt="Въвежда се сумата по параграф 40 без подпараграф 40-71" sqref="E33 G33:J33">
      <formula1>-10000000000000000</formula1>
      <formula2>10000000000000000</formula2>
    </dataValidation>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O11">
      <formula1>1</formula1>
      <formula2>99</formula2>
    </dataValidation>
    <dataValidation allowBlank="1" showErrorMessage="1" prompt="Въвежда се началната дата за периода само с цифри и разделител &quot;.&quot; или &quot;-&quot;, без букви за година и точки." sqref="F11"/>
  </dataValidations>
  <printOptions verticalCentered="1"/>
  <pageMargins left="0.15748031496062992" right="0.15748031496062992" top="0.23622047244094491" bottom="0.23622047244094491" header="0.15748031496062992" footer="0.15748031496062992"/>
  <pageSetup paperSize="9" scale="56" orientation="landscape" r:id="rId45"/>
  <headerFooter alignWithMargins="0"/>
  <rowBreaks count="1" manualBreakCount="1">
    <brk id="55" min="1" max="9" man="1"/>
  </rowBreaks>
  <legacyDrawing r:id="rId4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M734"/>
  <sheetViews>
    <sheetView topLeftCell="M191" zoomScale="75" zoomScaleNormal="75" zoomScaleSheetLayoutView="75" workbookViewId="0">
      <selection activeCell="L191" sqref="A1:L65536"/>
    </sheetView>
  </sheetViews>
  <sheetFormatPr defaultRowHeight="21"/>
  <cols>
    <col min="1" max="1" width="1.7109375" style="33" hidden="1" customWidth="1"/>
    <col min="2" max="2" width="10.140625" style="34" hidden="1" customWidth="1"/>
    <col min="3" max="3" width="13.28515625" style="34" hidden="1" customWidth="1"/>
    <col min="4" max="4" width="74.42578125" style="35" hidden="1" customWidth="1"/>
    <col min="5" max="5" width="18.7109375" style="34" hidden="1" customWidth="1"/>
    <col min="6" max="6" width="18.5703125" style="34" hidden="1" customWidth="1"/>
    <col min="7" max="7" width="17.42578125" style="33" hidden="1" customWidth="1"/>
    <col min="8" max="10" width="17.140625" style="33" hidden="1" customWidth="1"/>
    <col min="11" max="11" width="5.28515625" style="144" hidden="1" customWidth="1"/>
    <col min="12" max="12" width="17.140625" style="33" hidden="1" customWidth="1"/>
    <col min="13" max="15" width="17.140625" style="33" customWidth="1"/>
    <col min="16" max="31" width="9.140625" style="33" customWidth="1"/>
    <col min="32" max="16384" width="9.140625" style="33"/>
  </cols>
  <sheetData>
    <row r="1" spans="1:11" ht="18" hidden="1" customHeight="1">
      <c r="A1" s="33" t="s">
        <v>337</v>
      </c>
      <c r="B1" s="34" t="s">
        <v>338</v>
      </c>
      <c r="C1" s="34" t="s">
        <v>339</v>
      </c>
      <c r="D1" s="35" t="s">
        <v>340</v>
      </c>
      <c r="E1" s="34" t="s">
        <v>341</v>
      </c>
      <c r="F1" s="34" t="s">
        <v>342</v>
      </c>
      <c r="G1" s="36" t="s">
        <v>1067</v>
      </c>
      <c r="H1" s="33" t="s">
        <v>343</v>
      </c>
      <c r="I1" s="33" t="s">
        <v>343</v>
      </c>
      <c r="J1" s="33" t="s">
        <v>343</v>
      </c>
      <c r="K1" s="36" t="s">
        <v>1031</v>
      </c>
    </row>
    <row r="2" spans="1:11" ht="18" customHeight="1">
      <c r="K2" s="36">
        <v>1</v>
      </c>
    </row>
    <row r="3" spans="1:11">
      <c r="E3" s="37"/>
      <c r="K3" s="149">
        <v>1</v>
      </c>
    </row>
    <row r="4" spans="1:11">
      <c r="E4" s="38"/>
      <c r="K4" s="149">
        <v>1</v>
      </c>
    </row>
    <row r="5" spans="1:11">
      <c r="E5" s="34" t="s">
        <v>736</v>
      </c>
      <c r="F5" s="34" t="s">
        <v>736</v>
      </c>
      <c r="K5" s="149">
        <v>1</v>
      </c>
    </row>
    <row r="6" spans="1:11">
      <c r="E6" s="38"/>
      <c r="F6" s="34" t="s">
        <v>736</v>
      </c>
      <c r="K6" s="149">
        <v>1</v>
      </c>
    </row>
    <row r="7" spans="1:11" ht="42" customHeight="1">
      <c r="B7" s="2150" t="str">
        <f>OTCHET!B7</f>
        <v>ОТЧЕТНИ ДАННИ ПО ЕБК ЗА СМЕТКИТЕ ЗА СРЕДСТВАТА ОТ ЕВРОПЕЙСКИЯ СЪЮЗ - КСФ</v>
      </c>
      <c r="C7" s="2151"/>
      <c r="D7" s="2151"/>
      <c r="F7" s="39"/>
      <c r="K7" s="149">
        <v>1</v>
      </c>
    </row>
    <row r="8" spans="1:11">
      <c r="E8" s="39" t="s">
        <v>737</v>
      </c>
      <c r="F8" s="39" t="s">
        <v>644</v>
      </c>
      <c r="K8" s="149">
        <v>1</v>
      </c>
    </row>
    <row r="9" spans="1:11" ht="36.75" customHeight="1" thickBot="1">
      <c r="B9" s="2152">
        <f>OTCHET!B9</f>
        <v>0</v>
      </c>
      <c r="C9" s="2153"/>
      <c r="D9" s="2153"/>
      <c r="E9" s="40">
        <f>OTCHET!$E9</f>
        <v>43466</v>
      </c>
      <c r="F9" s="41">
        <f>OTCHET!$F9</f>
        <v>43555</v>
      </c>
      <c r="K9" s="149">
        <v>1</v>
      </c>
    </row>
    <row r="10" spans="1:11" ht="21.75" thickBot="1">
      <c r="B10" s="5" t="str">
        <f>OTCHET!B10</f>
        <v xml:space="preserve">                                                            (наименование на разпоредителя с бюджет)</v>
      </c>
      <c r="E10" s="39"/>
      <c r="F10" s="43">
        <f>OTCHET!$F10</f>
        <v>0</v>
      </c>
      <c r="K10" s="149">
        <v>1</v>
      </c>
    </row>
    <row r="11" spans="1:11" ht="10.5" customHeight="1" thickBot="1">
      <c r="B11" s="42"/>
      <c r="E11" s="42"/>
      <c r="K11" s="149">
        <v>1</v>
      </c>
    </row>
    <row r="12" spans="1:11" ht="39" customHeight="1" thickTop="1" thickBot="1">
      <c r="B12" s="2152" t="str">
        <f>OTCHET!B12</f>
        <v>Министерство на регионалното развитие и благоустройство</v>
      </c>
      <c r="C12" s="2153"/>
      <c r="D12" s="2153"/>
      <c r="E12" s="39" t="s">
        <v>738</v>
      </c>
      <c r="F12" s="44" t="str">
        <f>OTCHET!$F12</f>
        <v>2100</v>
      </c>
      <c r="K12" s="149">
        <v>1</v>
      </c>
    </row>
    <row r="13" spans="1:11" ht="21.75" thickTop="1">
      <c r="B13" s="5" t="str">
        <f>OTCHET!B13</f>
        <v xml:space="preserve">                                             (наименование на първостепенния разпоредител с бюджет)</v>
      </c>
      <c r="E13" s="45" t="s">
        <v>739</v>
      </c>
      <c r="F13" s="46" t="s">
        <v>736</v>
      </c>
      <c r="K13" s="149">
        <v>1</v>
      </c>
    </row>
    <row r="14" spans="1:11" ht="9" customHeight="1">
      <c r="B14" s="42"/>
      <c r="E14" s="45"/>
      <c r="F14" s="46"/>
      <c r="K14" s="149">
        <v>1</v>
      </c>
    </row>
    <row r="15" spans="1:11" ht="8.1" customHeight="1">
      <c r="B15" s="42"/>
      <c r="E15" s="45"/>
      <c r="F15" s="46"/>
      <c r="K15" s="149">
        <v>1</v>
      </c>
    </row>
    <row r="16" spans="1:11" ht="8.1" customHeight="1">
      <c r="B16" s="42"/>
      <c r="E16" s="45"/>
      <c r="F16" s="46"/>
      <c r="K16" s="149">
        <v>1</v>
      </c>
    </row>
    <row r="17" spans="1:11" ht="8.1" customHeight="1">
      <c r="B17" s="42"/>
      <c r="E17" s="45"/>
      <c r="F17" s="46"/>
      <c r="K17" s="149">
        <v>1</v>
      </c>
    </row>
    <row r="18" spans="1:11" ht="21.75" thickBot="1">
      <c r="F18" s="42"/>
      <c r="J18" s="42" t="s">
        <v>740</v>
      </c>
      <c r="K18" s="149">
        <v>1</v>
      </c>
    </row>
    <row r="19" spans="1:11" ht="21.75" thickBot="1">
      <c r="B19" s="47"/>
      <c r="C19" s="2156" t="s">
        <v>741</v>
      </c>
      <c r="D19" s="2073"/>
      <c r="E19" s="48" t="s">
        <v>742</v>
      </c>
      <c r="F19" s="180" t="s">
        <v>743</v>
      </c>
      <c r="G19" s="168"/>
      <c r="H19" s="168"/>
      <c r="I19" s="168"/>
      <c r="J19" s="52"/>
      <c r="K19" s="149">
        <v>1</v>
      </c>
    </row>
    <row r="20" spans="1:11" ht="45.75" thickBot="1">
      <c r="B20" s="49" t="s">
        <v>692</v>
      </c>
      <c r="C20" s="2072" t="s">
        <v>1032</v>
      </c>
      <c r="D20" s="2071"/>
      <c r="E20" s="50">
        <v>2017</v>
      </c>
      <c r="F20" s="143" t="s">
        <v>1015</v>
      </c>
      <c r="G20" s="143" t="s">
        <v>1065</v>
      </c>
      <c r="H20" s="143" t="s">
        <v>1066</v>
      </c>
      <c r="I20" s="181" t="s">
        <v>1286</v>
      </c>
      <c r="J20" s="182" t="s">
        <v>1287</v>
      </c>
      <c r="K20" s="149">
        <v>1</v>
      </c>
    </row>
    <row r="21" spans="1:11" ht="21.75" thickBot="1">
      <c r="B21" s="51"/>
      <c r="C21" s="2068" t="s">
        <v>745</v>
      </c>
      <c r="D21" s="2069"/>
      <c r="E21" s="13" t="s">
        <v>344</v>
      </c>
      <c r="F21" s="13" t="s">
        <v>345</v>
      </c>
      <c r="G21" s="13" t="s">
        <v>1029</v>
      </c>
      <c r="H21" s="13" t="s">
        <v>1030</v>
      </c>
      <c r="I21" s="13" t="s">
        <v>1003</v>
      </c>
      <c r="J21" s="13" t="s">
        <v>1288</v>
      </c>
      <c r="K21" s="149">
        <v>1</v>
      </c>
    </row>
    <row r="22" spans="1:11" s="53" customFormat="1">
      <c r="A22" s="53">
        <v>5</v>
      </c>
      <c r="B22" s="54">
        <v>100</v>
      </c>
      <c r="C22" s="2154" t="s">
        <v>746</v>
      </c>
      <c r="D22" s="2155"/>
      <c r="E22" s="152">
        <f>OTCHET!$E22</f>
        <v>0</v>
      </c>
      <c r="F22" s="152">
        <f>OTCHET!$F22</f>
        <v>0</v>
      </c>
      <c r="G22" s="55">
        <f>OTCHET!$G22</f>
        <v>0</v>
      </c>
      <c r="H22" s="55">
        <f>OTCHET!$H22</f>
        <v>0</v>
      </c>
      <c r="I22" s="55">
        <f>OTCHET!$I22</f>
        <v>0</v>
      </c>
      <c r="J22" s="55">
        <f>OTCHET!$J22</f>
        <v>0</v>
      </c>
      <c r="K22" s="145" t="str">
        <f t="shared" ref="K22:K48" si="0">(IF(E22&lt;&gt;0,$K$2,IF(F22&lt;&gt;0,$K$2,"")))</f>
        <v/>
      </c>
    </row>
    <row r="23" spans="1:11" s="56" customFormat="1">
      <c r="A23" s="56">
        <v>25</v>
      </c>
      <c r="B23" s="57">
        <v>200</v>
      </c>
      <c r="C23" s="2103" t="s">
        <v>748</v>
      </c>
      <c r="D23" s="2104"/>
      <c r="E23" s="153">
        <f>OTCHET!$E28</f>
        <v>0</v>
      </c>
      <c r="F23" s="153">
        <f>OTCHET!$F28</f>
        <v>0</v>
      </c>
      <c r="G23" s="58">
        <f>OTCHET!$G28</f>
        <v>0</v>
      </c>
      <c r="H23" s="58">
        <f>OTCHET!$H28</f>
        <v>0</v>
      </c>
      <c r="I23" s="58">
        <f>OTCHET!$I28</f>
        <v>0</v>
      </c>
      <c r="J23" s="58">
        <f>OTCHET!$J28</f>
        <v>0</v>
      </c>
      <c r="K23" s="145" t="str">
        <f t="shared" si="0"/>
        <v/>
      </c>
    </row>
    <row r="24" spans="1:11" s="56" customFormat="1" ht="32.25" customHeight="1">
      <c r="A24" s="56">
        <v>50</v>
      </c>
      <c r="B24" s="57">
        <v>400</v>
      </c>
      <c r="C24" s="2083" t="s">
        <v>753</v>
      </c>
      <c r="D24" s="2118"/>
      <c r="E24" s="153">
        <f>OTCHET!$E33</f>
        <v>0</v>
      </c>
      <c r="F24" s="153">
        <f>OTCHET!$F33</f>
        <v>0</v>
      </c>
      <c r="G24" s="58">
        <f>OTCHET!$G33</f>
        <v>0</v>
      </c>
      <c r="H24" s="58">
        <f>OTCHET!$H33</f>
        <v>0</v>
      </c>
      <c r="I24" s="58">
        <f>OTCHET!$I33</f>
        <v>0</v>
      </c>
      <c r="J24" s="58">
        <f>OTCHET!$J33</f>
        <v>0</v>
      </c>
      <c r="K24" s="145" t="str">
        <f t="shared" si="0"/>
        <v/>
      </c>
    </row>
    <row r="25" spans="1:11" s="56" customFormat="1">
      <c r="A25" s="59">
        <v>65</v>
      </c>
      <c r="B25" s="57">
        <v>800</v>
      </c>
      <c r="C25" s="2103" t="s">
        <v>1284</v>
      </c>
      <c r="D25" s="2104"/>
      <c r="E25" s="153">
        <f>OTCHET!$E39</f>
        <v>0</v>
      </c>
      <c r="F25" s="153">
        <f>OTCHET!$F39</f>
        <v>0</v>
      </c>
      <c r="G25" s="58">
        <f>OTCHET!$G39</f>
        <v>0</v>
      </c>
      <c r="H25" s="58">
        <f>OTCHET!$H39</f>
        <v>0</v>
      </c>
      <c r="I25" s="58">
        <f>OTCHET!$I39</f>
        <v>0</v>
      </c>
      <c r="J25" s="58">
        <f>OTCHET!$J39</f>
        <v>0</v>
      </c>
      <c r="K25" s="145" t="str">
        <f t="shared" si="0"/>
        <v/>
      </c>
    </row>
    <row r="26" spans="1:11" s="56" customFormat="1">
      <c r="A26" s="56">
        <v>95</v>
      </c>
      <c r="B26" s="57">
        <v>1000</v>
      </c>
      <c r="C26" s="2103" t="s">
        <v>761</v>
      </c>
      <c r="D26" s="2104"/>
      <c r="E26" s="153">
        <f>OTCHET!$E47</f>
        <v>0</v>
      </c>
      <c r="F26" s="153">
        <f>OTCHET!$F47</f>
        <v>0</v>
      </c>
      <c r="G26" s="58">
        <f>OTCHET!$G47</f>
        <v>0</v>
      </c>
      <c r="H26" s="58">
        <f>OTCHET!$H47</f>
        <v>0</v>
      </c>
      <c r="I26" s="58">
        <f>OTCHET!$I47</f>
        <v>0</v>
      </c>
      <c r="J26" s="58">
        <f>OTCHET!$J47</f>
        <v>0</v>
      </c>
      <c r="K26" s="145" t="str">
        <f t="shared" si="0"/>
        <v/>
      </c>
    </row>
    <row r="27" spans="1:11" s="56" customFormat="1">
      <c r="A27" s="56">
        <v>130</v>
      </c>
      <c r="B27" s="57">
        <v>1300</v>
      </c>
      <c r="C27" s="2103" t="s">
        <v>1033</v>
      </c>
      <c r="D27" s="2104"/>
      <c r="E27" s="153">
        <f>OTCHET!$E52</f>
        <v>0</v>
      </c>
      <c r="F27" s="153">
        <f>OTCHET!$F52</f>
        <v>0</v>
      </c>
      <c r="G27" s="58">
        <f>OTCHET!$G52</f>
        <v>0</v>
      </c>
      <c r="H27" s="58">
        <f>OTCHET!$H52</f>
        <v>0</v>
      </c>
      <c r="I27" s="58">
        <f>OTCHET!$I52</f>
        <v>0</v>
      </c>
      <c r="J27" s="58">
        <f>OTCHET!$J52</f>
        <v>0</v>
      </c>
      <c r="K27" s="145" t="str">
        <f t="shared" si="0"/>
        <v/>
      </c>
    </row>
    <row r="28" spans="1:11" s="56" customFormat="1">
      <c r="A28" s="56">
        <v>160</v>
      </c>
      <c r="B28" s="57">
        <v>1400</v>
      </c>
      <c r="C28" s="2103" t="s">
        <v>772</v>
      </c>
      <c r="D28" s="2104"/>
      <c r="E28" s="153">
        <f>OTCHET!$E58</f>
        <v>0</v>
      </c>
      <c r="F28" s="153">
        <f>OTCHET!$F58</f>
        <v>0</v>
      </c>
      <c r="G28" s="58">
        <f>OTCHET!$G58</f>
        <v>0</v>
      </c>
      <c r="H28" s="58">
        <f>OTCHET!$H58</f>
        <v>0</v>
      </c>
      <c r="I28" s="58">
        <f>OTCHET!$I58</f>
        <v>0</v>
      </c>
      <c r="J28" s="58">
        <f>OTCHET!$J58</f>
        <v>0</v>
      </c>
      <c r="K28" s="145" t="str">
        <f t="shared" si="0"/>
        <v/>
      </c>
    </row>
    <row r="29" spans="1:11" s="56" customFormat="1">
      <c r="A29" s="56">
        <v>175</v>
      </c>
      <c r="B29" s="57">
        <v>1500</v>
      </c>
      <c r="C29" s="2103" t="s">
        <v>775</v>
      </c>
      <c r="D29" s="2104"/>
      <c r="E29" s="153">
        <f>OTCHET!$E61</f>
        <v>0</v>
      </c>
      <c r="F29" s="153">
        <f>OTCHET!$F61</f>
        <v>0</v>
      </c>
      <c r="G29" s="58">
        <f>OTCHET!$G61</f>
        <v>0</v>
      </c>
      <c r="H29" s="58">
        <f>OTCHET!$H61</f>
        <v>0</v>
      </c>
      <c r="I29" s="58">
        <f>OTCHET!$I61</f>
        <v>0</v>
      </c>
      <c r="J29" s="58">
        <f>OTCHET!$J61</f>
        <v>0</v>
      </c>
      <c r="K29" s="145" t="str">
        <f t="shared" si="0"/>
        <v/>
      </c>
    </row>
    <row r="30" spans="1:11" s="56" customFormat="1">
      <c r="B30" s="57">
        <v>1600</v>
      </c>
      <c r="C30" s="2103" t="s">
        <v>778</v>
      </c>
      <c r="D30" s="2104"/>
      <c r="E30" s="153">
        <f>OTCHET!$E64</f>
        <v>0</v>
      </c>
      <c r="F30" s="153">
        <f>OTCHET!$F64</f>
        <v>0</v>
      </c>
      <c r="G30" s="58">
        <f>OTCHET!$G64</f>
        <v>0</v>
      </c>
      <c r="H30" s="58">
        <f>OTCHET!$H64</f>
        <v>0</v>
      </c>
      <c r="I30" s="58">
        <f>OTCHET!$I64</f>
        <v>0</v>
      </c>
      <c r="J30" s="58">
        <f>OTCHET!$J64</f>
        <v>0</v>
      </c>
      <c r="K30" s="145" t="str">
        <f t="shared" si="0"/>
        <v/>
      </c>
    </row>
    <row r="31" spans="1:11" s="56" customFormat="1">
      <c r="A31" s="56">
        <v>200</v>
      </c>
      <c r="B31" s="57">
        <v>1700</v>
      </c>
      <c r="C31" s="2103" t="s">
        <v>779</v>
      </c>
      <c r="D31" s="2104"/>
      <c r="E31" s="153">
        <f>OTCHET!$E65</f>
        <v>0</v>
      </c>
      <c r="F31" s="153">
        <f>OTCHET!$F65</f>
        <v>0</v>
      </c>
      <c r="G31" s="58">
        <f>OTCHET!$G65</f>
        <v>0</v>
      </c>
      <c r="H31" s="58">
        <f>OTCHET!$H65</f>
        <v>0</v>
      </c>
      <c r="I31" s="58">
        <f>OTCHET!$I65</f>
        <v>0</v>
      </c>
      <c r="J31" s="58">
        <f>OTCHET!$J65</f>
        <v>0</v>
      </c>
      <c r="K31" s="145" t="str">
        <f t="shared" si="0"/>
        <v/>
      </c>
    </row>
    <row r="32" spans="1:11" s="56" customFormat="1">
      <c r="A32" s="60">
        <v>231</v>
      </c>
      <c r="B32" s="57">
        <v>1800</v>
      </c>
      <c r="C32" s="2103" t="s">
        <v>785</v>
      </c>
      <c r="D32" s="2104"/>
      <c r="E32" s="153" t="e">
        <f>OTCHET!#REF!</f>
        <v>#REF!</v>
      </c>
      <c r="F32" s="153" t="e">
        <f>OTCHET!#REF!</f>
        <v>#REF!</v>
      </c>
      <c r="G32" s="58" t="e">
        <f>OTCHET!#REF!</f>
        <v>#REF!</v>
      </c>
      <c r="H32" s="58" t="e">
        <f>OTCHET!#REF!</f>
        <v>#REF!</v>
      </c>
      <c r="I32" s="58" t="e">
        <f>OTCHET!#REF!</f>
        <v>#REF!</v>
      </c>
      <c r="J32" s="58" t="e">
        <f>OTCHET!#REF!</f>
        <v>#REF!</v>
      </c>
      <c r="K32" s="145" t="e">
        <f t="shared" si="0"/>
        <v>#REF!</v>
      </c>
    </row>
    <row r="33" spans="1:31" s="56" customFormat="1">
      <c r="A33" s="56">
        <v>235</v>
      </c>
      <c r="B33" s="57">
        <v>1900</v>
      </c>
      <c r="C33" s="2103" t="s">
        <v>786</v>
      </c>
      <c r="D33" s="2104"/>
      <c r="E33" s="153">
        <f>OTCHET!$E72</f>
        <v>0</v>
      </c>
      <c r="F33" s="153">
        <f>OTCHET!$F72</f>
        <v>0</v>
      </c>
      <c r="G33" s="58">
        <f>OTCHET!$G72</f>
        <v>0</v>
      </c>
      <c r="H33" s="58">
        <f>OTCHET!$H72</f>
        <v>0</v>
      </c>
      <c r="I33" s="58">
        <f>OTCHET!$I72</f>
        <v>0</v>
      </c>
      <c r="J33" s="58">
        <f>OTCHET!$J72</f>
        <v>0</v>
      </c>
      <c r="K33" s="145" t="str">
        <f t="shared" si="0"/>
        <v/>
      </c>
    </row>
    <row r="34" spans="1:31" s="56" customFormat="1">
      <c r="A34" s="56">
        <v>255</v>
      </c>
      <c r="B34" s="57">
        <v>2000</v>
      </c>
      <c r="C34" s="2103" t="s">
        <v>787</v>
      </c>
      <c r="D34" s="2104"/>
      <c r="E34" s="153">
        <f>OTCHET!$E73</f>
        <v>0</v>
      </c>
      <c r="F34" s="153">
        <f>OTCHET!$F73</f>
        <v>0</v>
      </c>
      <c r="G34" s="58">
        <f>OTCHET!$G73</f>
        <v>0</v>
      </c>
      <c r="H34" s="58">
        <f>OTCHET!$H73</f>
        <v>0</v>
      </c>
      <c r="I34" s="58">
        <f>OTCHET!$I73</f>
        <v>0</v>
      </c>
      <c r="J34" s="58">
        <f>OTCHET!$J73</f>
        <v>0</v>
      </c>
      <c r="K34" s="145" t="str">
        <f t="shared" si="0"/>
        <v/>
      </c>
    </row>
    <row r="35" spans="1:31" s="56" customFormat="1">
      <c r="A35" s="56">
        <v>265</v>
      </c>
      <c r="B35" s="57">
        <v>2400</v>
      </c>
      <c r="C35" s="2103" t="s">
        <v>788</v>
      </c>
      <c r="D35" s="2104"/>
      <c r="E35" s="153">
        <f>OTCHET!$E74</f>
        <v>0</v>
      </c>
      <c r="F35" s="153">
        <f>OTCHET!$F74</f>
        <v>0</v>
      </c>
      <c r="G35" s="58">
        <f>OTCHET!$G74</f>
        <v>0</v>
      </c>
      <c r="H35" s="58">
        <f>OTCHET!$H74</f>
        <v>0</v>
      </c>
      <c r="I35" s="58">
        <f>OTCHET!$I74</f>
        <v>0</v>
      </c>
      <c r="J35" s="58">
        <f>OTCHET!$J74</f>
        <v>0</v>
      </c>
      <c r="K35" s="145" t="str">
        <f t="shared" si="0"/>
        <v/>
      </c>
    </row>
    <row r="36" spans="1:31" s="56" customFormat="1">
      <c r="A36" s="61">
        <v>350</v>
      </c>
      <c r="B36" s="62">
        <v>2500</v>
      </c>
      <c r="C36" s="2097" t="s">
        <v>803</v>
      </c>
      <c r="D36" s="2098"/>
      <c r="E36" s="153">
        <f>OTCHET!$E90</f>
        <v>0</v>
      </c>
      <c r="F36" s="153">
        <f>OTCHET!$F90</f>
        <v>0</v>
      </c>
      <c r="G36" s="58">
        <f>OTCHET!$G90</f>
        <v>0</v>
      </c>
      <c r="H36" s="58">
        <f>OTCHET!$H90</f>
        <v>0</v>
      </c>
      <c r="I36" s="58">
        <f>OTCHET!$I90</f>
        <v>0</v>
      </c>
      <c r="J36" s="58">
        <f>OTCHET!$J90</f>
        <v>0</v>
      </c>
      <c r="K36" s="145" t="str">
        <f t="shared" si="0"/>
        <v/>
      </c>
    </row>
    <row r="37" spans="1:31" s="56" customFormat="1">
      <c r="A37" s="63">
        <v>360</v>
      </c>
      <c r="B37" s="57">
        <v>2600</v>
      </c>
      <c r="C37" s="2097" t="s">
        <v>389</v>
      </c>
      <c r="D37" s="2098"/>
      <c r="E37" s="153">
        <f>OTCHET!$E93</f>
        <v>0</v>
      </c>
      <c r="F37" s="153">
        <f>OTCHET!$F93</f>
        <v>0</v>
      </c>
      <c r="G37" s="58">
        <f>OTCHET!$G93</f>
        <v>0</v>
      </c>
      <c r="H37" s="58">
        <f>OTCHET!$H93</f>
        <v>0</v>
      </c>
      <c r="I37" s="58">
        <f>OTCHET!$I93</f>
        <v>0</v>
      </c>
      <c r="J37" s="58">
        <f>OTCHET!$J93</f>
        <v>0</v>
      </c>
      <c r="K37" s="145" t="str">
        <f t="shared" si="0"/>
        <v/>
      </c>
    </row>
    <row r="38" spans="1:31" s="56" customFormat="1">
      <c r="A38" s="63">
        <v>370</v>
      </c>
      <c r="B38" s="57">
        <v>2700</v>
      </c>
      <c r="C38" s="2103" t="s">
        <v>390</v>
      </c>
      <c r="D38" s="2104"/>
      <c r="E38" s="153">
        <f>OTCHET!$E94</f>
        <v>0</v>
      </c>
      <c r="F38" s="153">
        <f>OTCHET!$F94</f>
        <v>0</v>
      </c>
      <c r="G38" s="58">
        <f>OTCHET!$G94</f>
        <v>0</v>
      </c>
      <c r="H38" s="58">
        <f>OTCHET!$H94</f>
        <v>0</v>
      </c>
      <c r="I38" s="58">
        <f>OTCHET!$I94</f>
        <v>0</v>
      </c>
      <c r="J38" s="58">
        <f>OTCHET!$J94</f>
        <v>0</v>
      </c>
      <c r="K38" s="145" t="str">
        <f t="shared" si="0"/>
        <v/>
      </c>
    </row>
    <row r="39" spans="1:31" s="56" customFormat="1">
      <c r="A39" s="63">
        <v>445</v>
      </c>
      <c r="B39" s="57">
        <v>2800</v>
      </c>
      <c r="C39" s="2103" t="s">
        <v>819</v>
      </c>
      <c r="D39" s="2104"/>
      <c r="E39" s="153">
        <f>OTCHET!$E108</f>
        <v>0</v>
      </c>
      <c r="F39" s="153">
        <f>OTCHET!$F108</f>
        <v>0</v>
      </c>
      <c r="G39" s="58">
        <f>OTCHET!$G108</f>
        <v>0</v>
      </c>
      <c r="H39" s="58">
        <f>OTCHET!$H108</f>
        <v>0</v>
      </c>
      <c r="I39" s="58">
        <f>OTCHET!$I108</f>
        <v>0</v>
      </c>
      <c r="J39" s="58">
        <f>OTCHET!$J108</f>
        <v>0</v>
      </c>
      <c r="K39" s="145" t="str">
        <f t="shared" si="0"/>
        <v/>
      </c>
    </row>
    <row r="40" spans="1:31" s="56" customFormat="1">
      <c r="A40" s="63">
        <v>470</v>
      </c>
      <c r="B40" s="57">
        <v>3600</v>
      </c>
      <c r="C40" s="2103" t="s">
        <v>822</v>
      </c>
      <c r="D40" s="2104"/>
      <c r="E40" s="153">
        <f>OTCHET!$E112</f>
        <v>0</v>
      </c>
      <c r="F40" s="153">
        <f>OTCHET!$F112</f>
        <v>0</v>
      </c>
      <c r="G40" s="58">
        <f>OTCHET!$G112</f>
        <v>0</v>
      </c>
      <c r="H40" s="58">
        <f>OTCHET!$H112</f>
        <v>0</v>
      </c>
      <c r="I40" s="58">
        <f>OTCHET!$I112</f>
        <v>0</v>
      </c>
      <c r="J40" s="58">
        <f>OTCHET!$J112</f>
        <v>0</v>
      </c>
      <c r="K40" s="145" t="str">
        <f t="shared" si="0"/>
        <v/>
      </c>
    </row>
    <row r="41" spans="1:31" s="56" customFormat="1">
      <c r="A41" s="63">
        <v>495</v>
      </c>
      <c r="B41" s="57">
        <v>3700</v>
      </c>
      <c r="C41" s="2103" t="s">
        <v>827</v>
      </c>
      <c r="D41" s="2104"/>
      <c r="E41" s="153">
        <f>OTCHET!$E121</f>
        <v>0</v>
      </c>
      <c r="F41" s="153">
        <f>OTCHET!$F121</f>
        <v>0</v>
      </c>
      <c r="G41" s="58">
        <f>OTCHET!$G121</f>
        <v>0</v>
      </c>
      <c r="H41" s="58">
        <f>OTCHET!$H121</f>
        <v>0</v>
      </c>
      <c r="I41" s="58">
        <f>OTCHET!$I121</f>
        <v>0</v>
      </c>
      <c r="J41" s="58">
        <f>OTCHET!$J121</f>
        <v>0</v>
      </c>
      <c r="K41" s="145" t="str">
        <f t="shared" si="0"/>
        <v/>
      </c>
    </row>
    <row r="42" spans="1:31" s="67" customFormat="1" ht="21.75" thickBot="1">
      <c r="A42" s="64">
        <v>515</v>
      </c>
      <c r="B42" s="57">
        <v>4000</v>
      </c>
      <c r="C42" s="65" t="s">
        <v>831</v>
      </c>
      <c r="D42" s="154"/>
      <c r="E42" s="153">
        <f>OTCHET!$E125</f>
        <v>0</v>
      </c>
      <c r="F42" s="153">
        <f>OTCHET!$F125</f>
        <v>0</v>
      </c>
      <c r="G42" s="58">
        <f>OTCHET!$G125</f>
        <v>0</v>
      </c>
      <c r="H42" s="58">
        <f>OTCHET!$H125</f>
        <v>0</v>
      </c>
      <c r="I42" s="58">
        <f>OTCHET!$I125</f>
        <v>0</v>
      </c>
      <c r="J42" s="58">
        <f>OTCHET!$J125</f>
        <v>0</v>
      </c>
      <c r="K42" s="145" t="str">
        <f t="shared" si="0"/>
        <v/>
      </c>
      <c r="L42" s="66"/>
      <c r="M42" s="66"/>
      <c r="N42" s="66"/>
      <c r="O42" s="66"/>
      <c r="P42" s="66"/>
      <c r="Q42" s="66"/>
      <c r="R42" s="66"/>
      <c r="S42" s="66"/>
      <c r="T42" s="66"/>
      <c r="U42" s="66"/>
      <c r="V42" s="66"/>
      <c r="W42" s="66"/>
      <c r="AD42" s="68"/>
      <c r="AE42" s="68"/>
    </row>
    <row r="43" spans="1:31" s="56" customFormat="1">
      <c r="A43" s="63">
        <v>540</v>
      </c>
      <c r="B43" s="57">
        <v>4100</v>
      </c>
      <c r="C43" s="2103" t="s">
        <v>491</v>
      </c>
      <c r="D43" s="2104"/>
      <c r="E43" s="153">
        <f>OTCHET!$E137</f>
        <v>0</v>
      </c>
      <c r="F43" s="153">
        <f>OTCHET!$F137</f>
        <v>0</v>
      </c>
      <c r="G43" s="58">
        <f>OTCHET!$G137</f>
        <v>0</v>
      </c>
      <c r="H43" s="58">
        <f>OTCHET!$H137</f>
        <v>0</v>
      </c>
      <c r="I43" s="58">
        <f>OTCHET!$I137</f>
        <v>0</v>
      </c>
      <c r="J43" s="58">
        <f>OTCHET!$J137</f>
        <v>0</v>
      </c>
      <c r="K43" s="145" t="str">
        <f t="shared" si="0"/>
        <v/>
      </c>
      <c r="L43" s="69"/>
    </row>
    <row r="44" spans="1:31" s="56" customFormat="1">
      <c r="A44" s="63">
        <v>550</v>
      </c>
      <c r="B44" s="57">
        <v>4200</v>
      </c>
      <c r="C44" s="2103" t="s">
        <v>492</v>
      </c>
      <c r="D44" s="2104"/>
      <c r="E44" s="153">
        <f>OTCHET!$E138</f>
        <v>0</v>
      </c>
      <c r="F44" s="153">
        <f>OTCHET!$F138</f>
        <v>0</v>
      </c>
      <c r="G44" s="58">
        <f>OTCHET!$G138</f>
        <v>0</v>
      </c>
      <c r="H44" s="58">
        <f>OTCHET!$H138</f>
        <v>0</v>
      </c>
      <c r="I44" s="58">
        <f>OTCHET!$I138</f>
        <v>0</v>
      </c>
      <c r="J44" s="58">
        <f>OTCHET!$J138</f>
        <v>0</v>
      </c>
      <c r="K44" s="145" t="str">
        <f t="shared" si="0"/>
        <v/>
      </c>
      <c r="L44" s="69"/>
    </row>
    <row r="45" spans="1:31" s="56" customFormat="1">
      <c r="A45" s="63">
        <v>560</v>
      </c>
      <c r="B45" s="57" t="s">
        <v>493</v>
      </c>
      <c r="C45" s="2103" t="s">
        <v>13</v>
      </c>
      <c r="D45" s="2104"/>
      <c r="E45" s="153">
        <f>OTCHET!$E139</f>
        <v>0</v>
      </c>
      <c r="F45" s="153">
        <f>OTCHET!$F139</f>
        <v>0</v>
      </c>
      <c r="G45" s="58">
        <f>OTCHET!$G139</f>
        <v>0</v>
      </c>
      <c r="H45" s="58">
        <f>OTCHET!$H139</f>
        <v>0</v>
      </c>
      <c r="I45" s="58">
        <f>OTCHET!$I139</f>
        <v>0</v>
      </c>
      <c r="J45" s="58">
        <f>OTCHET!$J139</f>
        <v>0</v>
      </c>
      <c r="K45" s="145" t="str">
        <f t="shared" si="0"/>
        <v/>
      </c>
      <c r="L45" s="69"/>
    </row>
    <row r="46" spans="1:31" s="56" customFormat="1">
      <c r="A46" s="63">
        <v>575</v>
      </c>
      <c r="B46" s="57">
        <v>4600</v>
      </c>
      <c r="C46" s="2103" t="s">
        <v>16</v>
      </c>
      <c r="D46" s="2104"/>
      <c r="E46" s="157">
        <f>OTCHET!$E142</f>
        <v>0</v>
      </c>
      <c r="F46" s="157">
        <f>OTCHET!$F142</f>
        <v>0</v>
      </c>
      <c r="G46" s="98">
        <f>OTCHET!$G142</f>
        <v>0</v>
      </c>
      <c r="H46" s="98">
        <f>OTCHET!$H142</f>
        <v>0</v>
      </c>
      <c r="I46" s="98">
        <f>OTCHET!$I142</f>
        <v>0</v>
      </c>
      <c r="J46" s="98">
        <f>OTCHET!$J142</f>
        <v>0</v>
      </c>
      <c r="K46" s="145" t="str">
        <f t="shared" si="0"/>
        <v/>
      </c>
    </row>
    <row r="47" spans="1:31" s="56" customFormat="1">
      <c r="A47" s="63">
        <v>575</v>
      </c>
      <c r="B47" s="57">
        <v>4700</v>
      </c>
      <c r="C47" s="2103" t="s">
        <v>2134</v>
      </c>
      <c r="D47" s="2104"/>
      <c r="E47" s="153">
        <f>OTCHET!$E944</f>
        <v>0</v>
      </c>
      <c r="F47" s="153">
        <f>OTCHET!$F151</f>
        <v>0</v>
      </c>
      <c r="G47" s="58">
        <f>OTCHET!$G151</f>
        <v>0</v>
      </c>
      <c r="H47" s="58">
        <f>OTCHET!$H151</f>
        <v>0</v>
      </c>
      <c r="I47" s="58">
        <f>OTCHET!$I151</f>
        <v>0</v>
      </c>
      <c r="J47" s="58">
        <f>OTCHET!$J151</f>
        <v>0</v>
      </c>
      <c r="K47" s="145" t="str">
        <f t="shared" si="0"/>
        <v/>
      </c>
    </row>
    <row r="48" spans="1:31" s="56" customFormat="1" ht="21.75" thickBot="1">
      <c r="A48" s="63">
        <v>575</v>
      </c>
      <c r="B48" s="57">
        <v>4800</v>
      </c>
      <c r="C48" s="2148" t="s">
        <v>567</v>
      </c>
      <c r="D48" s="2149"/>
      <c r="E48" s="176">
        <f>OTCHET!$E160</f>
        <v>0</v>
      </c>
      <c r="F48" s="176">
        <f>OTCHET!$F160</f>
        <v>0</v>
      </c>
      <c r="G48" s="177">
        <f>OTCHET!$G160</f>
        <v>0</v>
      </c>
      <c r="H48" s="177">
        <f>OTCHET!$H160</f>
        <v>0</v>
      </c>
      <c r="I48" s="177">
        <f>OTCHET!$I160</f>
        <v>0</v>
      </c>
      <c r="J48" s="177">
        <f>OTCHET!$J160</f>
        <v>0</v>
      </c>
      <c r="K48" s="145" t="str">
        <f t="shared" si="0"/>
        <v/>
      </c>
    </row>
    <row r="49" spans="1:15" ht="21.75" thickBot="1">
      <c r="A49" s="70">
        <v>620</v>
      </c>
      <c r="B49" s="71"/>
      <c r="C49" s="72"/>
      <c r="D49" s="155" t="s">
        <v>495</v>
      </c>
      <c r="E49" s="73">
        <f>OTCHET!$E169</f>
        <v>0</v>
      </c>
      <c r="F49" s="73">
        <f>OTCHET!$F169</f>
        <v>0</v>
      </c>
      <c r="G49" s="73">
        <f>OTCHET!$G169</f>
        <v>0</v>
      </c>
      <c r="H49" s="73">
        <f>OTCHET!$H169</f>
        <v>0</v>
      </c>
      <c r="I49" s="73">
        <f>OTCHET!$I169</f>
        <v>0</v>
      </c>
      <c r="J49" s="73">
        <f>OTCHET!$J169</f>
        <v>0</v>
      </c>
      <c r="K49" s="150">
        <v>1</v>
      </c>
      <c r="L49" s="74"/>
    </row>
    <row r="50" spans="1:15" ht="9" customHeight="1">
      <c r="B50" s="75"/>
      <c r="C50" s="76"/>
      <c r="D50" s="77"/>
      <c r="E50" s="78"/>
      <c r="F50" s="78"/>
      <c r="H50" s="74"/>
      <c r="I50" s="74"/>
      <c r="J50" s="74"/>
      <c r="K50" s="150">
        <v>1</v>
      </c>
      <c r="L50" s="74"/>
    </row>
    <row r="51" spans="1:15" ht="7.5" customHeight="1">
      <c r="B51" s="75"/>
      <c r="C51" s="76"/>
      <c r="D51" s="77"/>
      <c r="E51" s="78"/>
      <c r="F51" s="78"/>
      <c r="H51" s="74"/>
      <c r="I51" s="74"/>
      <c r="J51" s="74"/>
      <c r="K51" s="150">
        <v>1</v>
      </c>
      <c r="L51" s="74"/>
    </row>
    <row r="52" spans="1:15">
      <c r="E52" s="79"/>
      <c r="F52" s="79"/>
      <c r="H52" s="74"/>
      <c r="I52" s="74"/>
      <c r="J52" s="74"/>
      <c r="K52" s="150">
        <v>1</v>
      </c>
      <c r="L52" s="74"/>
    </row>
    <row r="53" spans="1:15">
      <c r="E53" s="79"/>
      <c r="F53" s="79"/>
      <c r="H53" s="74"/>
      <c r="I53" s="74"/>
      <c r="J53" s="74"/>
      <c r="K53" s="150">
        <v>1</v>
      </c>
      <c r="L53" s="74"/>
    </row>
    <row r="54" spans="1:15" ht="44.25" customHeight="1">
      <c r="B54" s="2064" t="str">
        <f>$B$7</f>
        <v>ОТЧЕТНИ ДАННИ ПО ЕБК ЗА СМЕТКИТЕ ЗА СРЕДСТВАТА ОТ ЕВРОПЕЙСКИЯ СЪЮЗ - КСФ</v>
      </c>
      <c r="C54" s="2065"/>
      <c r="D54" s="2065"/>
      <c r="E54" s="79"/>
      <c r="F54" s="79"/>
      <c r="H54" s="74"/>
      <c r="I54" s="74"/>
      <c r="J54" s="74"/>
      <c r="K54" s="150">
        <v>1</v>
      </c>
      <c r="L54" s="74"/>
    </row>
    <row r="55" spans="1:15">
      <c r="E55" s="80" t="s">
        <v>737</v>
      </c>
      <c r="F55" s="80" t="s">
        <v>644</v>
      </c>
      <c r="H55" s="74"/>
      <c r="I55" s="74"/>
      <c r="J55" s="74"/>
      <c r="K55" s="150">
        <v>1</v>
      </c>
      <c r="L55" s="74"/>
    </row>
    <row r="56" spans="1:15" ht="38.25" customHeight="1" thickBot="1">
      <c r="B56" s="2066">
        <f>$B$9</f>
        <v>0</v>
      </c>
      <c r="C56" s="2067"/>
      <c r="D56" s="2067"/>
      <c r="E56" s="82">
        <f>$E$9</f>
        <v>43466</v>
      </c>
      <c r="F56" s="83">
        <f>$F$9</f>
        <v>43555</v>
      </c>
      <c r="H56" s="74"/>
      <c r="I56" s="74"/>
      <c r="J56" s="74"/>
      <c r="K56" s="150">
        <v>1</v>
      </c>
      <c r="L56" s="74"/>
    </row>
    <row r="57" spans="1:15" ht="21.75" thickBot="1">
      <c r="B57" s="42" t="str">
        <f>$B$10</f>
        <v xml:space="preserve">                                                            (наименование на разпоредителя с бюджет)</v>
      </c>
      <c r="E57" s="79"/>
      <c r="F57" s="84">
        <f>$F$10</f>
        <v>0</v>
      </c>
      <c r="H57" s="74"/>
      <c r="I57" s="74"/>
      <c r="J57" s="74"/>
      <c r="K57" s="150">
        <v>1</v>
      </c>
      <c r="L57" s="74"/>
    </row>
    <row r="58" spans="1:15" ht="12.75" customHeight="1" thickBot="1">
      <c r="B58" s="42"/>
      <c r="E58" s="85"/>
      <c r="F58" s="79"/>
      <c r="H58" s="74"/>
      <c r="I58" s="74"/>
      <c r="J58" s="74"/>
      <c r="K58" s="150">
        <v>1</v>
      </c>
      <c r="L58" s="74"/>
    </row>
    <row r="59" spans="1:15" ht="38.25" customHeight="1" thickTop="1" thickBot="1">
      <c r="B59" s="2066" t="str">
        <f>$B$12</f>
        <v>Министерство на регионалното развитие и благоустройство</v>
      </c>
      <c r="C59" s="2067"/>
      <c r="D59" s="2067"/>
      <c r="E59" s="79" t="s">
        <v>738</v>
      </c>
      <c r="F59" s="86" t="str">
        <f>$F$12</f>
        <v>2100</v>
      </c>
      <c r="H59" s="74"/>
      <c r="I59" s="74"/>
      <c r="J59" s="74"/>
      <c r="K59" s="150">
        <v>1</v>
      </c>
      <c r="L59" s="74"/>
    </row>
    <row r="60" spans="1:15" ht="21.75" thickTop="1">
      <c r="B60" s="42" t="str">
        <f>$B$13</f>
        <v xml:space="preserve">                                             (наименование на първостепенния разпоредител с бюджет)</v>
      </c>
      <c r="E60" s="85" t="s">
        <v>739</v>
      </c>
      <c r="F60" s="79"/>
      <c r="H60" s="74"/>
      <c r="I60" s="74"/>
      <c r="J60" s="74"/>
      <c r="K60" s="150">
        <v>1</v>
      </c>
      <c r="L60" s="74"/>
    </row>
    <row r="61" spans="1:15" ht="13.5" customHeight="1">
      <c r="B61" s="75"/>
      <c r="C61" s="76"/>
      <c r="D61" s="77"/>
      <c r="E61" s="78"/>
      <c r="F61" s="78"/>
      <c r="H61" s="74"/>
      <c r="I61" s="74"/>
      <c r="J61" s="74"/>
      <c r="K61" s="150">
        <v>1</v>
      </c>
      <c r="L61" s="74"/>
    </row>
    <row r="62" spans="1:15" ht="21.75" thickBot="1">
      <c r="F62" s="42"/>
      <c r="J62" s="42" t="s">
        <v>740</v>
      </c>
      <c r="K62" s="150">
        <v>1</v>
      </c>
      <c r="L62" s="74"/>
    </row>
    <row r="63" spans="1:15" ht="21" customHeight="1" thickBot="1">
      <c r="B63" s="87"/>
      <c r="C63" s="2144" t="s">
        <v>679</v>
      </c>
      <c r="D63" s="2145"/>
      <c r="E63" s="48" t="s">
        <v>742</v>
      </c>
      <c r="F63" s="180" t="s">
        <v>743</v>
      </c>
      <c r="G63" s="168"/>
      <c r="H63" s="168"/>
      <c r="I63" s="168"/>
      <c r="J63" s="52"/>
      <c r="K63" s="150">
        <v>1</v>
      </c>
      <c r="L63" s="2138" t="s">
        <v>2163</v>
      </c>
      <c r="M63" s="2138" t="s">
        <v>2164</v>
      </c>
      <c r="N63" s="2138" t="s">
        <v>2165</v>
      </c>
      <c r="O63" s="2138" t="s">
        <v>2166</v>
      </c>
    </row>
    <row r="64" spans="1:15" ht="49.5" customHeight="1" thickBot="1">
      <c r="B64" s="87" t="s">
        <v>692</v>
      </c>
      <c r="C64" s="2072" t="s">
        <v>1034</v>
      </c>
      <c r="D64" s="2141"/>
      <c r="E64" s="50">
        <v>2017</v>
      </c>
      <c r="F64" s="143" t="s">
        <v>1015</v>
      </c>
      <c r="G64" s="143" t="s">
        <v>1065</v>
      </c>
      <c r="H64" s="143" t="s">
        <v>1066</v>
      </c>
      <c r="I64" s="181" t="s">
        <v>1286</v>
      </c>
      <c r="J64" s="182" t="s">
        <v>1287</v>
      </c>
      <c r="K64" s="150">
        <v>1</v>
      </c>
      <c r="L64" s="2146"/>
      <c r="M64" s="2146"/>
      <c r="N64" s="2139"/>
      <c r="O64" s="2139"/>
    </row>
    <row r="65" spans="1:15" ht="21.75" thickBot="1">
      <c r="B65" s="88"/>
      <c r="C65" s="2142" t="s">
        <v>497</v>
      </c>
      <c r="D65" s="2143"/>
      <c r="E65" s="13" t="s">
        <v>344</v>
      </c>
      <c r="F65" s="13" t="s">
        <v>345</v>
      </c>
      <c r="G65" s="13" t="s">
        <v>1029</v>
      </c>
      <c r="H65" s="13" t="s">
        <v>1030</v>
      </c>
      <c r="I65" s="13" t="s">
        <v>1003</v>
      </c>
      <c r="J65" s="13" t="s">
        <v>1288</v>
      </c>
      <c r="K65" s="150">
        <v>1</v>
      </c>
      <c r="L65" s="2147"/>
      <c r="M65" s="2147"/>
      <c r="N65" s="2140"/>
      <c r="O65" s="2140"/>
    </row>
    <row r="66" spans="1:15" s="56" customFormat="1" ht="34.5" customHeight="1">
      <c r="A66" s="63">
        <v>5</v>
      </c>
      <c r="B66" s="54">
        <v>100</v>
      </c>
      <c r="C66" s="2126" t="s">
        <v>498</v>
      </c>
      <c r="D66" s="2111"/>
      <c r="E66" s="152">
        <f>OTCHET!$E187</f>
        <v>0</v>
      </c>
      <c r="F66" s="152">
        <f>OTCHET!$F187</f>
        <v>1454935</v>
      </c>
      <c r="G66" s="55">
        <f>OTCHET!$G187</f>
        <v>1289241</v>
      </c>
      <c r="H66" s="55">
        <f>OTCHET!$H187</f>
        <v>0</v>
      </c>
      <c r="I66" s="55">
        <f>OTCHET!$I187</f>
        <v>0</v>
      </c>
      <c r="J66" s="55">
        <f>OTCHET!$J187</f>
        <v>165694</v>
      </c>
      <c r="K66" s="145">
        <f t="shared" ref="K66:K95" si="1">(IF(E66&lt;&gt;0,$K$2,IF(F66&lt;&gt;0,$K$2,"")))</f>
        <v>1</v>
      </c>
      <c r="L66" s="89"/>
      <c r="M66" s="169"/>
      <c r="N66" s="89"/>
      <c r="O66" s="90"/>
    </row>
    <row r="67" spans="1:15" s="56" customFormat="1">
      <c r="A67" s="63">
        <v>35</v>
      </c>
      <c r="B67" s="57">
        <v>200</v>
      </c>
      <c r="C67" s="2097" t="s">
        <v>501</v>
      </c>
      <c r="D67" s="2098"/>
      <c r="E67" s="153">
        <f>OTCHET!$E190</f>
        <v>0</v>
      </c>
      <c r="F67" s="153">
        <f>OTCHET!$F190</f>
        <v>14777</v>
      </c>
      <c r="G67" s="58">
        <f>OTCHET!$G190</f>
        <v>14777</v>
      </c>
      <c r="H67" s="58">
        <f>OTCHET!$H190</f>
        <v>0</v>
      </c>
      <c r="I67" s="58">
        <f>OTCHET!$I190</f>
        <v>0</v>
      </c>
      <c r="J67" s="58">
        <f>OTCHET!$J190</f>
        <v>0</v>
      </c>
      <c r="K67" s="145">
        <f t="shared" si="1"/>
        <v>1</v>
      </c>
      <c r="L67" s="91"/>
      <c r="M67" s="170"/>
      <c r="N67" s="91"/>
      <c r="O67" s="92"/>
    </row>
    <row r="68" spans="1:15" s="56" customFormat="1">
      <c r="A68" s="63">
        <v>65</v>
      </c>
      <c r="B68" s="57">
        <v>500</v>
      </c>
      <c r="C68" s="2103" t="s">
        <v>888</v>
      </c>
      <c r="D68" s="2104"/>
      <c r="E68" s="153">
        <f>OTCHET!$E196</f>
        <v>0</v>
      </c>
      <c r="F68" s="153">
        <f>OTCHET!$F196</f>
        <v>382465</v>
      </c>
      <c r="G68" s="58">
        <f>OTCHET!$G196</f>
        <v>0</v>
      </c>
      <c r="H68" s="58">
        <f>OTCHET!$H196</f>
        <v>0</v>
      </c>
      <c r="I68" s="58">
        <f>OTCHET!$I196</f>
        <v>0</v>
      </c>
      <c r="J68" s="58">
        <f>OTCHET!$J196</f>
        <v>382465</v>
      </c>
      <c r="K68" s="145">
        <f t="shared" si="1"/>
        <v>1</v>
      </c>
      <c r="L68" s="91"/>
      <c r="M68" s="170"/>
      <c r="N68" s="91"/>
      <c r="O68" s="92"/>
    </row>
    <row r="69" spans="1:15" s="56" customFormat="1" ht="24" customHeight="1">
      <c r="A69" s="63">
        <v>115</v>
      </c>
      <c r="B69" s="57">
        <v>800</v>
      </c>
      <c r="C69" s="2083" t="s">
        <v>894</v>
      </c>
      <c r="D69" s="2075"/>
      <c r="E69" s="153">
        <f>OTCHET!$E204</f>
        <v>0</v>
      </c>
      <c r="F69" s="153">
        <f>OTCHET!$F204</f>
        <v>0</v>
      </c>
      <c r="G69" s="58">
        <f>OTCHET!$G204</f>
        <v>0</v>
      </c>
      <c r="H69" s="58">
        <f>OTCHET!$H204</f>
        <v>0</v>
      </c>
      <c r="I69" s="58">
        <f>OTCHET!$I204</f>
        <v>0</v>
      </c>
      <c r="J69" s="58">
        <f>OTCHET!$J204</f>
        <v>0</v>
      </c>
      <c r="K69" s="145" t="str">
        <f t="shared" si="1"/>
        <v/>
      </c>
      <c r="L69" s="91"/>
      <c r="M69" s="170"/>
      <c r="N69" s="91"/>
      <c r="O69" s="92"/>
    </row>
    <row r="70" spans="1:15" s="56" customFormat="1">
      <c r="A70" s="63">
        <v>125</v>
      </c>
      <c r="B70" s="57">
        <v>1000</v>
      </c>
      <c r="C70" s="2097" t="s">
        <v>895</v>
      </c>
      <c r="D70" s="2098"/>
      <c r="E70" s="153">
        <f>OTCHET!$E205</f>
        <v>0</v>
      </c>
      <c r="F70" s="153">
        <f>OTCHET!$F205</f>
        <v>2483231</v>
      </c>
      <c r="G70" s="58">
        <f>OTCHET!$G205</f>
        <v>2483231</v>
      </c>
      <c r="H70" s="58">
        <f>OTCHET!$H205</f>
        <v>0</v>
      </c>
      <c r="I70" s="58">
        <f>OTCHET!$I205</f>
        <v>0</v>
      </c>
      <c r="J70" s="58">
        <f>OTCHET!$J205</f>
        <v>0</v>
      </c>
      <c r="K70" s="145">
        <f t="shared" si="1"/>
        <v>1</v>
      </c>
      <c r="L70" s="91"/>
      <c r="M70" s="170"/>
      <c r="N70" s="91"/>
      <c r="O70" s="92"/>
    </row>
    <row r="71" spans="1:15" s="56" customFormat="1">
      <c r="A71" s="63">
        <v>220</v>
      </c>
      <c r="B71" s="57">
        <v>1900</v>
      </c>
      <c r="C71" s="2078" t="s">
        <v>575</v>
      </c>
      <c r="D71" s="2079"/>
      <c r="E71" s="153">
        <f>OTCHET!$E223</f>
        <v>0</v>
      </c>
      <c r="F71" s="153">
        <f>OTCHET!$F223</f>
        <v>27500</v>
      </c>
      <c r="G71" s="58">
        <f>OTCHET!$G223</f>
        <v>27500</v>
      </c>
      <c r="H71" s="58">
        <f>OTCHET!$H223</f>
        <v>0</v>
      </c>
      <c r="I71" s="58">
        <f>OTCHET!$I223</f>
        <v>0</v>
      </c>
      <c r="J71" s="58">
        <f>OTCHET!$J223</f>
        <v>0</v>
      </c>
      <c r="K71" s="145">
        <f t="shared" si="1"/>
        <v>1</v>
      </c>
      <c r="L71" s="91"/>
      <c r="M71" s="170"/>
      <c r="N71" s="91"/>
      <c r="O71" s="92"/>
    </row>
    <row r="72" spans="1:15" s="56" customFormat="1">
      <c r="A72" s="63">
        <v>220</v>
      </c>
      <c r="B72" s="57">
        <v>2100</v>
      </c>
      <c r="C72" s="2078" t="s">
        <v>1072</v>
      </c>
      <c r="D72" s="2079"/>
      <c r="E72" s="153">
        <f>OTCHET!$E227</f>
        <v>0</v>
      </c>
      <c r="F72" s="153">
        <f>OTCHET!$F227</f>
        <v>0</v>
      </c>
      <c r="G72" s="58">
        <f>OTCHET!$G227</f>
        <v>0</v>
      </c>
      <c r="H72" s="58">
        <f>OTCHET!$H227</f>
        <v>0</v>
      </c>
      <c r="I72" s="58">
        <f>OTCHET!$I227</f>
        <v>0</v>
      </c>
      <c r="J72" s="58">
        <f>OTCHET!$J227</f>
        <v>0</v>
      </c>
      <c r="K72" s="145" t="str">
        <f t="shared" si="1"/>
        <v/>
      </c>
      <c r="L72" s="91"/>
      <c r="M72" s="170"/>
      <c r="N72" s="91"/>
      <c r="O72" s="92"/>
    </row>
    <row r="73" spans="1:15" s="56" customFormat="1">
      <c r="A73" s="63">
        <v>250</v>
      </c>
      <c r="B73" s="57">
        <v>2200</v>
      </c>
      <c r="C73" s="2078" t="s">
        <v>914</v>
      </c>
      <c r="D73" s="2079"/>
      <c r="E73" s="153">
        <f>OTCHET!$E233</f>
        <v>0</v>
      </c>
      <c r="F73" s="153">
        <f>OTCHET!$F233</f>
        <v>0</v>
      </c>
      <c r="G73" s="58">
        <f>OTCHET!$G233</f>
        <v>0</v>
      </c>
      <c r="H73" s="58">
        <f>OTCHET!$H233</f>
        <v>0</v>
      </c>
      <c r="I73" s="58">
        <f>OTCHET!$I233</f>
        <v>0</v>
      </c>
      <c r="J73" s="58">
        <f>OTCHET!$J233</f>
        <v>0</v>
      </c>
      <c r="K73" s="145" t="str">
        <f t="shared" si="1"/>
        <v/>
      </c>
      <c r="L73" s="91"/>
      <c r="M73" s="170"/>
      <c r="N73" s="91"/>
      <c r="O73" s="92"/>
    </row>
    <row r="74" spans="1:15" s="56" customFormat="1">
      <c r="A74" s="63">
        <v>270</v>
      </c>
      <c r="B74" s="57">
        <v>2500</v>
      </c>
      <c r="C74" s="2078" t="s">
        <v>916</v>
      </c>
      <c r="D74" s="2079"/>
      <c r="E74" s="153">
        <f>OTCHET!$E236</f>
        <v>0</v>
      </c>
      <c r="F74" s="153">
        <f>OTCHET!$F236</f>
        <v>0</v>
      </c>
      <c r="G74" s="58">
        <f>OTCHET!$G236</f>
        <v>0</v>
      </c>
      <c r="H74" s="58">
        <f>OTCHET!$H236</f>
        <v>0</v>
      </c>
      <c r="I74" s="58">
        <f>OTCHET!$I236</f>
        <v>0</v>
      </c>
      <c r="J74" s="58">
        <f>OTCHET!$J236</f>
        <v>0</v>
      </c>
      <c r="K74" s="145" t="str">
        <f t="shared" si="1"/>
        <v/>
      </c>
      <c r="L74" s="91"/>
      <c r="M74" s="170"/>
      <c r="N74" s="91"/>
      <c r="O74" s="92"/>
    </row>
    <row r="75" spans="1:15" s="56" customFormat="1" ht="20.25" customHeight="1">
      <c r="A75" s="63">
        <v>290</v>
      </c>
      <c r="B75" s="57">
        <v>2600</v>
      </c>
      <c r="C75" s="2105" t="s">
        <v>917</v>
      </c>
      <c r="D75" s="2100"/>
      <c r="E75" s="153">
        <f>OTCHET!$E237</f>
        <v>0</v>
      </c>
      <c r="F75" s="153">
        <f>OTCHET!$F237</f>
        <v>0</v>
      </c>
      <c r="G75" s="58">
        <f>OTCHET!$G237</f>
        <v>0</v>
      </c>
      <c r="H75" s="58">
        <f>OTCHET!$H237</f>
        <v>0</v>
      </c>
      <c r="I75" s="58">
        <f>OTCHET!$I237</f>
        <v>0</v>
      </c>
      <c r="J75" s="58">
        <f>OTCHET!$J237</f>
        <v>0</v>
      </c>
      <c r="K75" s="145" t="str">
        <f t="shared" si="1"/>
        <v/>
      </c>
      <c r="L75" s="91"/>
      <c r="M75" s="170"/>
      <c r="N75" s="91"/>
      <c r="O75" s="92"/>
    </row>
    <row r="76" spans="1:15" s="56" customFormat="1" ht="24" customHeight="1">
      <c r="A76" s="63">
        <v>320</v>
      </c>
      <c r="B76" s="57">
        <v>2700</v>
      </c>
      <c r="C76" s="2105" t="s">
        <v>918</v>
      </c>
      <c r="D76" s="2100"/>
      <c r="E76" s="153">
        <f>OTCHET!$E238</f>
        <v>0</v>
      </c>
      <c r="F76" s="153">
        <f>OTCHET!$F238</f>
        <v>0</v>
      </c>
      <c r="G76" s="58">
        <f>OTCHET!$G238</f>
        <v>0</v>
      </c>
      <c r="H76" s="58">
        <f>OTCHET!$H238</f>
        <v>0</v>
      </c>
      <c r="I76" s="58">
        <f>OTCHET!$I238</f>
        <v>0</v>
      </c>
      <c r="J76" s="58">
        <f>OTCHET!$J238</f>
        <v>0</v>
      </c>
      <c r="K76" s="145" t="str">
        <f t="shared" si="1"/>
        <v/>
      </c>
      <c r="L76" s="91"/>
      <c r="M76" s="170"/>
      <c r="N76" s="91"/>
      <c r="O76" s="92"/>
    </row>
    <row r="77" spans="1:15" s="56" customFormat="1" ht="33.75" customHeight="1">
      <c r="A77" s="63">
        <v>330</v>
      </c>
      <c r="B77" s="57">
        <v>2800</v>
      </c>
      <c r="C77" s="2105" t="s">
        <v>2127</v>
      </c>
      <c r="D77" s="2100"/>
      <c r="E77" s="153">
        <f>OTCHET!$E239</f>
        <v>0</v>
      </c>
      <c r="F77" s="153">
        <f>OTCHET!$F239</f>
        <v>0</v>
      </c>
      <c r="G77" s="58">
        <f>OTCHET!$G239</f>
        <v>0</v>
      </c>
      <c r="H77" s="58">
        <f>OTCHET!$H239</f>
        <v>0</v>
      </c>
      <c r="I77" s="58">
        <f>OTCHET!$I239</f>
        <v>0</v>
      </c>
      <c r="J77" s="58">
        <f>OTCHET!$J239</f>
        <v>0</v>
      </c>
      <c r="K77" s="145" t="str">
        <f t="shared" si="1"/>
        <v/>
      </c>
      <c r="L77" s="91"/>
      <c r="M77" s="170"/>
      <c r="N77" s="91"/>
      <c r="O77" s="92"/>
    </row>
    <row r="78" spans="1:15" s="56" customFormat="1">
      <c r="A78" s="63">
        <v>350</v>
      </c>
      <c r="B78" s="57">
        <v>2900</v>
      </c>
      <c r="C78" s="2078" t="s">
        <v>919</v>
      </c>
      <c r="D78" s="2079"/>
      <c r="E78" s="153">
        <f>OTCHET!$E240</f>
        <v>0</v>
      </c>
      <c r="F78" s="153">
        <f>OTCHET!$F240</f>
        <v>0</v>
      </c>
      <c r="G78" s="58">
        <f>OTCHET!$G240</f>
        <v>0</v>
      </c>
      <c r="H78" s="58">
        <f>OTCHET!$H240</f>
        <v>0</v>
      </c>
      <c r="I78" s="58">
        <f>OTCHET!$I240</f>
        <v>0</v>
      </c>
      <c r="J78" s="58">
        <f>OTCHET!$J240</f>
        <v>0</v>
      </c>
      <c r="K78" s="145" t="str">
        <f t="shared" si="1"/>
        <v/>
      </c>
      <c r="L78" s="91"/>
      <c r="M78" s="170"/>
      <c r="N78" s="91"/>
      <c r="O78" s="92"/>
    </row>
    <row r="79" spans="1:15" s="56" customFormat="1">
      <c r="A79" s="60">
        <v>397</v>
      </c>
      <c r="B79" s="57">
        <v>3300</v>
      </c>
      <c r="C79" s="93" t="s">
        <v>925</v>
      </c>
      <c r="D79" s="156"/>
      <c r="E79" s="153">
        <f>OTCHET!$E249</f>
        <v>0</v>
      </c>
      <c r="F79" s="153">
        <f>OTCHET!$F249</f>
        <v>0</v>
      </c>
      <c r="G79" s="58">
        <f>OTCHET!$G249</f>
        <v>0</v>
      </c>
      <c r="H79" s="58">
        <f>OTCHET!$H249</f>
        <v>0</v>
      </c>
      <c r="I79" s="58">
        <f>OTCHET!$I249</f>
        <v>0</v>
      </c>
      <c r="J79" s="58">
        <f>OTCHET!$J249</f>
        <v>0</v>
      </c>
      <c r="K79" s="145" t="str">
        <f t="shared" si="1"/>
        <v/>
      </c>
      <c r="L79" s="91"/>
      <c r="M79" s="170"/>
      <c r="N79" s="91"/>
      <c r="O79" s="92"/>
    </row>
    <row r="80" spans="1:15" s="56" customFormat="1">
      <c r="A80" s="94">
        <v>404</v>
      </c>
      <c r="B80" s="57">
        <v>3900</v>
      </c>
      <c r="C80" s="2078" t="s">
        <v>929</v>
      </c>
      <c r="D80" s="2079"/>
      <c r="E80" s="153">
        <f>OTCHET!$E255</f>
        <v>0</v>
      </c>
      <c r="F80" s="153">
        <f>OTCHET!$F255</f>
        <v>0</v>
      </c>
      <c r="G80" s="58">
        <f>OTCHET!$G255</f>
        <v>0</v>
      </c>
      <c r="H80" s="58">
        <f>OTCHET!$H255</f>
        <v>0</v>
      </c>
      <c r="I80" s="58">
        <f>OTCHET!$I255</f>
        <v>0</v>
      </c>
      <c r="J80" s="58">
        <f>OTCHET!$J255</f>
        <v>0</v>
      </c>
      <c r="K80" s="145" t="str">
        <f t="shared" si="1"/>
        <v/>
      </c>
      <c r="L80" s="91"/>
      <c r="M80" s="170"/>
      <c r="N80" s="91"/>
      <c r="O80" s="92"/>
    </row>
    <row r="81" spans="1:15" s="56" customFormat="1">
      <c r="A81" s="63">
        <v>440</v>
      </c>
      <c r="B81" s="57">
        <v>4000</v>
      </c>
      <c r="C81" s="2078" t="s">
        <v>930</v>
      </c>
      <c r="D81" s="2079"/>
      <c r="E81" s="153">
        <f>OTCHET!$E256</f>
        <v>0</v>
      </c>
      <c r="F81" s="153">
        <f>OTCHET!$F256</f>
        <v>0</v>
      </c>
      <c r="G81" s="58">
        <f>OTCHET!$G256</f>
        <v>0</v>
      </c>
      <c r="H81" s="58">
        <f>OTCHET!$H256</f>
        <v>0</v>
      </c>
      <c r="I81" s="58">
        <f>OTCHET!$I256</f>
        <v>0</v>
      </c>
      <c r="J81" s="58">
        <f>OTCHET!$J256</f>
        <v>0</v>
      </c>
      <c r="K81" s="145" t="str">
        <f t="shared" si="1"/>
        <v/>
      </c>
      <c r="L81" s="91"/>
      <c r="M81" s="170"/>
      <c r="N81" s="91"/>
      <c r="O81" s="92"/>
    </row>
    <row r="82" spans="1:15" s="56" customFormat="1">
      <c r="A82" s="63">
        <v>450</v>
      </c>
      <c r="B82" s="57">
        <v>4100</v>
      </c>
      <c r="C82" s="2078" t="s">
        <v>931</v>
      </c>
      <c r="D82" s="2079"/>
      <c r="E82" s="153">
        <f>OTCHET!$E257</f>
        <v>0</v>
      </c>
      <c r="F82" s="153">
        <f>OTCHET!$F257</f>
        <v>0</v>
      </c>
      <c r="G82" s="58">
        <f>OTCHET!$G257</f>
        <v>0</v>
      </c>
      <c r="H82" s="58">
        <f>OTCHET!$H257</f>
        <v>0</v>
      </c>
      <c r="I82" s="58">
        <f>OTCHET!$I257</f>
        <v>0</v>
      </c>
      <c r="J82" s="58">
        <f>OTCHET!$J257</f>
        <v>0</v>
      </c>
      <c r="K82" s="145" t="str">
        <f t="shared" si="1"/>
        <v/>
      </c>
      <c r="L82" s="91"/>
      <c r="M82" s="170"/>
      <c r="N82" s="91"/>
      <c r="O82" s="92"/>
    </row>
    <row r="83" spans="1:15" s="56" customFormat="1">
      <c r="A83" s="63">
        <v>495</v>
      </c>
      <c r="B83" s="57">
        <v>4200</v>
      </c>
      <c r="C83" s="2078" t="s">
        <v>932</v>
      </c>
      <c r="D83" s="2079"/>
      <c r="E83" s="153">
        <f>OTCHET!$E258</f>
        <v>0</v>
      </c>
      <c r="F83" s="153">
        <f>OTCHET!$F258</f>
        <v>0</v>
      </c>
      <c r="G83" s="58">
        <f>OTCHET!$G258</f>
        <v>0</v>
      </c>
      <c r="H83" s="58">
        <f>OTCHET!$H258</f>
        <v>0</v>
      </c>
      <c r="I83" s="58">
        <f>OTCHET!$I258</f>
        <v>0</v>
      </c>
      <c r="J83" s="58">
        <f>OTCHET!$J258</f>
        <v>0</v>
      </c>
      <c r="K83" s="145" t="str">
        <f t="shared" si="1"/>
        <v/>
      </c>
      <c r="L83" s="91"/>
      <c r="M83" s="170"/>
      <c r="N83" s="91"/>
      <c r="O83" s="92"/>
    </row>
    <row r="84" spans="1:15" s="56" customFormat="1">
      <c r="A84" s="63">
        <v>635</v>
      </c>
      <c r="B84" s="57">
        <v>4300</v>
      </c>
      <c r="C84" s="2078" t="s">
        <v>1734</v>
      </c>
      <c r="D84" s="2079"/>
      <c r="E84" s="153">
        <f>OTCHET!$E265</f>
        <v>0</v>
      </c>
      <c r="F84" s="153">
        <f>OTCHET!$F265</f>
        <v>0</v>
      </c>
      <c r="G84" s="58">
        <f>OTCHET!$G265</f>
        <v>0</v>
      </c>
      <c r="H84" s="58">
        <f>OTCHET!$H265</f>
        <v>0</v>
      </c>
      <c r="I84" s="58">
        <f>OTCHET!$I265</f>
        <v>0</v>
      </c>
      <c r="J84" s="58">
        <f>OTCHET!$J265</f>
        <v>0</v>
      </c>
      <c r="K84" s="145" t="str">
        <f t="shared" si="1"/>
        <v/>
      </c>
      <c r="L84" s="91"/>
      <c r="M84" s="170"/>
      <c r="N84" s="91"/>
      <c r="O84" s="92"/>
    </row>
    <row r="85" spans="1:15" s="56" customFormat="1">
      <c r="A85" s="63">
        <v>655</v>
      </c>
      <c r="B85" s="57">
        <v>4400</v>
      </c>
      <c r="C85" s="2078" t="s">
        <v>1731</v>
      </c>
      <c r="D85" s="2079"/>
      <c r="E85" s="153">
        <f>OTCHET!$E269</f>
        <v>0</v>
      </c>
      <c r="F85" s="153">
        <f>OTCHET!$F269</f>
        <v>0</v>
      </c>
      <c r="G85" s="58">
        <f>OTCHET!$G269</f>
        <v>0</v>
      </c>
      <c r="H85" s="58">
        <f>OTCHET!$H269</f>
        <v>0</v>
      </c>
      <c r="I85" s="58">
        <f>OTCHET!$I269</f>
        <v>0</v>
      </c>
      <c r="J85" s="58">
        <f>OTCHET!$J269</f>
        <v>0</v>
      </c>
      <c r="K85" s="145" t="str">
        <f t="shared" si="1"/>
        <v/>
      </c>
      <c r="L85" s="91"/>
      <c r="M85" s="170"/>
      <c r="N85" s="91"/>
      <c r="O85" s="92"/>
    </row>
    <row r="86" spans="1:15" s="56" customFormat="1">
      <c r="A86" s="63">
        <v>665</v>
      </c>
      <c r="B86" s="57">
        <v>4500</v>
      </c>
      <c r="C86" s="2078" t="s">
        <v>2128</v>
      </c>
      <c r="D86" s="2079"/>
      <c r="E86" s="153">
        <f>OTCHET!$E270</f>
        <v>0</v>
      </c>
      <c r="F86" s="153">
        <f>OTCHET!$F270</f>
        <v>0</v>
      </c>
      <c r="G86" s="58">
        <f>OTCHET!$G270</f>
        <v>0</v>
      </c>
      <c r="H86" s="58">
        <f>OTCHET!$H270</f>
        <v>0</v>
      </c>
      <c r="I86" s="58">
        <f>OTCHET!$I270</f>
        <v>0</v>
      </c>
      <c r="J86" s="58">
        <f>OTCHET!$J270</f>
        <v>0</v>
      </c>
      <c r="K86" s="145" t="str">
        <f t="shared" si="1"/>
        <v/>
      </c>
      <c r="L86" s="91"/>
      <c r="M86" s="170"/>
      <c r="N86" s="91"/>
      <c r="O86" s="92"/>
    </row>
    <row r="87" spans="1:15" s="56" customFormat="1" ht="18.75" customHeight="1">
      <c r="A87" s="63">
        <v>675</v>
      </c>
      <c r="B87" s="57">
        <v>4600</v>
      </c>
      <c r="C87" s="2105" t="s">
        <v>942</v>
      </c>
      <c r="D87" s="2100"/>
      <c r="E87" s="153">
        <f>OTCHET!$E271</f>
        <v>0</v>
      </c>
      <c r="F87" s="153">
        <f>OTCHET!$F271</f>
        <v>0</v>
      </c>
      <c r="G87" s="58">
        <f>OTCHET!$G271</f>
        <v>0</v>
      </c>
      <c r="H87" s="58">
        <f>OTCHET!$H271</f>
        <v>0</v>
      </c>
      <c r="I87" s="58">
        <f>OTCHET!$I271</f>
        <v>0</v>
      </c>
      <c r="J87" s="58">
        <f>OTCHET!$J271</f>
        <v>0</v>
      </c>
      <c r="K87" s="145" t="str">
        <f t="shared" si="1"/>
        <v/>
      </c>
      <c r="L87" s="91"/>
      <c r="M87" s="170"/>
      <c r="N87" s="91"/>
      <c r="O87" s="92"/>
    </row>
    <row r="88" spans="1:15" s="56" customFormat="1">
      <c r="A88" s="63">
        <v>685</v>
      </c>
      <c r="B88" s="57">
        <v>4900</v>
      </c>
      <c r="C88" s="2078" t="s">
        <v>579</v>
      </c>
      <c r="D88" s="2079"/>
      <c r="E88" s="153">
        <f>OTCHET!$E272</f>
        <v>0</v>
      </c>
      <c r="F88" s="153">
        <f>OTCHET!$F272</f>
        <v>0</v>
      </c>
      <c r="G88" s="58">
        <f>OTCHET!$G272</f>
        <v>0</v>
      </c>
      <c r="H88" s="58">
        <f>OTCHET!$H272</f>
        <v>0</v>
      </c>
      <c r="I88" s="58">
        <f>OTCHET!$I272</f>
        <v>0</v>
      </c>
      <c r="J88" s="58">
        <f>OTCHET!$J272</f>
        <v>0</v>
      </c>
      <c r="K88" s="145" t="str">
        <f t="shared" si="1"/>
        <v/>
      </c>
      <c r="L88" s="91"/>
      <c r="M88" s="170"/>
      <c r="N88" s="91"/>
      <c r="O88" s="92"/>
    </row>
    <row r="89" spans="1:15" s="96" customFormat="1">
      <c r="A89" s="63">
        <v>700</v>
      </c>
      <c r="B89" s="95">
        <v>5100</v>
      </c>
      <c r="C89" s="2131" t="s">
        <v>943</v>
      </c>
      <c r="D89" s="2132"/>
      <c r="E89" s="153">
        <f>OTCHET!$E275</f>
        <v>0</v>
      </c>
      <c r="F89" s="153">
        <f>OTCHET!$F275</f>
        <v>7120045</v>
      </c>
      <c r="G89" s="58">
        <f>OTCHET!$G275</f>
        <v>7120045</v>
      </c>
      <c r="H89" s="58">
        <f>OTCHET!$H275</f>
        <v>0</v>
      </c>
      <c r="I89" s="58">
        <f>OTCHET!$I275</f>
        <v>0</v>
      </c>
      <c r="J89" s="58">
        <f>OTCHET!$J275</f>
        <v>0</v>
      </c>
      <c r="K89" s="145">
        <f t="shared" si="1"/>
        <v>1</v>
      </c>
      <c r="L89" s="91"/>
      <c r="M89" s="170"/>
      <c r="N89" s="91"/>
      <c r="O89" s="92"/>
    </row>
    <row r="90" spans="1:15" s="96" customFormat="1">
      <c r="A90" s="63">
        <v>710</v>
      </c>
      <c r="B90" s="95">
        <v>5200</v>
      </c>
      <c r="C90" s="2131" t="s">
        <v>944</v>
      </c>
      <c r="D90" s="2132"/>
      <c r="E90" s="153">
        <f>OTCHET!$E276</f>
        <v>0</v>
      </c>
      <c r="F90" s="153">
        <f>OTCHET!$F276</f>
        <v>4702103</v>
      </c>
      <c r="G90" s="58">
        <f>OTCHET!$G276</f>
        <v>4702103</v>
      </c>
      <c r="H90" s="58">
        <f>OTCHET!$H276</f>
        <v>0</v>
      </c>
      <c r="I90" s="58">
        <f>OTCHET!$I276</f>
        <v>0</v>
      </c>
      <c r="J90" s="58">
        <f>OTCHET!$J276</f>
        <v>0</v>
      </c>
      <c r="K90" s="145">
        <f t="shared" si="1"/>
        <v>1</v>
      </c>
      <c r="L90" s="91"/>
      <c r="M90" s="170"/>
      <c r="N90" s="91"/>
      <c r="O90" s="92"/>
    </row>
    <row r="91" spans="1:15" s="96" customFormat="1">
      <c r="A91" s="63">
        <v>750</v>
      </c>
      <c r="B91" s="95">
        <v>5300</v>
      </c>
      <c r="C91" s="2131" t="s">
        <v>269</v>
      </c>
      <c r="D91" s="2132"/>
      <c r="E91" s="153">
        <f>OTCHET!$E284</f>
        <v>0</v>
      </c>
      <c r="F91" s="153">
        <f>OTCHET!$F284</f>
        <v>0</v>
      </c>
      <c r="G91" s="58">
        <f>OTCHET!$G284</f>
        <v>0</v>
      </c>
      <c r="H91" s="58">
        <f>OTCHET!$H284</f>
        <v>0</v>
      </c>
      <c r="I91" s="58">
        <f>OTCHET!$I284</f>
        <v>0</v>
      </c>
      <c r="J91" s="58">
        <f>OTCHET!$J284</f>
        <v>0</v>
      </c>
      <c r="K91" s="145" t="str">
        <f t="shared" si="1"/>
        <v/>
      </c>
      <c r="L91" s="91"/>
      <c r="M91" s="170"/>
      <c r="N91" s="91"/>
      <c r="O91" s="92"/>
    </row>
    <row r="92" spans="1:15" s="96" customFormat="1">
      <c r="A92" s="63">
        <v>765</v>
      </c>
      <c r="B92" s="95">
        <v>5400</v>
      </c>
      <c r="C92" s="2131" t="s">
        <v>960</v>
      </c>
      <c r="D92" s="2132"/>
      <c r="E92" s="153">
        <f>OTCHET!$E287</f>
        <v>0</v>
      </c>
      <c r="F92" s="153">
        <f>OTCHET!$F287</f>
        <v>19771</v>
      </c>
      <c r="G92" s="58">
        <f>OTCHET!$G287</f>
        <v>19771</v>
      </c>
      <c r="H92" s="58">
        <f>OTCHET!$H287</f>
        <v>0</v>
      </c>
      <c r="I92" s="58">
        <f>OTCHET!$I287</f>
        <v>0</v>
      </c>
      <c r="J92" s="58">
        <f>OTCHET!$J287</f>
        <v>0</v>
      </c>
      <c r="K92" s="145">
        <f t="shared" si="1"/>
        <v>1</v>
      </c>
      <c r="L92" s="91"/>
      <c r="M92" s="170"/>
      <c r="N92" s="91"/>
      <c r="O92" s="92"/>
    </row>
    <row r="93" spans="1:15" s="56" customFormat="1">
      <c r="A93" s="63">
        <v>775</v>
      </c>
      <c r="B93" s="57">
        <v>5500</v>
      </c>
      <c r="C93" s="2078" t="s">
        <v>961</v>
      </c>
      <c r="D93" s="2079"/>
      <c r="E93" s="153">
        <f>OTCHET!$E288</f>
        <v>0</v>
      </c>
      <c r="F93" s="153">
        <f>OTCHET!$F288</f>
        <v>0</v>
      </c>
      <c r="G93" s="58">
        <f>OTCHET!$G288</f>
        <v>0</v>
      </c>
      <c r="H93" s="58">
        <f>OTCHET!$H288</f>
        <v>0</v>
      </c>
      <c r="I93" s="58">
        <f>OTCHET!$I288</f>
        <v>0</v>
      </c>
      <c r="J93" s="58">
        <f>OTCHET!$J288</f>
        <v>0</v>
      </c>
      <c r="K93" s="145" t="str">
        <f t="shared" si="1"/>
        <v/>
      </c>
      <c r="L93" s="91"/>
      <c r="M93" s="170"/>
      <c r="N93" s="91"/>
      <c r="O93" s="92"/>
    </row>
    <row r="94" spans="1:15" s="96" customFormat="1" ht="36.75" customHeight="1">
      <c r="A94" s="63">
        <v>805</v>
      </c>
      <c r="B94" s="95">
        <v>5700</v>
      </c>
      <c r="C94" s="2133" t="s">
        <v>966</v>
      </c>
      <c r="D94" s="2134"/>
      <c r="E94" s="153">
        <f>OTCHET!$E293</f>
        <v>0</v>
      </c>
      <c r="F94" s="153">
        <f>OTCHET!$F293</f>
        <v>0</v>
      </c>
      <c r="G94" s="58">
        <f>OTCHET!$G293</f>
        <v>0</v>
      </c>
      <c r="H94" s="58">
        <f>OTCHET!$H293</f>
        <v>0</v>
      </c>
      <c r="I94" s="58">
        <f>OTCHET!$I293</f>
        <v>0</v>
      </c>
      <c r="J94" s="58">
        <f>OTCHET!$J293</f>
        <v>0</v>
      </c>
      <c r="K94" s="145" t="str">
        <f t="shared" si="1"/>
        <v/>
      </c>
      <c r="L94" s="91"/>
      <c r="M94" s="170"/>
      <c r="N94" s="91"/>
      <c r="O94" s="92"/>
    </row>
    <row r="95" spans="1:15" s="56" customFormat="1" ht="21.75" thickBot="1">
      <c r="A95" s="63">
        <v>820</v>
      </c>
      <c r="B95" s="97" t="s">
        <v>1035</v>
      </c>
      <c r="C95" s="2135" t="s">
        <v>970</v>
      </c>
      <c r="D95" s="2136"/>
      <c r="E95" s="157">
        <f>OTCHET!$E297</f>
        <v>0</v>
      </c>
      <c r="F95" s="157">
        <f>OTCHET!$F297</f>
        <v>0</v>
      </c>
      <c r="G95" s="98">
        <f>OTCHET!$G297</f>
        <v>0</v>
      </c>
      <c r="H95" s="98">
        <f>OTCHET!$H297</f>
        <v>0</v>
      </c>
      <c r="I95" s="98">
        <f>OTCHET!$I297</f>
        <v>0</v>
      </c>
      <c r="J95" s="98">
        <f>OTCHET!$J297</f>
        <v>0</v>
      </c>
      <c r="K95" s="145" t="str">
        <f t="shared" si="1"/>
        <v/>
      </c>
      <c r="L95" s="99"/>
      <c r="M95" s="171"/>
      <c r="N95" s="100"/>
      <c r="O95" s="101"/>
    </row>
    <row r="96" spans="1:15" ht="21.75" thickBot="1">
      <c r="A96" s="70">
        <v>825</v>
      </c>
      <c r="B96" s="102"/>
      <c r="C96" s="2137" t="s">
        <v>971</v>
      </c>
      <c r="D96" s="2137"/>
      <c r="E96" s="73">
        <f>OTCHET!$E301</f>
        <v>0</v>
      </c>
      <c r="F96" s="73">
        <f>OTCHET!$F301</f>
        <v>16204827</v>
      </c>
      <c r="G96" s="73">
        <f>OTCHET!$G301</f>
        <v>15656668</v>
      </c>
      <c r="H96" s="73">
        <f>OTCHET!$H301</f>
        <v>0</v>
      </c>
      <c r="I96" s="73">
        <f>OTCHET!$I301</f>
        <v>0</v>
      </c>
      <c r="J96" s="73">
        <f>OTCHET!$J301</f>
        <v>548159</v>
      </c>
      <c r="K96" s="149">
        <v>1</v>
      </c>
      <c r="L96" s="103">
        <f>SUM(L66:L95)</f>
        <v>0</v>
      </c>
      <c r="M96" s="73">
        <f>SUM(M66:M95)</f>
        <v>0</v>
      </c>
      <c r="N96" s="103">
        <f>SUM(N66:N95)</f>
        <v>0</v>
      </c>
      <c r="O96" s="103">
        <f>SUM(O66:O95)</f>
        <v>0</v>
      </c>
    </row>
    <row r="97" spans="1:11" ht="13.5" customHeight="1">
      <c r="A97" s="70"/>
      <c r="B97" s="75"/>
      <c r="C97" s="104"/>
      <c r="D97" s="81"/>
      <c r="K97" s="149">
        <v>1</v>
      </c>
    </row>
    <row r="98" spans="1:11" ht="19.5" customHeight="1">
      <c r="A98" s="70"/>
      <c r="E98" s="79"/>
      <c r="F98" s="79"/>
      <c r="K98" s="149">
        <v>1</v>
      </c>
    </row>
    <row r="99" spans="1:11" ht="40.5" customHeight="1">
      <c r="A99" s="70"/>
      <c r="B99" s="2064" t="str">
        <f>$B$7</f>
        <v>ОТЧЕТНИ ДАННИ ПО ЕБК ЗА СМЕТКИТЕ ЗА СРЕДСТВАТА ОТ ЕВРОПЕЙСКИЯ СЪЮЗ - КСФ</v>
      </c>
      <c r="C99" s="2065"/>
      <c r="D99" s="2065"/>
      <c r="E99" s="79"/>
      <c r="F99" s="79"/>
      <c r="K99" s="149">
        <v>1</v>
      </c>
    </row>
    <row r="100" spans="1:11">
      <c r="A100" s="70"/>
      <c r="E100" s="80" t="s">
        <v>737</v>
      </c>
      <c r="F100" s="80" t="s">
        <v>644</v>
      </c>
      <c r="K100" s="149">
        <v>1</v>
      </c>
    </row>
    <row r="101" spans="1:11" ht="38.25" customHeight="1" thickBot="1">
      <c r="A101" s="70"/>
      <c r="B101" s="2066">
        <f>$B$9</f>
        <v>0</v>
      </c>
      <c r="C101" s="2067"/>
      <c r="D101" s="2067"/>
      <c r="E101" s="82">
        <f>$E$9</f>
        <v>43466</v>
      </c>
      <c r="F101" s="83">
        <f>$F$9</f>
        <v>43555</v>
      </c>
      <c r="K101" s="149">
        <v>1</v>
      </c>
    </row>
    <row r="102" spans="1:11" ht="21.75" thickBot="1">
      <c r="A102" s="70"/>
      <c r="B102" s="42" t="str">
        <f>$B$10</f>
        <v xml:space="preserve">                                                            (наименование на разпоредителя с бюджет)</v>
      </c>
      <c r="E102" s="79"/>
      <c r="F102" s="84">
        <f>$F$10</f>
        <v>0</v>
      </c>
      <c r="K102" s="149">
        <v>1</v>
      </c>
    </row>
    <row r="103" spans="1:11" ht="21.75" thickBot="1">
      <c r="A103" s="70"/>
      <c r="B103" s="42"/>
      <c r="E103" s="85"/>
      <c r="F103" s="79"/>
      <c r="K103" s="149">
        <v>1</v>
      </c>
    </row>
    <row r="104" spans="1:11" ht="39.75" customHeight="1" thickTop="1" thickBot="1">
      <c r="A104" s="70"/>
      <c r="B104" s="2066" t="str">
        <f>$B$12</f>
        <v>Министерство на регионалното развитие и благоустройство</v>
      </c>
      <c r="C104" s="2067"/>
      <c r="D104" s="2067"/>
      <c r="E104" s="79" t="s">
        <v>738</v>
      </c>
      <c r="F104" s="86" t="str">
        <f>$F$12</f>
        <v>2100</v>
      </c>
      <c r="K104" s="149">
        <v>1</v>
      </c>
    </row>
    <row r="105" spans="1:11" ht="21.75" thickTop="1">
      <c r="A105" s="70"/>
      <c r="B105" s="42" t="str">
        <f>$B$13</f>
        <v xml:space="preserve">                                             (наименование на първостепенния разпоредител с бюджет)</v>
      </c>
      <c r="E105" s="85" t="s">
        <v>739</v>
      </c>
      <c r="F105" s="79"/>
      <c r="K105" s="149">
        <v>1</v>
      </c>
    </row>
    <row r="106" spans="1:11" ht="15" customHeight="1">
      <c r="A106" s="70"/>
      <c r="B106" s="42"/>
      <c r="E106" s="79"/>
      <c r="F106" s="79"/>
      <c r="K106" s="149">
        <v>1</v>
      </c>
    </row>
    <row r="107" spans="1:11" ht="21.75" thickBot="1">
      <c r="A107" s="70"/>
      <c r="F107" s="42"/>
      <c r="J107" s="42" t="s">
        <v>740</v>
      </c>
      <c r="K107" s="149">
        <v>1</v>
      </c>
    </row>
    <row r="108" spans="1:11" ht="21.75" thickBot="1">
      <c r="A108" s="70"/>
      <c r="B108" s="133"/>
      <c r="C108" s="2070" t="s">
        <v>1267</v>
      </c>
      <c r="D108" s="2127"/>
      <c r="E108" s="48" t="s">
        <v>742</v>
      </c>
      <c r="F108" s="180" t="s">
        <v>743</v>
      </c>
      <c r="G108" s="168"/>
      <c r="H108" s="168"/>
      <c r="I108" s="168"/>
      <c r="J108" s="52"/>
      <c r="K108" s="149">
        <v>1</v>
      </c>
    </row>
    <row r="109" spans="1:11" ht="45.75" customHeight="1" thickBot="1">
      <c r="A109" s="70"/>
      <c r="B109" s="105" t="s">
        <v>692</v>
      </c>
      <c r="C109" s="2128" t="s">
        <v>1034</v>
      </c>
      <c r="D109" s="2129"/>
      <c r="E109" s="50">
        <v>2017</v>
      </c>
      <c r="F109" s="143" t="s">
        <v>1015</v>
      </c>
      <c r="G109" s="143" t="s">
        <v>1065</v>
      </c>
      <c r="H109" s="143" t="s">
        <v>1066</v>
      </c>
      <c r="I109" s="181" t="s">
        <v>1286</v>
      </c>
      <c r="J109" s="182" t="s">
        <v>1287</v>
      </c>
      <c r="K109" s="149">
        <v>1</v>
      </c>
    </row>
    <row r="110" spans="1:11" ht="21.75" thickBot="1">
      <c r="A110" s="70">
        <v>1</v>
      </c>
      <c r="B110" s="15"/>
      <c r="C110" s="2117" t="s">
        <v>330</v>
      </c>
      <c r="D110" s="2069"/>
      <c r="E110" s="13" t="s">
        <v>344</v>
      </c>
      <c r="F110" s="13" t="s">
        <v>345</v>
      </c>
      <c r="G110" s="13" t="s">
        <v>1029</v>
      </c>
      <c r="H110" s="13" t="s">
        <v>1030</v>
      </c>
      <c r="I110" s="13" t="s">
        <v>1003</v>
      </c>
      <c r="J110" s="13" t="s">
        <v>1288</v>
      </c>
      <c r="K110" s="149">
        <v>1</v>
      </c>
    </row>
    <row r="111" spans="1:11" ht="21.75" thickBot="1">
      <c r="A111" s="70">
        <v>2</v>
      </c>
      <c r="B111" s="18"/>
      <c r="C111" s="2130" t="s">
        <v>583</v>
      </c>
      <c r="D111" s="2069"/>
      <c r="E111" s="16"/>
      <c r="F111" s="32"/>
      <c r="G111" s="32"/>
      <c r="H111" s="17"/>
      <c r="I111" s="32"/>
      <c r="J111" s="17"/>
      <c r="K111" s="149">
        <v>1</v>
      </c>
    </row>
    <row r="112" spans="1:11" s="56" customFormat="1" ht="32.25" customHeight="1">
      <c r="A112" s="63">
        <v>5</v>
      </c>
      <c r="B112" s="54">
        <v>3000</v>
      </c>
      <c r="C112" s="2115" t="s">
        <v>1268</v>
      </c>
      <c r="D112" s="2116"/>
      <c r="E112" s="158">
        <f>OTCHET!$E361</f>
        <v>0</v>
      </c>
      <c r="F112" s="159">
        <f>OTCHET!$F361</f>
        <v>0</v>
      </c>
      <c r="G112" s="106">
        <f>OTCHET!$G361</f>
        <v>0</v>
      </c>
      <c r="H112" s="106">
        <f>OTCHET!$H361</f>
        <v>0</v>
      </c>
      <c r="I112" s="106">
        <f>OTCHET!$I361</f>
        <v>0</v>
      </c>
      <c r="J112" s="106">
        <f>OTCHET!$J361</f>
        <v>0</v>
      </c>
      <c r="K112" s="146" t="str">
        <f t="shared" ref="K112:K123" si="2">(IF(E112&lt;&gt;0,$K$2,IF(F112&lt;&gt;0,$K$2,"")))</f>
        <v/>
      </c>
    </row>
    <row r="113" spans="1:11" s="56" customFormat="1">
      <c r="A113" s="63">
        <v>70</v>
      </c>
      <c r="B113" s="57">
        <v>3100</v>
      </c>
      <c r="C113" s="2103" t="s">
        <v>594</v>
      </c>
      <c r="D113" s="2104"/>
      <c r="E113" s="160">
        <f>OTCHET!$E375</f>
        <v>0</v>
      </c>
      <c r="F113" s="161">
        <f>OTCHET!$F375</f>
        <v>0</v>
      </c>
      <c r="G113" s="107">
        <f>OTCHET!$G375</f>
        <v>0</v>
      </c>
      <c r="H113" s="107">
        <f>OTCHET!$H375</f>
        <v>0</v>
      </c>
      <c r="I113" s="107">
        <f>OTCHET!$I375</f>
        <v>0</v>
      </c>
      <c r="J113" s="107">
        <f>OTCHET!$J375</f>
        <v>0</v>
      </c>
      <c r="K113" s="146" t="str">
        <f t="shared" si="2"/>
        <v/>
      </c>
    </row>
    <row r="114" spans="1:11" s="56" customFormat="1" ht="32.25" customHeight="1" thickBot="1">
      <c r="A114" s="63">
        <v>115</v>
      </c>
      <c r="B114" s="108">
        <v>3200</v>
      </c>
      <c r="C114" s="2119" t="s">
        <v>1092</v>
      </c>
      <c r="D114" s="2077"/>
      <c r="E114" s="162">
        <f>OTCHET!$E383</f>
        <v>0</v>
      </c>
      <c r="F114" s="163">
        <f>OTCHET!$F383</f>
        <v>0</v>
      </c>
      <c r="G114" s="109">
        <f>OTCHET!$G383</f>
        <v>0</v>
      </c>
      <c r="H114" s="109">
        <f>OTCHET!$H383</f>
        <v>0</v>
      </c>
      <c r="I114" s="109">
        <f>OTCHET!$I383</f>
        <v>0</v>
      </c>
      <c r="J114" s="109">
        <f>OTCHET!$J383</f>
        <v>0</v>
      </c>
      <c r="K114" s="146" t="str">
        <f t="shared" si="2"/>
        <v/>
      </c>
    </row>
    <row r="115" spans="1:11" s="56" customFormat="1" ht="32.25" customHeight="1">
      <c r="A115" s="63">
        <v>145</v>
      </c>
      <c r="B115" s="57">
        <v>6000</v>
      </c>
      <c r="C115" s="2126" t="s">
        <v>948</v>
      </c>
      <c r="D115" s="2111"/>
      <c r="E115" s="158">
        <f>OTCHET!$E388</f>
        <v>0</v>
      </c>
      <c r="F115" s="159">
        <f>OTCHET!$F388</f>
        <v>0</v>
      </c>
      <c r="G115" s="106">
        <f>OTCHET!$G388</f>
        <v>0</v>
      </c>
      <c r="H115" s="106">
        <f>OTCHET!$H388</f>
        <v>0</v>
      </c>
      <c r="I115" s="106">
        <f>OTCHET!$I388</f>
        <v>0</v>
      </c>
      <c r="J115" s="106">
        <f>OTCHET!$J388</f>
        <v>0</v>
      </c>
      <c r="K115" s="146" t="str">
        <f t="shared" si="2"/>
        <v/>
      </c>
    </row>
    <row r="116" spans="1:11" s="56" customFormat="1">
      <c r="A116" s="63">
        <v>160</v>
      </c>
      <c r="B116" s="57">
        <v>6100</v>
      </c>
      <c r="C116" s="2097" t="s">
        <v>949</v>
      </c>
      <c r="D116" s="2098"/>
      <c r="E116" s="160">
        <f>OTCHET!$E391</f>
        <v>0</v>
      </c>
      <c r="F116" s="161">
        <f>OTCHET!$F391</f>
        <v>0</v>
      </c>
      <c r="G116" s="107">
        <f>OTCHET!$G391</f>
        <v>0</v>
      </c>
      <c r="H116" s="107">
        <f>OTCHET!$H391</f>
        <v>0</v>
      </c>
      <c r="I116" s="107">
        <f>OTCHET!$I391</f>
        <v>0</v>
      </c>
      <c r="J116" s="107">
        <f>OTCHET!$J391</f>
        <v>0</v>
      </c>
      <c r="K116" s="146" t="str">
        <f t="shared" si="2"/>
        <v/>
      </c>
    </row>
    <row r="117" spans="1:11" s="56" customFormat="1" ht="32.25" customHeight="1">
      <c r="A117" s="63">
        <v>185</v>
      </c>
      <c r="B117" s="57">
        <v>6200</v>
      </c>
      <c r="C117" s="2102" t="s">
        <v>951</v>
      </c>
      <c r="D117" s="2112"/>
      <c r="E117" s="160">
        <f>OTCHET!$E396</f>
        <v>0</v>
      </c>
      <c r="F117" s="161">
        <f>OTCHET!$F396</f>
        <v>1355277</v>
      </c>
      <c r="G117" s="107">
        <f>OTCHET!$G396</f>
        <v>1355277</v>
      </c>
      <c r="H117" s="107">
        <f>OTCHET!$H396</f>
        <v>0</v>
      </c>
      <c r="I117" s="107">
        <f>OTCHET!$I396</f>
        <v>0</v>
      </c>
      <c r="J117" s="107">
        <f>OTCHET!$J396</f>
        <v>0</v>
      </c>
      <c r="K117" s="146">
        <f t="shared" si="2"/>
        <v>1</v>
      </c>
    </row>
    <row r="118" spans="1:11" s="56" customFormat="1" ht="21.75" customHeight="1">
      <c r="A118" s="63">
        <v>200</v>
      </c>
      <c r="B118" s="57">
        <v>6300</v>
      </c>
      <c r="C118" s="2099" t="s">
        <v>952</v>
      </c>
      <c r="D118" s="2100"/>
      <c r="E118" s="160">
        <f>OTCHET!$E399</f>
        <v>0</v>
      </c>
      <c r="F118" s="161">
        <f>OTCHET!$F399</f>
        <v>16510391</v>
      </c>
      <c r="G118" s="107">
        <f>OTCHET!$G399</f>
        <v>16139136</v>
      </c>
      <c r="H118" s="107">
        <f>OTCHET!$H399</f>
        <v>0</v>
      </c>
      <c r="I118" s="107">
        <f>OTCHET!$I399</f>
        <v>0</v>
      </c>
      <c r="J118" s="107">
        <f>OTCHET!$J399</f>
        <v>371255</v>
      </c>
      <c r="K118" s="146">
        <f t="shared" si="2"/>
        <v>1</v>
      </c>
    </row>
    <row r="119" spans="1:11" s="67" customFormat="1" ht="34.5" customHeight="1">
      <c r="A119" s="64">
        <v>210</v>
      </c>
      <c r="B119" s="57">
        <v>6400</v>
      </c>
      <c r="C119" s="2122" t="s">
        <v>953</v>
      </c>
      <c r="D119" s="2123"/>
      <c r="E119" s="160">
        <f>OTCHET!$E402</f>
        <v>0</v>
      </c>
      <c r="F119" s="161">
        <f>OTCHET!$F402</f>
        <v>0</v>
      </c>
      <c r="G119" s="107">
        <f>OTCHET!$G402</f>
        <v>0</v>
      </c>
      <c r="H119" s="107">
        <f>OTCHET!$H402</f>
        <v>0</v>
      </c>
      <c r="I119" s="107">
        <f>OTCHET!$I402</f>
        <v>0</v>
      </c>
      <c r="J119" s="107">
        <f>OTCHET!$J402</f>
        <v>0</v>
      </c>
      <c r="K119" s="146" t="str">
        <f t="shared" si="2"/>
        <v/>
      </c>
    </row>
    <row r="120" spans="1:11" s="67" customFormat="1">
      <c r="A120" s="113">
        <v>213</v>
      </c>
      <c r="B120" s="57">
        <v>6500</v>
      </c>
      <c r="C120" s="114" t="s">
        <v>1036</v>
      </c>
      <c r="D120" s="164"/>
      <c r="E120" s="165">
        <f>OTCHET!$E405</f>
        <v>0</v>
      </c>
      <c r="F120" s="165">
        <f>OTCHET!$F405</f>
        <v>0</v>
      </c>
      <c r="G120" s="115">
        <f>OTCHET!$G405</f>
        <v>0</v>
      </c>
      <c r="H120" s="115">
        <f>OTCHET!$H405</f>
        <v>0</v>
      </c>
      <c r="I120" s="115">
        <f>OTCHET!$I405</f>
        <v>0</v>
      </c>
      <c r="J120" s="115">
        <f>OTCHET!$J405</f>
        <v>0</v>
      </c>
      <c r="K120" s="146" t="str">
        <f t="shared" si="2"/>
        <v/>
      </c>
    </row>
    <row r="121" spans="1:11" s="56" customFormat="1" ht="21.75" customHeight="1">
      <c r="A121" s="63">
        <v>215</v>
      </c>
      <c r="B121" s="57">
        <v>6600</v>
      </c>
      <c r="C121" s="2099" t="s">
        <v>334</v>
      </c>
      <c r="D121" s="2100"/>
      <c r="E121" s="160">
        <f>OTCHET!$E406</f>
        <v>0</v>
      </c>
      <c r="F121" s="161">
        <f>OTCHET!$F406</f>
        <v>0</v>
      </c>
      <c r="G121" s="107">
        <f>OTCHET!$G406</f>
        <v>0</v>
      </c>
      <c r="H121" s="107">
        <f>OTCHET!$H406</f>
        <v>0</v>
      </c>
      <c r="I121" s="107">
        <f>OTCHET!$I406</f>
        <v>0</v>
      </c>
      <c r="J121" s="107">
        <f>OTCHET!$J406</f>
        <v>0</v>
      </c>
      <c r="K121" s="146" t="str">
        <f t="shared" si="2"/>
        <v/>
      </c>
    </row>
    <row r="122" spans="1:11" s="56" customFormat="1" ht="21.75" customHeight="1">
      <c r="A122" s="63">
        <v>215</v>
      </c>
      <c r="B122" s="57">
        <v>6700</v>
      </c>
      <c r="C122" s="2099" t="s">
        <v>1007</v>
      </c>
      <c r="D122" s="2100"/>
      <c r="E122" s="160">
        <f>OTCHET!$E409</f>
        <v>0</v>
      </c>
      <c r="F122" s="161">
        <f>OTCHET!$F409</f>
        <v>0</v>
      </c>
      <c r="G122" s="107">
        <f>OTCHET!$G409</f>
        <v>0</v>
      </c>
      <c r="H122" s="107">
        <f>OTCHET!$H409</f>
        <v>0</v>
      </c>
      <c r="I122" s="107">
        <f>OTCHET!$I409</f>
        <v>0</v>
      </c>
      <c r="J122" s="107">
        <f>OTCHET!$J409</f>
        <v>0</v>
      </c>
      <c r="K122" s="146" t="str">
        <f t="shared" si="2"/>
        <v/>
      </c>
    </row>
    <row r="123" spans="1:11" s="56" customFormat="1" ht="22.5" customHeight="1" thickBot="1">
      <c r="A123" s="63">
        <v>230</v>
      </c>
      <c r="B123" s="57">
        <v>6900</v>
      </c>
      <c r="C123" s="2124" t="s">
        <v>956</v>
      </c>
      <c r="D123" s="2125"/>
      <c r="E123" s="162">
        <f>OTCHET!$E412</f>
        <v>0</v>
      </c>
      <c r="F123" s="163">
        <f>OTCHET!$F412</f>
        <v>0</v>
      </c>
      <c r="G123" s="109">
        <f>OTCHET!$G412</f>
        <v>0</v>
      </c>
      <c r="H123" s="109">
        <f>OTCHET!$H412</f>
        <v>0</v>
      </c>
      <c r="I123" s="109">
        <f>OTCHET!$I412</f>
        <v>0</v>
      </c>
      <c r="J123" s="109">
        <f>OTCHET!$J412</f>
        <v>0</v>
      </c>
      <c r="K123" s="146" t="str">
        <f t="shared" si="2"/>
        <v/>
      </c>
    </row>
    <row r="124" spans="1:11" ht="21.75" thickBot="1">
      <c r="A124" s="70">
        <v>260</v>
      </c>
      <c r="B124" s="71"/>
      <c r="C124" s="2108" t="s">
        <v>331</v>
      </c>
      <c r="D124" s="2109"/>
      <c r="E124" s="73">
        <f>OTCHET!$E419</f>
        <v>0</v>
      </c>
      <c r="F124" s="73">
        <f>OTCHET!$F419</f>
        <v>17865668</v>
      </c>
      <c r="G124" s="73">
        <f>OTCHET!$G419</f>
        <v>17494413</v>
      </c>
      <c r="H124" s="73">
        <f>OTCHET!$H419</f>
        <v>0</v>
      </c>
      <c r="I124" s="73">
        <f>OTCHET!$I419</f>
        <v>0</v>
      </c>
      <c r="J124" s="73">
        <f>OTCHET!$J419</f>
        <v>371255</v>
      </c>
      <c r="K124" s="149">
        <v>1</v>
      </c>
    </row>
    <row r="125" spans="1:11" ht="21.75" thickBot="1">
      <c r="A125" s="70">
        <v>261</v>
      </c>
      <c r="B125" s="110"/>
      <c r="C125" s="2117" t="s">
        <v>332</v>
      </c>
      <c r="D125" s="2069"/>
      <c r="E125" s="111"/>
      <c r="F125" s="151"/>
      <c r="G125" s="151"/>
      <c r="H125" s="151"/>
      <c r="I125" s="151"/>
      <c r="J125" s="112"/>
      <c r="K125" s="149">
        <v>1</v>
      </c>
    </row>
    <row r="126" spans="1:11" ht="39" customHeight="1" thickBot="1">
      <c r="A126" s="70">
        <v>262</v>
      </c>
      <c r="B126" s="110" t="s">
        <v>692</v>
      </c>
      <c r="C126" s="2113" t="s">
        <v>1239</v>
      </c>
      <c r="D126" s="2114"/>
      <c r="E126" s="151"/>
      <c r="F126" s="151"/>
      <c r="G126" s="151"/>
      <c r="H126" s="151"/>
      <c r="I126" s="151"/>
      <c r="J126" s="112"/>
      <c r="K126" s="149">
        <v>1</v>
      </c>
    </row>
    <row r="127" spans="1:11" s="56" customFormat="1" ht="24" customHeight="1">
      <c r="A127" s="63">
        <v>265</v>
      </c>
      <c r="B127" s="57">
        <v>7400</v>
      </c>
      <c r="C127" s="2115" t="s">
        <v>1240</v>
      </c>
      <c r="D127" s="2116"/>
      <c r="E127" s="158">
        <f>OTCHET!$E422</f>
        <v>0</v>
      </c>
      <c r="F127" s="158">
        <f>OTCHET!$F422</f>
        <v>0</v>
      </c>
      <c r="G127" s="116">
        <f>OTCHET!$G422</f>
        <v>0</v>
      </c>
      <c r="H127" s="116">
        <f>OTCHET!$H422</f>
        <v>0</v>
      </c>
      <c r="I127" s="116">
        <f>OTCHET!$I422</f>
        <v>0</v>
      </c>
      <c r="J127" s="116">
        <f>OTCHET!$J422</f>
        <v>0</v>
      </c>
      <c r="K127" s="146" t="str">
        <f>(IF(E127&lt;&gt;0,$K$2,IF(F127&lt;&gt;0,$K$2,"")))</f>
        <v/>
      </c>
    </row>
    <row r="128" spans="1:11" s="56" customFormat="1">
      <c r="A128" s="63">
        <v>275</v>
      </c>
      <c r="B128" s="57">
        <v>7500</v>
      </c>
      <c r="C128" s="2103" t="s">
        <v>1037</v>
      </c>
      <c r="D128" s="2104"/>
      <c r="E128" s="160">
        <f>OTCHET!$E423</f>
        <v>0</v>
      </c>
      <c r="F128" s="160">
        <f>OTCHET!$F423</f>
        <v>0</v>
      </c>
      <c r="G128" s="117">
        <f>OTCHET!$G423</f>
        <v>0</v>
      </c>
      <c r="H128" s="117">
        <f>OTCHET!$H423</f>
        <v>0</v>
      </c>
      <c r="I128" s="117">
        <f>OTCHET!$I423</f>
        <v>0</v>
      </c>
      <c r="J128" s="117">
        <f>OTCHET!$J423</f>
        <v>0</v>
      </c>
      <c r="K128" s="146" t="str">
        <f>(IF(E128&lt;&gt;0,$K$2,IF(F128&lt;&gt;0,$K$2,"")))</f>
        <v/>
      </c>
    </row>
    <row r="129" spans="1:11" s="56" customFormat="1" ht="30" customHeight="1">
      <c r="A129" s="63">
        <v>285</v>
      </c>
      <c r="B129" s="57">
        <v>7600</v>
      </c>
      <c r="C129" s="2083" t="s">
        <v>957</v>
      </c>
      <c r="D129" s="2118"/>
      <c r="E129" s="160">
        <f>OTCHET!$E424</f>
        <v>0</v>
      </c>
      <c r="F129" s="160">
        <f>OTCHET!$F424</f>
        <v>0</v>
      </c>
      <c r="G129" s="117">
        <f>OTCHET!$G424</f>
        <v>0</v>
      </c>
      <c r="H129" s="117">
        <f>OTCHET!$H424</f>
        <v>0</v>
      </c>
      <c r="I129" s="117">
        <f>OTCHET!$I424</f>
        <v>0</v>
      </c>
      <c r="J129" s="117">
        <f>OTCHET!$J424</f>
        <v>0</v>
      </c>
      <c r="K129" s="146" t="str">
        <f>(IF(E129&lt;&gt;0,$K$2,IF(F129&lt;&gt;0,$K$2,"")))</f>
        <v/>
      </c>
    </row>
    <row r="130" spans="1:11" s="56" customFormat="1" ht="24" customHeight="1">
      <c r="A130" s="63">
        <v>295</v>
      </c>
      <c r="B130" s="57">
        <v>7700</v>
      </c>
      <c r="C130" s="2083" t="s">
        <v>958</v>
      </c>
      <c r="D130" s="2075"/>
      <c r="E130" s="160">
        <f>OTCHET!$E425</f>
        <v>0</v>
      </c>
      <c r="F130" s="160">
        <f>OTCHET!$F425</f>
        <v>0</v>
      </c>
      <c r="G130" s="117">
        <f>OTCHET!$G425</f>
        <v>0</v>
      </c>
      <c r="H130" s="117">
        <f>OTCHET!$H425</f>
        <v>0</v>
      </c>
      <c r="I130" s="117">
        <f>OTCHET!$I425</f>
        <v>0</v>
      </c>
      <c r="J130" s="117">
        <f>OTCHET!$J425</f>
        <v>0</v>
      </c>
      <c r="K130" s="146" t="str">
        <f>(IF(E130&lt;&gt;0,$K$2,IF(F130&lt;&gt;0,$K$2,"")))</f>
        <v/>
      </c>
    </row>
    <row r="131" spans="1:11" s="96" customFormat="1" ht="39.75" customHeight="1" thickBot="1">
      <c r="A131" s="63">
        <v>305</v>
      </c>
      <c r="B131" s="95">
        <v>7800</v>
      </c>
      <c r="C131" s="2120" t="s">
        <v>8</v>
      </c>
      <c r="D131" s="2121"/>
      <c r="E131" s="160">
        <f>OTCHET!$E426</f>
        <v>0</v>
      </c>
      <c r="F131" s="160">
        <f>OTCHET!$F426</f>
        <v>0</v>
      </c>
      <c r="G131" s="117">
        <f>OTCHET!$G426</f>
        <v>0</v>
      </c>
      <c r="H131" s="117">
        <f>OTCHET!$H426</f>
        <v>0</v>
      </c>
      <c r="I131" s="117">
        <f>OTCHET!$I426</f>
        <v>0</v>
      </c>
      <c r="J131" s="117">
        <f>OTCHET!$J426</f>
        <v>0</v>
      </c>
      <c r="K131" s="146" t="str">
        <f>(IF(E131&lt;&gt;0,$K$2,IF(F131&lt;&gt;0,$K$2,"")))</f>
        <v/>
      </c>
    </row>
    <row r="132" spans="1:11" ht="21.75" thickBot="1">
      <c r="A132" s="70">
        <v>315</v>
      </c>
      <c r="B132" s="71"/>
      <c r="C132" s="2108" t="s">
        <v>1238</v>
      </c>
      <c r="D132" s="2109"/>
      <c r="E132" s="73">
        <f>OTCHET!$E429</f>
        <v>0</v>
      </c>
      <c r="F132" s="73">
        <f>OTCHET!$F429</f>
        <v>0</v>
      </c>
      <c r="G132" s="73">
        <f>OTCHET!$G429</f>
        <v>0</v>
      </c>
      <c r="H132" s="73">
        <f>OTCHET!$H429</f>
        <v>0</v>
      </c>
      <c r="I132" s="73">
        <f>OTCHET!$I429</f>
        <v>0</v>
      </c>
      <c r="J132" s="73">
        <f>OTCHET!$J429</f>
        <v>0</v>
      </c>
      <c r="K132" s="149">
        <v>1</v>
      </c>
    </row>
    <row r="133" spans="1:11" ht="15" customHeight="1">
      <c r="A133" s="70"/>
      <c r="B133" s="118"/>
      <c r="C133" s="118"/>
      <c r="D133" s="81"/>
      <c r="K133" s="149">
        <v>1</v>
      </c>
    </row>
    <row r="134" spans="1:11">
      <c r="A134" s="70"/>
      <c r="E134" s="79"/>
      <c r="F134" s="79"/>
      <c r="K134" s="149">
        <v>1</v>
      </c>
    </row>
    <row r="135" spans="1:11">
      <c r="A135" s="70"/>
      <c r="E135" s="79"/>
      <c r="F135" s="79"/>
      <c r="K135" s="149">
        <v>1</v>
      </c>
    </row>
    <row r="136" spans="1:11" ht="42" customHeight="1">
      <c r="A136" s="70"/>
      <c r="B136" s="2064" t="str">
        <f>$B$7</f>
        <v>ОТЧЕТНИ ДАННИ ПО ЕБК ЗА СМЕТКИТЕ ЗА СРЕДСТВАТА ОТ ЕВРОПЕЙСКИЯ СЪЮЗ - КСФ</v>
      </c>
      <c r="C136" s="2065"/>
      <c r="D136" s="2065"/>
      <c r="E136" s="79"/>
      <c r="F136" s="79"/>
      <c r="K136" s="149">
        <v>1</v>
      </c>
    </row>
    <row r="137" spans="1:11">
      <c r="A137" s="70"/>
      <c r="E137" s="80" t="s">
        <v>737</v>
      </c>
      <c r="F137" s="80" t="s">
        <v>644</v>
      </c>
      <c r="K137" s="149">
        <v>1</v>
      </c>
    </row>
    <row r="138" spans="1:11" ht="38.25" customHeight="1" thickBot="1">
      <c r="A138" s="70"/>
      <c r="B138" s="2066">
        <f>$B$9</f>
        <v>0</v>
      </c>
      <c r="C138" s="2067"/>
      <c r="D138" s="2067"/>
      <c r="E138" s="82">
        <f>$E$9</f>
        <v>43466</v>
      </c>
      <c r="F138" s="83">
        <f>$F$9</f>
        <v>43555</v>
      </c>
      <c r="K138" s="149">
        <v>1</v>
      </c>
    </row>
    <row r="139" spans="1:11" ht="21.75" thickBot="1">
      <c r="A139" s="70"/>
      <c r="B139" s="42" t="str">
        <f>$B$10</f>
        <v xml:space="preserve">                                                            (наименование на разпоредителя с бюджет)</v>
      </c>
      <c r="E139" s="79"/>
      <c r="F139" s="84">
        <f>$F$10</f>
        <v>0</v>
      </c>
      <c r="K139" s="149">
        <v>1</v>
      </c>
    </row>
    <row r="140" spans="1:11" ht="21.75" thickBot="1">
      <c r="A140" s="70"/>
      <c r="B140" s="42"/>
      <c r="E140" s="85"/>
      <c r="F140" s="79"/>
      <c r="K140" s="149">
        <v>1</v>
      </c>
    </row>
    <row r="141" spans="1:11" ht="39.75" customHeight="1" thickTop="1" thickBot="1">
      <c r="A141" s="70"/>
      <c r="B141" s="2066" t="str">
        <f>$B$12</f>
        <v>Министерство на регионалното развитие и благоустройство</v>
      </c>
      <c r="C141" s="2067"/>
      <c r="D141" s="2067"/>
      <c r="E141" s="79" t="s">
        <v>738</v>
      </c>
      <c r="F141" s="86" t="str">
        <f>$F$12</f>
        <v>2100</v>
      </c>
      <c r="K141" s="149">
        <v>1</v>
      </c>
    </row>
    <row r="142" spans="1:11" ht="21.75" thickTop="1">
      <c r="A142" s="70"/>
      <c r="B142" s="42" t="str">
        <f>$B$13</f>
        <v xml:space="preserve">                                             (наименование на първостепенния разпоредител с бюджет)</v>
      </c>
      <c r="E142" s="85" t="s">
        <v>739</v>
      </c>
      <c r="F142" s="79"/>
      <c r="K142" s="149">
        <v>1</v>
      </c>
    </row>
    <row r="143" spans="1:11">
      <c r="A143" s="70"/>
      <c r="B143" s="42"/>
      <c r="E143" s="79"/>
      <c r="F143" s="79"/>
      <c r="K143" s="149">
        <v>1</v>
      </c>
    </row>
    <row r="144" spans="1:11" ht="21.75" thickBot="1">
      <c r="A144" s="70"/>
      <c r="F144" s="42"/>
      <c r="J144" s="42" t="s">
        <v>740</v>
      </c>
      <c r="K144" s="149">
        <v>1</v>
      </c>
    </row>
    <row r="145" spans="1:11" ht="21.75" thickBot="1">
      <c r="A145" s="70"/>
      <c r="B145" s="119"/>
      <c r="C145" s="120"/>
      <c r="D145" s="121" t="s">
        <v>1290</v>
      </c>
      <c r="E145" s="48" t="s">
        <v>742</v>
      </c>
      <c r="F145" s="180" t="s">
        <v>743</v>
      </c>
      <c r="G145" s="168"/>
      <c r="H145" s="168"/>
      <c r="I145" s="168"/>
      <c r="J145" s="52"/>
      <c r="K145" s="149">
        <v>1</v>
      </c>
    </row>
    <row r="146" spans="1:11" ht="45.75" thickBot="1">
      <c r="A146" s="70"/>
      <c r="B146" s="122"/>
      <c r="C146" s="122"/>
      <c r="D146" s="123" t="s">
        <v>1241</v>
      </c>
      <c r="E146" s="50">
        <v>2017</v>
      </c>
      <c r="F146" s="143" t="s">
        <v>1015</v>
      </c>
      <c r="G146" s="143" t="s">
        <v>1065</v>
      </c>
      <c r="H146" s="143" t="s">
        <v>1066</v>
      </c>
      <c r="I146" s="181" t="s">
        <v>1286</v>
      </c>
      <c r="J146" s="182" t="s">
        <v>1287</v>
      </c>
      <c r="K146" s="149">
        <v>1</v>
      </c>
    </row>
    <row r="147" spans="1:11" ht="21.75" thickBot="1">
      <c r="A147" s="70"/>
      <c r="B147" s="124"/>
      <c r="C147" s="125"/>
      <c r="D147" s="126" t="s">
        <v>1291</v>
      </c>
      <c r="E147" s="13" t="s">
        <v>344</v>
      </c>
      <c r="F147" s="13" t="s">
        <v>345</v>
      </c>
      <c r="G147" s="13" t="s">
        <v>1029</v>
      </c>
      <c r="H147" s="13" t="s">
        <v>1030</v>
      </c>
      <c r="I147" s="13" t="s">
        <v>1003</v>
      </c>
      <c r="J147" s="13" t="s">
        <v>1288</v>
      </c>
      <c r="K147" s="149">
        <v>1</v>
      </c>
    </row>
    <row r="148" spans="1:11" ht="21.75" thickBot="1">
      <c r="A148" s="70"/>
      <c r="B148" s="127"/>
      <c r="C148" s="128"/>
      <c r="D148" s="129"/>
      <c r="E148" s="130">
        <f t="shared" ref="E148:J148" si="3">+E49-E96+E124+E132</f>
        <v>0</v>
      </c>
      <c r="F148" s="130">
        <f t="shared" si="3"/>
        <v>1660841</v>
      </c>
      <c r="G148" s="130">
        <f t="shared" si="3"/>
        <v>1837745</v>
      </c>
      <c r="H148" s="130">
        <f t="shared" si="3"/>
        <v>0</v>
      </c>
      <c r="I148" s="130">
        <f t="shared" si="3"/>
        <v>0</v>
      </c>
      <c r="J148" s="130">
        <f t="shared" si="3"/>
        <v>-176904</v>
      </c>
      <c r="K148" s="149">
        <v>1</v>
      </c>
    </row>
    <row r="149" spans="1:11">
      <c r="A149" s="70"/>
      <c r="C149" s="131"/>
      <c r="D149" s="132"/>
      <c r="E149" s="79"/>
      <c r="F149" s="79"/>
      <c r="K149" s="149">
        <v>1</v>
      </c>
    </row>
    <row r="150" spans="1:11">
      <c r="A150" s="70"/>
      <c r="E150" s="79"/>
      <c r="F150" s="79"/>
      <c r="K150" s="149">
        <v>1</v>
      </c>
    </row>
    <row r="151" spans="1:11">
      <c r="A151" s="70"/>
      <c r="E151" s="79"/>
      <c r="F151" s="79"/>
      <c r="K151" s="149">
        <v>1</v>
      </c>
    </row>
    <row r="152" spans="1:11" ht="44.25" customHeight="1">
      <c r="A152" s="70"/>
      <c r="B152" s="2064" t="str">
        <f>$B$7</f>
        <v>ОТЧЕТНИ ДАННИ ПО ЕБК ЗА СМЕТКИТЕ ЗА СРЕДСТВАТА ОТ ЕВРОПЕЙСКИЯ СЪЮЗ - КСФ</v>
      </c>
      <c r="C152" s="2065"/>
      <c r="D152" s="2065"/>
      <c r="E152" s="79"/>
      <c r="F152" s="79"/>
      <c r="K152" s="149">
        <v>1</v>
      </c>
    </row>
    <row r="153" spans="1:11">
      <c r="A153" s="70"/>
      <c r="E153" s="80" t="s">
        <v>737</v>
      </c>
      <c r="F153" s="80" t="s">
        <v>644</v>
      </c>
      <c r="K153" s="149">
        <v>1</v>
      </c>
    </row>
    <row r="154" spans="1:11" ht="38.25" customHeight="1" thickBot="1">
      <c r="A154" s="70"/>
      <c r="B154" s="2066">
        <f>$B$9</f>
        <v>0</v>
      </c>
      <c r="C154" s="2067"/>
      <c r="D154" s="2067"/>
      <c r="E154" s="82">
        <f>$E$9</f>
        <v>43466</v>
      </c>
      <c r="F154" s="83">
        <f>$F$9</f>
        <v>43555</v>
      </c>
      <c r="K154" s="149">
        <v>1</v>
      </c>
    </row>
    <row r="155" spans="1:11" ht="21.75" thickBot="1">
      <c r="A155" s="70"/>
      <c r="B155" s="42" t="str">
        <f>$B$10</f>
        <v xml:space="preserve">                                                            (наименование на разпоредителя с бюджет)</v>
      </c>
      <c r="E155" s="79"/>
      <c r="F155" s="84">
        <f>$F$10</f>
        <v>0</v>
      </c>
      <c r="K155" s="149">
        <v>1</v>
      </c>
    </row>
    <row r="156" spans="1:11" ht="21.75" thickBot="1">
      <c r="A156" s="70"/>
      <c r="B156" s="42"/>
      <c r="E156" s="85"/>
      <c r="F156" s="79"/>
      <c r="K156" s="149">
        <v>1</v>
      </c>
    </row>
    <row r="157" spans="1:11" ht="38.25" customHeight="1" thickTop="1" thickBot="1">
      <c r="A157" s="70"/>
      <c r="B157" s="2066" t="str">
        <f>$B$12</f>
        <v>Министерство на регионалното развитие и благоустройство</v>
      </c>
      <c r="C157" s="2067"/>
      <c r="D157" s="2067"/>
      <c r="E157" s="79" t="s">
        <v>738</v>
      </c>
      <c r="F157" s="86" t="str">
        <f>$F$12</f>
        <v>2100</v>
      </c>
      <c r="K157" s="149">
        <v>1</v>
      </c>
    </row>
    <row r="158" spans="1:11" ht="21.75" thickTop="1">
      <c r="A158" s="70"/>
      <c r="B158" s="42" t="str">
        <f>$B$13</f>
        <v xml:space="preserve">                                             (наименование на първостепенния разпоредител с бюджет)</v>
      </c>
      <c r="E158" s="85" t="s">
        <v>739</v>
      </c>
      <c r="F158" s="79"/>
      <c r="K158" s="149">
        <v>1</v>
      </c>
    </row>
    <row r="159" spans="1:11">
      <c r="A159" s="70"/>
      <c r="B159" s="42"/>
      <c r="E159" s="79"/>
      <c r="F159" s="79"/>
      <c r="K159" s="149">
        <v>1</v>
      </c>
    </row>
    <row r="160" spans="1:11" ht="21.75" thickBot="1">
      <c r="A160" s="70"/>
      <c r="F160" s="42"/>
      <c r="J160" s="42" t="s">
        <v>740</v>
      </c>
      <c r="K160" s="149">
        <v>1</v>
      </c>
    </row>
    <row r="161" spans="1:65" ht="21.75" thickBot="1">
      <c r="A161" s="70"/>
      <c r="B161" s="110"/>
      <c r="C161" s="2070" t="s">
        <v>1001</v>
      </c>
      <c r="D161" s="2071"/>
      <c r="E161" s="48" t="s">
        <v>742</v>
      </c>
      <c r="F161" s="180" t="s">
        <v>743</v>
      </c>
      <c r="G161" s="168"/>
      <c r="H161" s="168"/>
      <c r="I161" s="168"/>
      <c r="J161" s="52"/>
      <c r="K161" s="149">
        <v>1</v>
      </c>
    </row>
    <row r="162" spans="1:65" ht="45.75" thickBot="1">
      <c r="A162" s="70"/>
      <c r="B162" s="110" t="s">
        <v>692</v>
      </c>
      <c r="C162" s="2072" t="s">
        <v>1034</v>
      </c>
      <c r="D162" s="2073"/>
      <c r="E162" s="50">
        <v>2017</v>
      </c>
      <c r="F162" s="143" t="s">
        <v>1015</v>
      </c>
      <c r="G162" s="143" t="s">
        <v>1065</v>
      </c>
      <c r="H162" s="143" t="s">
        <v>1066</v>
      </c>
      <c r="I162" s="181" t="s">
        <v>1286</v>
      </c>
      <c r="J162" s="182" t="s">
        <v>1287</v>
      </c>
      <c r="K162" s="149">
        <v>1</v>
      </c>
    </row>
    <row r="163" spans="1:65" ht="21.75" thickBot="1">
      <c r="A163" s="70">
        <v>1</v>
      </c>
      <c r="B163" s="134"/>
      <c r="C163" s="2068" t="s">
        <v>1002</v>
      </c>
      <c r="D163" s="2069"/>
      <c r="E163" s="13" t="s">
        <v>344</v>
      </c>
      <c r="F163" s="13" t="s">
        <v>345</v>
      </c>
      <c r="G163" s="13" t="s">
        <v>1029</v>
      </c>
      <c r="H163" s="13" t="s">
        <v>1030</v>
      </c>
      <c r="I163" s="13" t="s">
        <v>1003</v>
      </c>
      <c r="J163" s="13" t="s">
        <v>1288</v>
      </c>
      <c r="K163" s="149">
        <v>1</v>
      </c>
    </row>
    <row r="164" spans="1:65" s="56" customFormat="1" ht="18.75" customHeight="1">
      <c r="A164" s="63">
        <v>5</v>
      </c>
      <c r="B164" s="54">
        <v>7000</v>
      </c>
      <c r="C164" s="2110" t="s">
        <v>1242</v>
      </c>
      <c r="D164" s="2111"/>
      <c r="E164" s="158">
        <f>OTCHET!$E461</f>
        <v>0</v>
      </c>
      <c r="F164" s="159">
        <f>OTCHET!$F461</f>
        <v>0</v>
      </c>
      <c r="G164" s="106">
        <f>OTCHET!$G461</f>
        <v>0</v>
      </c>
      <c r="H164" s="106">
        <f>OTCHET!$H461</f>
        <v>0</v>
      </c>
      <c r="I164" s="106">
        <f>OTCHET!$I461</f>
        <v>0</v>
      </c>
      <c r="J164" s="106">
        <f>OTCHET!$J461</f>
        <v>0</v>
      </c>
      <c r="K164" s="146" t="str">
        <f t="shared" ref="K164:K184" si="4">(IF(E164&lt;&gt;0,$K$2,IF(F164&lt;&gt;0,$K$2,"")))</f>
        <v/>
      </c>
    </row>
    <row r="165" spans="1:65" s="56" customFormat="1">
      <c r="A165" s="63">
        <v>30</v>
      </c>
      <c r="B165" s="57">
        <v>7100</v>
      </c>
      <c r="C165" s="2078" t="s">
        <v>1245</v>
      </c>
      <c r="D165" s="2079"/>
      <c r="E165" s="160">
        <f>OTCHET!$E465</f>
        <v>0</v>
      </c>
      <c r="F165" s="161">
        <f>OTCHET!$F465</f>
        <v>0</v>
      </c>
      <c r="G165" s="107">
        <f>OTCHET!$G465</f>
        <v>0</v>
      </c>
      <c r="H165" s="107">
        <f>OTCHET!$H465</f>
        <v>0</v>
      </c>
      <c r="I165" s="107">
        <f>OTCHET!$I465</f>
        <v>0</v>
      </c>
      <c r="J165" s="107">
        <f>OTCHET!$J465</f>
        <v>0</v>
      </c>
      <c r="K165" s="146" t="str">
        <f t="shared" si="4"/>
        <v/>
      </c>
    </row>
    <row r="166" spans="1:65" s="56" customFormat="1">
      <c r="A166" s="63">
        <v>45</v>
      </c>
      <c r="B166" s="57">
        <v>7200</v>
      </c>
      <c r="C166" s="2078" t="s">
        <v>2146</v>
      </c>
      <c r="D166" s="2079"/>
      <c r="E166" s="160">
        <f>OTCHET!$E468</f>
        <v>0</v>
      </c>
      <c r="F166" s="161">
        <f>OTCHET!$F468</f>
        <v>0</v>
      </c>
      <c r="G166" s="107">
        <f>OTCHET!$G468</f>
        <v>0</v>
      </c>
      <c r="H166" s="107">
        <f>OTCHET!$H468</f>
        <v>0</v>
      </c>
      <c r="I166" s="107">
        <f>OTCHET!$I468</f>
        <v>0</v>
      </c>
      <c r="J166" s="107">
        <f>OTCHET!$J468</f>
        <v>0</v>
      </c>
      <c r="K166" s="146" t="str">
        <f t="shared" si="4"/>
        <v/>
      </c>
    </row>
    <row r="167" spans="1:65" s="56" customFormat="1" ht="33" customHeight="1">
      <c r="A167" s="63">
        <v>60</v>
      </c>
      <c r="B167" s="57">
        <v>7300</v>
      </c>
      <c r="C167" s="2105" t="s">
        <v>1248</v>
      </c>
      <c r="D167" s="2100"/>
      <c r="E167" s="160">
        <f>OTCHET!$E471</f>
        <v>0</v>
      </c>
      <c r="F167" s="161">
        <f>OTCHET!$F471</f>
        <v>0</v>
      </c>
      <c r="G167" s="107">
        <f>OTCHET!$G471</f>
        <v>0</v>
      </c>
      <c r="H167" s="107">
        <f>OTCHET!$H471</f>
        <v>0</v>
      </c>
      <c r="I167" s="107">
        <f>OTCHET!$I471</f>
        <v>0</v>
      </c>
      <c r="J167" s="107">
        <f>OTCHET!$J471</f>
        <v>0</v>
      </c>
      <c r="K167" s="146" t="str">
        <f t="shared" si="4"/>
        <v/>
      </c>
    </row>
    <row r="168" spans="1:65" s="67" customFormat="1" ht="33.75" customHeight="1">
      <c r="A168" s="64">
        <v>110</v>
      </c>
      <c r="B168" s="57">
        <v>7900</v>
      </c>
      <c r="C168" s="2106" t="s">
        <v>1255</v>
      </c>
      <c r="D168" s="2107"/>
      <c r="E168" s="165">
        <f>OTCHET!$E478</f>
        <v>0</v>
      </c>
      <c r="F168" s="153">
        <f>OTCHET!$F478</f>
        <v>0</v>
      </c>
      <c r="G168" s="58">
        <f>OTCHET!$G478</f>
        <v>0</v>
      </c>
      <c r="H168" s="58">
        <f>OTCHET!$H478</f>
        <v>0</v>
      </c>
      <c r="I168" s="58">
        <f>OTCHET!$I478</f>
        <v>0</v>
      </c>
      <c r="J168" s="58">
        <f>OTCHET!$J478</f>
        <v>0</v>
      </c>
      <c r="K168" s="146" t="str">
        <f t="shared" si="4"/>
        <v/>
      </c>
      <c r="L168" s="66"/>
      <c r="M168" s="135"/>
      <c r="N168" s="135"/>
      <c r="O168" s="136"/>
      <c r="P168" s="135"/>
      <c r="Q168" s="135"/>
      <c r="R168" s="66"/>
      <c r="S168" s="135"/>
      <c r="T168" s="135"/>
      <c r="U168" s="136"/>
      <c r="V168" s="135"/>
      <c r="W168" s="135"/>
      <c r="X168" s="136"/>
      <c r="Y168" s="135"/>
      <c r="Z168" s="135"/>
      <c r="AA168" s="136"/>
      <c r="AB168" s="135"/>
      <c r="AC168" s="135"/>
      <c r="AD168" s="136"/>
      <c r="AE168" s="135"/>
      <c r="AF168" s="135"/>
      <c r="AG168" s="66"/>
      <c r="AH168" s="135"/>
      <c r="AI168" s="135"/>
      <c r="AJ168" s="136"/>
      <c r="AK168" s="135"/>
      <c r="AL168" s="135"/>
      <c r="AM168" s="136"/>
      <c r="AN168" s="135"/>
      <c r="AO168" s="135"/>
      <c r="AP168" s="136"/>
      <c r="AQ168" s="135"/>
      <c r="AR168" s="135"/>
      <c r="AS168" s="136"/>
      <c r="AT168" s="135"/>
      <c r="AU168" s="135"/>
      <c r="AV168" s="66"/>
      <c r="AW168" s="135"/>
      <c r="AX168" s="135"/>
      <c r="AY168" s="136"/>
      <c r="AZ168" s="135"/>
      <c r="BA168" s="135"/>
      <c r="BB168" s="136"/>
      <c r="BC168" s="135"/>
      <c r="BD168" s="136"/>
      <c r="BE168" s="66"/>
      <c r="BF168" s="136"/>
      <c r="BG168" s="136"/>
      <c r="BH168" s="135"/>
      <c r="BI168" s="135"/>
      <c r="BJ168" s="136"/>
      <c r="BK168" s="135"/>
      <c r="BM168" s="135"/>
    </row>
    <row r="169" spans="1:65" s="56" customFormat="1">
      <c r="A169" s="63">
        <v>125</v>
      </c>
      <c r="B169" s="57">
        <v>8000</v>
      </c>
      <c r="C169" s="2097" t="s">
        <v>1038</v>
      </c>
      <c r="D169" s="2098"/>
      <c r="E169" s="160">
        <f>OTCHET!$E481</f>
        <v>0</v>
      </c>
      <c r="F169" s="161">
        <f>OTCHET!$F481</f>
        <v>0</v>
      </c>
      <c r="G169" s="107">
        <f>OTCHET!$G481</f>
        <v>0</v>
      </c>
      <c r="H169" s="107">
        <f>OTCHET!$H481</f>
        <v>0</v>
      </c>
      <c r="I169" s="107">
        <f>OTCHET!$I481</f>
        <v>0</v>
      </c>
      <c r="J169" s="107">
        <f>OTCHET!$J481</f>
        <v>0</v>
      </c>
      <c r="K169" s="146" t="str">
        <f t="shared" si="4"/>
        <v/>
      </c>
    </row>
    <row r="170" spans="1:65" s="56" customFormat="1" ht="33" customHeight="1">
      <c r="A170" s="63">
        <v>220</v>
      </c>
      <c r="B170" s="57">
        <v>8100</v>
      </c>
      <c r="C170" s="2083" t="s">
        <v>1039</v>
      </c>
      <c r="D170" s="2075"/>
      <c r="E170" s="160">
        <f>OTCHET!$E497</f>
        <v>0</v>
      </c>
      <c r="F170" s="161">
        <f>OTCHET!$F497</f>
        <v>0</v>
      </c>
      <c r="G170" s="107">
        <f>OTCHET!$G497</f>
        <v>0</v>
      </c>
      <c r="H170" s="107">
        <f>OTCHET!$H497</f>
        <v>0</v>
      </c>
      <c r="I170" s="107">
        <f>OTCHET!$I497</f>
        <v>0</v>
      </c>
      <c r="J170" s="107">
        <f>OTCHET!$J497</f>
        <v>0</v>
      </c>
      <c r="K170" s="146" t="str">
        <f t="shared" si="4"/>
        <v/>
      </c>
    </row>
    <row r="171" spans="1:65" s="56" customFormat="1" ht="23.25" customHeight="1">
      <c r="A171" s="63">
        <v>245</v>
      </c>
      <c r="B171" s="57">
        <v>8200</v>
      </c>
      <c r="C171" s="2083" t="s">
        <v>154</v>
      </c>
      <c r="D171" s="2075"/>
      <c r="E171" s="165">
        <f>OTCHET!$E502</f>
        <v>0</v>
      </c>
      <c r="F171" s="165">
        <f>OTCHET!$F502</f>
        <v>0</v>
      </c>
      <c r="G171" s="115">
        <f>OTCHET!$G502</f>
        <v>0</v>
      </c>
      <c r="H171" s="115">
        <f>OTCHET!$H502</f>
        <v>0</v>
      </c>
      <c r="I171" s="115">
        <f>OTCHET!$I502</f>
        <v>0</v>
      </c>
      <c r="J171" s="115">
        <f>OTCHET!$J502</f>
        <v>0</v>
      </c>
      <c r="K171" s="146" t="str">
        <f t="shared" si="4"/>
        <v/>
      </c>
    </row>
    <row r="172" spans="1:65" s="56" customFormat="1">
      <c r="A172" s="63">
        <v>255</v>
      </c>
      <c r="B172" s="57">
        <v>8300</v>
      </c>
      <c r="C172" s="2103" t="s">
        <v>1040</v>
      </c>
      <c r="D172" s="2104"/>
      <c r="E172" s="160">
        <f>OTCHET!$E503</f>
        <v>0</v>
      </c>
      <c r="F172" s="161">
        <f>OTCHET!$F503</f>
        <v>0</v>
      </c>
      <c r="G172" s="107">
        <f>OTCHET!$G503</f>
        <v>0</v>
      </c>
      <c r="H172" s="107">
        <f>OTCHET!$H503</f>
        <v>0</v>
      </c>
      <c r="I172" s="107">
        <f>OTCHET!$I503</f>
        <v>0</v>
      </c>
      <c r="J172" s="107">
        <f>OTCHET!$J503</f>
        <v>0</v>
      </c>
      <c r="K172" s="146" t="str">
        <f t="shared" si="4"/>
        <v/>
      </c>
    </row>
    <row r="173" spans="1:65" s="56" customFormat="1">
      <c r="A173" s="63">
        <v>295</v>
      </c>
      <c r="B173" s="57">
        <v>8500</v>
      </c>
      <c r="C173" s="2097" t="s">
        <v>163</v>
      </c>
      <c r="D173" s="2098"/>
      <c r="E173" s="160">
        <f>OTCHET!$E512</f>
        <v>0</v>
      </c>
      <c r="F173" s="161">
        <f>OTCHET!$F512</f>
        <v>0</v>
      </c>
      <c r="G173" s="107">
        <f>OTCHET!$G512</f>
        <v>0</v>
      </c>
      <c r="H173" s="107">
        <f>OTCHET!$H512</f>
        <v>0</v>
      </c>
      <c r="I173" s="107">
        <f>OTCHET!$I512</f>
        <v>0</v>
      </c>
      <c r="J173" s="107">
        <f>OTCHET!$J512</f>
        <v>0</v>
      </c>
      <c r="K173" s="146" t="str">
        <f t="shared" si="4"/>
        <v/>
      </c>
    </row>
    <row r="174" spans="1:65" s="56" customFormat="1">
      <c r="A174" s="63">
        <v>315</v>
      </c>
      <c r="B174" s="57">
        <v>8600</v>
      </c>
      <c r="C174" s="2097" t="s">
        <v>167</v>
      </c>
      <c r="D174" s="2098"/>
      <c r="E174" s="160">
        <f>OTCHET!$E516</f>
        <v>0</v>
      </c>
      <c r="F174" s="161">
        <f>OTCHET!$F516</f>
        <v>0</v>
      </c>
      <c r="G174" s="107">
        <f>OTCHET!$G516</f>
        <v>0</v>
      </c>
      <c r="H174" s="107">
        <f>OTCHET!$H516</f>
        <v>0</v>
      </c>
      <c r="I174" s="107">
        <f>OTCHET!$I516</f>
        <v>0</v>
      </c>
      <c r="J174" s="107">
        <f>OTCHET!$J516</f>
        <v>0</v>
      </c>
      <c r="K174" s="146" t="str">
        <f t="shared" si="4"/>
        <v/>
      </c>
    </row>
    <row r="175" spans="1:65" s="56" customFormat="1" ht="30" customHeight="1">
      <c r="A175" s="63">
        <v>355</v>
      </c>
      <c r="B175" s="57">
        <v>8700</v>
      </c>
      <c r="C175" s="2083" t="s">
        <v>350</v>
      </c>
      <c r="D175" s="2075"/>
      <c r="E175" s="160">
        <f>OTCHET!$E521</f>
        <v>0</v>
      </c>
      <c r="F175" s="161">
        <f>OTCHET!$F521</f>
        <v>0</v>
      </c>
      <c r="G175" s="107">
        <f>OTCHET!$G521</f>
        <v>0</v>
      </c>
      <c r="H175" s="107">
        <f>OTCHET!$H521</f>
        <v>0</v>
      </c>
      <c r="I175" s="107">
        <f>OTCHET!$I521</f>
        <v>0</v>
      </c>
      <c r="J175" s="107">
        <f>OTCHET!$J521</f>
        <v>0</v>
      </c>
      <c r="K175" s="146" t="str">
        <f t="shared" si="4"/>
        <v/>
      </c>
    </row>
    <row r="176" spans="1:65" s="56" customFormat="1" ht="30" customHeight="1">
      <c r="A176" s="63">
        <v>355</v>
      </c>
      <c r="B176" s="57">
        <v>8800</v>
      </c>
      <c r="C176" s="2083" t="s">
        <v>1269</v>
      </c>
      <c r="D176" s="2075"/>
      <c r="E176" s="160">
        <f>OTCHET!$E524</f>
        <v>0</v>
      </c>
      <c r="F176" s="161">
        <f>OTCHET!$F524</f>
        <v>-1756235</v>
      </c>
      <c r="G176" s="107">
        <f>OTCHET!$G524</f>
        <v>-1778398</v>
      </c>
      <c r="H176" s="107">
        <f>OTCHET!$H524</f>
        <v>0</v>
      </c>
      <c r="I176" s="107">
        <f>OTCHET!$I524</f>
        <v>0</v>
      </c>
      <c r="J176" s="107">
        <f>OTCHET!$J524</f>
        <v>22163</v>
      </c>
      <c r="K176" s="146">
        <f t="shared" si="4"/>
        <v>1</v>
      </c>
    </row>
    <row r="177" spans="1:11" s="56" customFormat="1" ht="33.75" customHeight="1">
      <c r="A177" s="63">
        <v>375</v>
      </c>
      <c r="B177" s="57">
        <v>8900</v>
      </c>
      <c r="C177" s="2099" t="s">
        <v>1096</v>
      </c>
      <c r="D177" s="2100"/>
      <c r="E177" s="160">
        <f>OTCHET!$E531</f>
        <v>0</v>
      </c>
      <c r="F177" s="161">
        <f>OTCHET!$F531</f>
        <v>95394</v>
      </c>
      <c r="G177" s="107">
        <f>OTCHET!$G531</f>
        <v>-59347</v>
      </c>
      <c r="H177" s="107">
        <f>OTCHET!$H531</f>
        <v>0</v>
      </c>
      <c r="I177" s="107">
        <f>OTCHET!$I531</f>
        <v>0</v>
      </c>
      <c r="J177" s="107">
        <f>OTCHET!$J531</f>
        <v>154741</v>
      </c>
      <c r="K177" s="146">
        <f t="shared" si="4"/>
        <v>1</v>
      </c>
    </row>
    <row r="178" spans="1:11" s="56" customFormat="1">
      <c r="A178" s="63">
        <v>395</v>
      </c>
      <c r="B178" s="57">
        <v>9000</v>
      </c>
      <c r="C178" s="2097" t="s">
        <v>174</v>
      </c>
      <c r="D178" s="2098"/>
      <c r="E178" s="165">
        <f>OTCHET!$E535</f>
        <v>0</v>
      </c>
      <c r="F178" s="165">
        <f>OTCHET!$F535</f>
        <v>0</v>
      </c>
      <c r="G178" s="115">
        <f>OTCHET!$G535</f>
        <v>0</v>
      </c>
      <c r="H178" s="115">
        <f>OTCHET!$H535</f>
        <v>0</v>
      </c>
      <c r="I178" s="115">
        <f>OTCHET!$I535</f>
        <v>0</v>
      </c>
      <c r="J178" s="115">
        <f>OTCHET!$J535</f>
        <v>0</v>
      </c>
      <c r="K178" s="146" t="str">
        <f t="shared" si="4"/>
        <v/>
      </c>
    </row>
    <row r="179" spans="1:11" s="56" customFormat="1" ht="33" customHeight="1">
      <c r="A179" s="63">
        <v>405</v>
      </c>
      <c r="B179" s="57">
        <v>9100</v>
      </c>
      <c r="C179" s="2099" t="s">
        <v>1270</v>
      </c>
      <c r="D179" s="2102"/>
      <c r="E179" s="160">
        <f>OTCHET!$E536</f>
        <v>0</v>
      </c>
      <c r="F179" s="161">
        <f>OTCHET!$F536</f>
        <v>0</v>
      </c>
      <c r="G179" s="107">
        <f>OTCHET!$G536</f>
        <v>0</v>
      </c>
      <c r="H179" s="107">
        <f>OTCHET!$H536</f>
        <v>0</v>
      </c>
      <c r="I179" s="107">
        <f>OTCHET!$I536</f>
        <v>0</v>
      </c>
      <c r="J179" s="107">
        <f>OTCHET!$J536</f>
        <v>0</v>
      </c>
      <c r="K179" s="146" t="str">
        <f t="shared" si="4"/>
        <v/>
      </c>
    </row>
    <row r="180" spans="1:11" s="56" customFormat="1" ht="31.5" customHeight="1">
      <c r="A180" s="63">
        <v>430</v>
      </c>
      <c r="B180" s="57">
        <v>9200</v>
      </c>
      <c r="C180" s="2074" t="s">
        <v>1041</v>
      </c>
      <c r="D180" s="2075"/>
      <c r="E180" s="160">
        <f>OTCHET!$E541</f>
        <v>0</v>
      </c>
      <c r="F180" s="161">
        <f>OTCHET!$F541</f>
        <v>0</v>
      </c>
      <c r="G180" s="107">
        <f>OTCHET!$G541</f>
        <v>0</v>
      </c>
      <c r="H180" s="107">
        <f>OTCHET!$H541</f>
        <v>0</v>
      </c>
      <c r="I180" s="107">
        <f>OTCHET!$I541</f>
        <v>0</v>
      </c>
      <c r="J180" s="107">
        <f>OTCHET!$J541</f>
        <v>0</v>
      </c>
      <c r="K180" s="146" t="str">
        <f t="shared" si="4"/>
        <v/>
      </c>
    </row>
    <row r="181" spans="1:11" s="56" customFormat="1">
      <c r="A181" s="63">
        <v>445</v>
      </c>
      <c r="B181" s="57">
        <v>9300</v>
      </c>
      <c r="C181" s="2097" t="s">
        <v>1042</v>
      </c>
      <c r="D181" s="2098"/>
      <c r="E181" s="160">
        <f>OTCHET!$E544</f>
        <v>0</v>
      </c>
      <c r="F181" s="161">
        <f>OTCHET!$F544</f>
        <v>0</v>
      </c>
      <c r="G181" s="107">
        <f>OTCHET!$G544</f>
        <v>0</v>
      </c>
      <c r="H181" s="107">
        <f>OTCHET!$H544</f>
        <v>0</v>
      </c>
      <c r="I181" s="107">
        <f>OTCHET!$I544</f>
        <v>0</v>
      </c>
      <c r="J181" s="107">
        <f>OTCHET!$J544</f>
        <v>0</v>
      </c>
      <c r="K181" s="146" t="str">
        <f t="shared" si="4"/>
        <v/>
      </c>
    </row>
    <row r="182" spans="1:11" s="56" customFormat="1" ht="31.5" customHeight="1">
      <c r="A182" s="63">
        <v>470</v>
      </c>
      <c r="B182" s="57">
        <v>9500</v>
      </c>
      <c r="C182" s="2074" t="s">
        <v>1043</v>
      </c>
      <c r="D182" s="2101"/>
      <c r="E182" s="160">
        <f>OTCHET!$E566</f>
        <v>0</v>
      </c>
      <c r="F182" s="161">
        <f>OTCHET!$F566</f>
        <v>0</v>
      </c>
      <c r="G182" s="107">
        <f>OTCHET!$G566</f>
        <v>0</v>
      </c>
      <c r="H182" s="107">
        <f>OTCHET!$H566</f>
        <v>0</v>
      </c>
      <c r="I182" s="107">
        <f>OTCHET!$I566</f>
        <v>0</v>
      </c>
      <c r="J182" s="107">
        <f>OTCHET!$J566</f>
        <v>0</v>
      </c>
      <c r="K182" s="146" t="str">
        <f t="shared" si="4"/>
        <v/>
      </c>
    </row>
    <row r="183" spans="1:11" s="56" customFormat="1" ht="35.25" customHeight="1">
      <c r="A183" s="63">
        <v>565</v>
      </c>
      <c r="B183" s="57">
        <v>9600</v>
      </c>
      <c r="C183" s="2074" t="s">
        <v>1044</v>
      </c>
      <c r="D183" s="2075"/>
      <c r="E183" s="160">
        <f>OTCHET!$E586</f>
        <v>0</v>
      </c>
      <c r="F183" s="161">
        <f>OTCHET!$F586</f>
        <v>0</v>
      </c>
      <c r="G183" s="107">
        <f>OTCHET!$G586</f>
        <v>0</v>
      </c>
      <c r="H183" s="107">
        <f>OTCHET!$H586</f>
        <v>0</v>
      </c>
      <c r="I183" s="107">
        <f>OTCHET!$I586</f>
        <v>0</v>
      </c>
      <c r="J183" s="107">
        <f>OTCHET!$J586</f>
        <v>0</v>
      </c>
      <c r="K183" s="146" t="str">
        <f t="shared" si="4"/>
        <v/>
      </c>
    </row>
    <row r="184" spans="1:11" s="56" customFormat="1" ht="35.25" customHeight="1" thickBot="1">
      <c r="A184" s="63">
        <v>575</v>
      </c>
      <c r="B184" s="57">
        <v>9800</v>
      </c>
      <c r="C184" s="2076" t="s">
        <v>639</v>
      </c>
      <c r="D184" s="2077"/>
      <c r="E184" s="162">
        <f>OTCHET!$E591</f>
        <v>0</v>
      </c>
      <c r="F184" s="163">
        <f>OTCHET!$F591</f>
        <v>0</v>
      </c>
      <c r="G184" s="109">
        <f>OTCHET!$G591</f>
        <v>0</v>
      </c>
      <c r="H184" s="109">
        <f>OTCHET!$H591</f>
        <v>0</v>
      </c>
      <c r="I184" s="109">
        <f>OTCHET!$I591</f>
        <v>0</v>
      </c>
      <c r="J184" s="109">
        <f>OTCHET!$J591</f>
        <v>0</v>
      </c>
      <c r="K184" s="146" t="str">
        <f t="shared" si="4"/>
        <v/>
      </c>
    </row>
    <row r="185" spans="1:11" ht="21.75" thickBot="1">
      <c r="A185" s="70">
        <v>610</v>
      </c>
      <c r="B185" s="137"/>
      <c r="C185" s="2072" t="s">
        <v>1292</v>
      </c>
      <c r="D185" s="2073"/>
      <c r="E185" s="73">
        <f>OTCHET!$E597</f>
        <v>0</v>
      </c>
      <c r="F185" s="73">
        <f>OTCHET!$F597</f>
        <v>-1660841</v>
      </c>
      <c r="G185" s="73">
        <f>OTCHET!$G597</f>
        <v>-1837745</v>
      </c>
      <c r="H185" s="73">
        <f>OTCHET!$H597</f>
        <v>0</v>
      </c>
      <c r="I185" s="73">
        <f>OTCHET!$I597</f>
        <v>0</v>
      </c>
      <c r="J185" s="73">
        <f>OTCHET!$J597</f>
        <v>176904</v>
      </c>
      <c r="K185" s="149">
        <v>1</v>
      </c>
    </row>
    <row r="186" spans="1:11">
      <c r="A186" s="70"/>
      <c r="B186" s="118"/>
      <c r="C186" s="118"/>
      <c r="D186" s="81"/>
      <c r="E186" s="118"/>
      <c r="F186" s="118"/>
      <c r="K186" s="149">
        <v>1</v>
      </c>
    </row>
    <row r="187" spans="1:11">
      <c r="A187" s="70"/>
      <c r="B187" s="118"/>
      <c r="C187" s="118"/>
      <c r="D187" s="81"/>
      <c r="E187" s="118"/>
      <c r="F187" s="118"/>
      <c r="K187" s="149">
        <v>1</v>
      </c>
    </row>
    <row r="188" spans="1:11">
      <c r="G188" s="56"/>
      <c r="K188" s="148">
        <v>1</v>
      </c>
    </row>
    <row r="189" spans="1:11" ht="42" customHeight="1">
      <c r="B189" s="2064" t="str">
        <f>$B$7</f>
        <v>ОТЧЕТНИ ДАННИ ПО ЕБК ЗА СМЕТКИТЕ ЗА СРЕДСТВАТА ОТ ЕВРОПЕЙСКИЯ СЪЮЗ - КСФ</v>
      </c>
      <c r="C189" s="2065"/>
      <c r="D189" s="2065"/>
      <c r="E189" s="79"/>
      <c r="F189" s="79"/>
      <c r="G189" s="56"/>
      <c r="K189" s="148">
        <v>1</v>
      </c>
    </row>
    <row r="190" spans="1:11">
      <c r="E190" s="80" t="s">
        <v>737</v>
      </c>
      <c r="F190" s="80" t="s">
        <v>644</v>
      </c>
      <c r="G190" s="56"/>
      <c r="K190" s="148">
        <v>1</v>
      </c>
    </row>
    <row r="191" spans="1:11" ht="21.75" thickBot="1">
      <c r="B191" s="2066">
        <f>$B$9</f>
        <v>0</v>
      </c>
      <c r="C191" s="2067"/>
      <c r="D191" s="2067"/>
      <c r="E191" s="82">
        <f>$E$9</f>
        <v>43466</v>
      </c>
      <c r="F191" s="83">
        <f>$F$9</f>
        <v>43555</v>
      </c>
      <c r="G191" s="56"/>
      <c r="K191" s="148">
        <v>1</v>
      </c>
    </row>
    <row r="192" spans="1:11" ht="21.75" thickBot="1">
      <c r="B192" s="42" t="str">
        <f>$B$10</f>
        <v xml:space="preserve">                                                            (наименование на разпоредителя с бюджет)</v>
      </c>
      <c r="E192" s="79"/>
      <c r="F192" s="84">
        <f>$F$10</f>
        <v>0</v>
      </c>
      <c r="G192" s="56"/>
      <c r="K192" s="148">
        <v>1</v>
      </c>
    </row>
    <row r="193" spans="2:11" ht="21.75" thickBot="1">
      <c r="B193" s="42"/>
      <c r="E193" s="85"/>
      <c r="F193" s="79"/>
      <c r="G193" s="56"/>
      <c r="K193" s="148">
        <v>1</v>
      </c>
    </row>
    <row r="194" spans="2:11" ht="22.5" thickTop="1" thickBot="1">
      <c r="B194" s="2066" t="str">
        <f>$B$12</f>
        <v>Министерство на регионалното развитие и благоустройство</v>
      </c>
      <c r="C194" s="2067"/>
      <c r="D194" s="2067"/>
      <c r="E194" s="79" t="s">
        <v>738</v>
      </c>
      <c r="F194" s="86" t="str">
        <f>$F$12</f>
        <v>2100</v>
      </c>
      <c r="G194" s="56"/>
      <c r="K194" s="148">
        <v>1</v>
      </c>
    </row>
    <row r="195" spans="2:11" ht="21.75" thickTop="1">
      <c r="B195" s="42" t="str">
        <f>$B$13</f>
        <v xml:space="preserve">                                             (наименование на първостепенния разпоредител с бюджет)</v>
      </c>
      <c r="E195" s="85" t="s">
        <v>739</v>
      </c>
      <c r="F195" s="79"/>
      <c r="G195" s="56"/>
      <c r="K195" s="148">
        <v>1</v>
      </c>
    </row>
    <row r="196" spans="2:11">
      <c r="B196" s="42"/>
      <c r="E196" s="79"/>
      <c r="F196" s="79"/>
      <c r="G196" s="56"/>
      <c r="K196" s="148">
        <v>1</v>
      </c>
    </row>
    <row r="197" spans="2:11" ht="21.75" thickBot="1">
      <c r="F197" s="42"/>
      <c r="J197" s="42" t="s">
        <v>740</v>
      </c>
      <c r="K197" s="148">
        <v>1</v>
      </c>
    </row>
    <row r="198" spans="2:11" ht="21.75" thickBot="1">
      <c r="B198" s="110" t="s">
        <v>692</v>
      </c>
      <c r="C198" s="2081" t="s">
        <v>1045</v>
      </c>
      <c r="D198" s="2073"/>
      <c r="E198" s="48" t="s">
        <v>742</v>
      </c>
      <c r="F198" s="180" t="s">
        <v>743</v>
      </c>
      <c r="G198" s="168"/>
      <c r="H198" s="168"/>
      <c r="I198" s="168"/>
      <c r="J198" s="52"/>
      <c r="K198" s="148">
        <v>1</v>
      </c>
    </row>
    <row r="199" spans="2:11" ht="45.75" thickBot="1">
      <c r="B199" s="138"/>
      <c r="C199" s="2082"/>
      <c r="D199" s="2071"/>
      <c r="E199" s="50">
        <v>2017</v>
      </c>
      <c r="F199" s="143" t="s">
        <v>1015</v>
      </c>
      <c r="G199" s="143" t="s">
        <v>1065</v>
      </c>
      <c r="H199" s="143" t="s">
        <v>1066</v>
      </c>
      <c r="I199" s="181" t="s">
        <v>1286</v>
      </c>
      <c r="J199" s="182" t="s">
        <v>1287</v>
      </c>
      <c r="K199" s="148">
        <v>1</v>
      </c>
    </row>
    <row r="200" spans="2:11">
      <c r="B200" s="139" t="s">
        <v>1046</v>
      </c>
      <c r="C200" s="2095" t="s">
        <v>1047</v>
      </c>
      <c r="D200" s="2096"/>
      <c r="E200" s="159">
        <f>SUMIF(OTCHET!L:L,1,OTCHET!E:E)</f>
        <v>0</v>
      </c>
      <c r="F200" s="159">
        <f>SUMIF(OTCHET!L:L,1,OTCHET!F:F)</f>
        <v>2699546</v>
      </c>
      <c r="G200" s="159">
        <f>SUMIF(OTCHET!L:L,1,OTCHET!G:G)</f>
        <v>2328292</v>
      </c>
      <c r="H200" s="159">
        <f>SUMIF(OTCHET!L:L,1,OTCHET!H:H)</f>
        <v>0</v>
      </c>
      <c r="I200" s="159">
        <f>SUMIF(OTCHET!L:L,1,OTCHET!I:I)</f>
        <v>0</v>
      </c>
      <c r="J200" s="159">
        <f>SUMIF(OTCHET!L:L,1,OTCHET!J:J)</f>
        <v>371254</v>
      </c>
      <c r="K200" s="148">
        <v>1</v>
      </c>
    </row>
    <row r="201" spans="2:11">
      <c r="B201" s="140" t="s">
        <v>1048</v>
      </c>
      <c r="C201" s="2088" t="s">
        <v>1049</v>
      </c>
      <c r="D201" s="2089"/>
      <c r="E201" s="166">
        <f>SUMIF(OTCHET!L:L,2,OTCHET!E:E)</f>
        <v>0</v>
      </c>
      <c r="F201" s="166">
        <f>SUMIF(OTCHET!L:L,2,OTCHET!F:F)</f>
        <v>0</v>
      </c>
      <c r="G201" s="166">
        <f>SUMIF(OTCHET!L:L,2,OTCHET!G:G)</f>
        <v>0</v>
      </c>
      <c r="H201" s="166">
        <f>SUMIF(OTCHET!L:L,2,OTCHET!H:H)</f>
        <v>0</v>
      </c>
      <c r="I201" s="166">
        <f>SUMIF(OTCHET!L:L,2,OTCHET!I:I)</f>
        <v>0</v>
      </c>
      <c r="J201" s="166">
        <f>SUMIF(OTCHET!L:L,2,OTCHET!J:J)</f>
        <v>0</v>
      </c>
      <c r="K201" s="148">
        <v>1</v>
      </c>
    </row>
    <row r="202" spans="2:11">
      <c r="B202" s="140" t="s">
        <v>1050</v>
      </c>
      <c r="C202" s="2088" t="s">
        <v>1051</v>
      </c>
      <c r="D202" s="2089"/>
      <c r="E202" s="166">
        <f>SUMIF(OTCHET!L:L,3,OTCHET!E:E)</f>
        <v>0</v>
      </c>
      <c r="F202" s="166">
        <f>SUMIF(OTCHET!L:L,3,OTCHET!F:F)</f>
        <v>0</v>
      </c>
      <c r="G202" s="166">
        <f>SUMIF(OTCHET!L:L,3,OTCHET!G:G)</f>
        <v>0</v>
      </c>
      <c r="H202" s="166">
        <f>SUMIF(OTCHET!L:L,3,OTCHET!H:H)</f>
        <v>0</v>
      </c>
      <c r="I202" s="166">
        <f>SUMIF(OTCHET!L:L,3,OTCHET!I:I)</f>
        <v>0</v>
      </c>
      <c r="J202" s="166">
        <f>SUMIF(OTCHET!L:L,3,OTCHET!J:J)</f>
        <v>0</v>
      </c>
      <c r="K202" s="148">
        <v>1</v>
      </c>
    </row>
    <row r="203" spans="2:11">
      <c r="B203" s="140" t="s">
        <v>1052</v>
      </c>
      <c r="C203" s="2091" t="s">
        <v>1053</v>
      </c>
      <c r="D203" s="2092"/>
      <c r="E203" s="166">
        <f>SUMIF(OTCHET!L:L,4,OTCHET!E:E)</f>
        <v>0</v>
      </c>
      <c r="F203" s="166">
        <f>SUMIF(OTCHET!L:L,4,OTCHET!F:F)</f>
        <v>0</v>
      </c>
      <c r="G203" s="166">
        <f>SUMIF(OTCHET!L:L,4,OTCHET!G:G)</f>
        <v>0</v>
      </c>
      <c r="H203" s="166">
        <f>SUMIF(OTCHET!L:L,4,OTCHET!H:H)</f>
        <v>0</v>
      </c>
      <c r="I203" s="166">
        <f>SUMIF(OTCHET!L:L,4,OTCHET!I:I)</f>
        <v>0</v>
      </c>
      <c r="J203" s="166">
        <f>SUMIF(OTCHET!L:L,4,OTCHET!J:J)</f>
        <v>0</v>
      </c>
      <c r="K203" s="148">
        <v>1</v>
      </c>
    </row>
    <row r="204" spans="2:11">
      <c r="B204" s="140" t="s">
        <v>1054</v>
      </c>
      <c r="C204" s="2093" t="s">
        <v>1055</v>
      </c>
      <c r="D204" s="2094"/>
      <c r="E204" s="166">
        <f>SUMIF(OTCHET!L:L,5,OTCHET!E:E)</f>
        <v>0</v>
      </c>
      <c r="F204" s="166">
        <f>SUMIF(OTCHET!L:L,5,OTCHET!F:F)</f>
        <v>0</v>
      </c>
      <c r="G204" s="166">
        <f>SUMIF(OTCHET!L:L,5,OTCHET!G:G)</f>
        <v>0</v>
      </c>
      <c r="H204" s="166">
        <f>SUMIF(OTCHET!L:L,5,OTCHET!H:H)</f>
        <v>0</v>
      </c>
      <c r="I204" s="166">
        <f>SUMIF(OTCHET!L:L,5,OTCHET!I:I)</f>
        <v>0</v>
      </c>
      <c r="J204" s="166">
        <f>SUMIF(OTCHET!L:L,5,OTCHET!J:J)</f>
        <v>0</v>
      </c>
      <c r="K204" s="148">
        <v>1</v>
      </c>
    </row>
    <row r="205" spans="2:11" ht="42" customHeight="1">
      <c r="B205" s="140" t="s">
        <v>1056</v>
      </c>
      <c r="C205" s="2090" t="s">
        <v>1057</v>
      </c>
      <c r="D205" s="2090"/>
      <c r="E205" s="166">
        <f>SUMIF(OTCHET!L:L,6,OTCHET!E:E)</f>
        <v>0</v>
      </c>
      <c r="F205" s="166">
        <f>SUMIF(OTCHET!L:L,6,OTCHET!F:F)</f>
        <v>1203620</v>
      </c>
      <c r="G205" s="166">
        <f>SUMIF(OTCHET!L:L,6,OTCHET!G:G)</f>
        <v>1181456</v>
      </c>
      <c r="H205" s="166">
        <f>SUMIF(OTCHET!L:L,6,OTCHET!H:H)</f>
        <v>0</v>
      </c>
      <c r="I205" s="166">
        <f>SUMIF(OTCHET!L:L,6,OTCHET!I:I)</f>
        <v>0</v>
      </c>
      <c r="J205" s="166">
        <f>SUMIF(OTCHET!L:L,6,OTCHET!J:J)</f>
        <v>22164</v>
      </c>
      <c r="K205" s="148">
        <v>1</v>
      </c>
    </row>
    <row r="206" spans="2:11">
      <c r="B206" s="140" t="s">
        <v>1058</v>
      </c>
      <c r="C206" s="2084" t="s">
        <v>1059</v>
      </c>
      <c r="D206" s="2085"/>
      <c r="E206" s="166">
        <f>SUMIF(OTCHET!L:L,7,OTCHET!E:E)</f>
        <v>0</v>
      </c>
      <c r="F206" s="166">
        <f>SUMIF(OTCHET!L:L,7,OTCHET!F:F)</f>
        <v>0</v>
      </c>
      <c r="G206" s="166">
        <f>SUMIF(OTCHET!L:L,7,OTCHET!G:G)</f>
        <v>0</v>
      </c>
      <c r="H206" s="166">
        <f>SUMIF(OTCHET!L:L,7,OTCHET!H:H)</f>
        <v>0</v>
      </c>
      <c r="I206" s="166">
        <f>SUMIF(OTCHET!L:L,7,OTCHET!I:I)</f>
        <v>0</v>
      </c>
      <c r="J206" s="166">
        <f>SUMIF(OTCHET!L:L,7,OTCHET!J:J)</f>
        <v>0</v>
      </c>
      <c r="K206" s="148">
        <v>1</v>
      </c>
    </row>
    <row r="207" spans="2:11">
      <c r="B207" s="140" t="s">
        <v>1060</v>
      </c>
      <c r="C207" s="2084" t="s">
        <v>1061</v>
      </c>
      <c r="D207" s="2085"/>
      <c r="E207" s="166">
        <f>SUMIF(OTCHET!L:L,8,OTCHET!E:E)</f>
        <v>0</v>
      </c>
      <c r="F207" s="166">
        <f>SUMIF(OTCHET!L:L,8,OTCHET!F:F)</f>
        <v>12301661</v>
      </c>
      <c r="G207" s="166">
        <f>SUMIF(OTCHET!L:L,8,OTCHET!G:G)</f>
        <v>12146920</v>
      </c>
      <c r="H207" s="166">
        <f>SUMIF(OTCHET!L:L,8,OTCHET!H:H)</f>
        <v>0</v>
      </c>
      <c r="I207" s="166">
        <f>SUMIF(OTCHET!L:L,8,OTCHET!I:I)</f>
        <v>0</v>
      </c>
      <c r="J207" s="166">
        <f>SUMIF(OTCHET!L:L,8,OTCHET!J:J)</f>
        <v>154741</v>
      </c>
      <c r="K207" s="148">
        <v>1</v>
      </c>
    </row>
    <row r="208" spans="2:11" ht="21.75" thickBot="1">
      <c r="B208" s="140" t="s">
        <v>1062</v>
      </c>
      <c r="C208" s="2086" t="s">
        <v>1063</v>
      </c>
      <c r="D208" s="2087"/>
      <c r="E208" s="167">
        <f>SUMIF(OTCHET!L:L,9,OTCHET!E:E)</f>
        <v>0</v>
      </c>
      <c r="F208" s="167">
        <f>SUMIF(OTCHET!L:L,9,OTCHET!F:F)</f>
        <v>0</v>
      </c>
      <c r="G208" s="167">
        <f>SUMIF(OTCHET!L:L,9,OTCHET!G:G)</f>
        <v>0</v>
      </c>
      <c r="H208" s="167">
        <f>SUMIF(OTCHET!L:L,9,OTCHET!H:H)</f>
        <v>0</v>
      </c>
      <c r="I208" s="167">
        <f>SUMIF(OTCHET!L:L,9,OTCHET!I:I)</f>
        <v>0</v>
      </c>
      <c r="J208" s="167">
        <f>SUMIF(OTCHET!L:L,9,OTCHET!J:J)</f>
        <v>0</v>
      </c>
      <c r="K208" s="148">
        <v>1</v>
      </c>
    </row>
    <row r="209" spans="2:11" ht="21.75" thickBot="1">
      <c r="B209" s="137"/>
      <c r="C209" s="2072" t="s">
        <v>1064</v>
      </c>
      <c r="D209" s="2080"/>
      <c r="E209" s="73">
        <f t="shared" ref="E209:J209" si="5">SUM(E200:E208)</f>
        <v>0</v>
      </c>
      <c r="F209" s="73">
        <f t="shared" si="5"/>
        <v>16204827</v>
      </c>
      <c r="G209" s="73">
        <f t="shared" si="5"/>
        <v>15656668</v>
      </c>
      <c r="H209" s="73">
        <f t="shared" si="5"/>
        <v>0</v>
      </c>
      <c r="I209" s="73">
        <f t="shared" si="5"/>
        <v>0</v>
      </c>
      <c r="J209" s="73">
        <f t="shared" si="5"/>
        <v>548159</v>
      </c>
      <c r="K209" s="148">
        <v>1</v>
      </c>
    </row>
    <row r="560" spans="1:11" s="142" customFormat="1">
      <c r="A560" s="33"/>
      <c r="B560" s="141"/>
      <c r="C560" s="141"/>
      <c r="D560" s="141"/>
      <c r="E560" s="141"/>
      <c r="F560" s="141"/>
      <c r="K560" s="147"/>
    </row>
    <row r="561" spans="1:11" s="142" customFormat="1">
      <c r="A561" s="33"/>
      <c r="B561" s="141"/>
      <c r="C561" s="141"/>
      <c r="D561" s="141"/>
      <c r="E561" s="141"/>
      <c r="F561" s="141"/>
      <c r="K561" s="147"/>
    </row>
    <row r="562" spans="1:11" s="142" customFormat="1">
      <c r="A562" s="33"/>
      <c r="B562" s="141"/>
      <c r="C562" s="141"/>
      <c r="D562" s="141"/>
      <c r="E562" s="141"/>
      <c r="F562" s="141"/>
      <c r="K562" s="147"/>
    </row>
    <row r="563" spans="1:11" s="142" customFormat="1">
      <c r="A563" s="33"/>
      <c r="B563" s="141"/>
      <c r="C563" s="141"/>
      <c r="D563" s="141"/>
      <c r="E563" s="141"/>
      <c r="F563" s="141"/>
      <c r="K563" s="147"/>
    </row>
    <row r="564" spans="1:11" s="142" customFormat="1">
      <c r="A564" s="33"/>
      <c r="B564" s="141"/>
      <c r="C564" s="141"/>
      <c r="D564" s="141"/>
      <c r="E564" s="141"/>
      <c r="F564" s="141"/>
      <c r="K564" s="147"/>
    </row>
    <row r="565" spans="1:11" s="142" customFormat="1">
      <c r="A565" s="33"/>
      <c r="B565" s="141"/>
      <c r="C565" s="141"/>
      <c r="D565" s="141"/>
      <c r="E565" s="141"/>
      <c r="F565" s="141"/>
      <c r="K565" s="147"/>
    </row>
    <row r="566" spans="1:11" s="142" customFormat="1">
      <c r="A566" s="33"/>
      <c r="B566" s="141"/>
      <c r="C566" s="141"/>
      <c r="D566" s="141"/>
      <c r="E566" s="141"/>
      <c r="F566" s="141"/>
      <c r="K566" s="147"/>
    </row>
    <row r="567" spans="1:11" s="142" customFormat="1">
      <c r="A567" s="33"/>
      <c r="B567" s="141"/>
      <c r="C567" s="141"/>
      <c r="D567" s="141"/>
      <c r="E567" s="141"/>
      <c r="F567" s="141"/>
      <c r="K567" s="147"/>
    </row>
    <row r="568" spans="1:11" s="142" customFormat="1">
      <c r="A568" s="33"/>
      <c r="B568" s="141"/>
      <c r="C568" s="141"/>
      <c r="D568" s="141"/>
      <c r="E568" s="141"/>
      <c r="F568" s="141"/>
      <c r="K568" s="147"/>
    </row>
    <row r="569" spans="1:11" s="142" customFormat="1">
      <c r="A569" s="33"/>
      <c r="B569" s="141"/>
      <c r="C569" s="141"/>
      <c r="D569" s="141"/>
      <c r="E569" s="141"/>
      <c r="F569" s="141"/>
      <c r="K569" s="147"/>
    </row>
    <row r="570" spans="1:11" s="142" customFormat="1">
      <c r="A570" s="33"/>
      <c r="B570" s="141"/>
      <c r="C570" s="141"/>
      <c r="D570" s="141"/>
      <c r="E570" s="141"/>
      <c r="F570" s="141"/>
      <c r="K570" s="147"/>
    </row>
    <row r="571" spans="1:11" s="142" customFormat="1">
      <c r="A571" s="33"/>
      <c r="B571" s="141"/>
      <c r="C571" s="141"/>
      <c r="D571" s="141"/>
      <c r="E571" s="141"/>
      <c r="F571" s="141"/>
      <c r="K571" s="147"/>
    </row>
    <row r="572" spans="1:11" s="142" customFormat="1">
      <c r="A572" s="33"/>
      <c r="B572" s="141"/>
      <c r="C572" s="141"/>
      <c r="D572" s="141"/>
      <c r="E572" s="141"/>
      <c r="F572" s="141"/>
      <c r="K572" s="147"/>
    </row>
    <row r="573" spans="1:11" s="142" customFormat="1">
      <c r="A573" s="33"/>
      <c r="B573" s="141"/>
      <c r="C573" s="141"/>
      <c r="D573" s="141"/>
      <c r="E573" s="141"/>
      <c r="F573" s="141"/>
      <c r="K573" s="147"/>
    </row>
    <row r="574" spans="1:11" s="142" customFormat="1">
      <c r="A574" s="33"/>
      <c r="B574" s="141"/>
      <c r="C574" s="141"/>
      <c r="D574" s="141"/>
      <c r="E574" s="141"/>
      <c r="F574" s="141"/>
      <c r="K574" s="147"/>
    </row>
    <row r="575" spans="1:11" s="142" customFormat="1">
      <c r="A575" s="33"/>
      <c r="B575" s="141"/>
      <c r="C575" s="141"/>
      <c r="D575" s="141"/>
      <c r="E575" s="141"/>
      <c r="F575" s="141"/>
      <c r="K575" s="147"/>
    </row>
    <row r="576" spans="1:11" s="142" customFormat="1">
      <c r="A576" s="33"/>
      <c r="B576" s="141"/>
      <c r="C576" s="141"/>
      <c r="D576" s="141"/>
      <c r="E576" s="141"/>
      <c r="F576" s="141"/>
      <c r="K576" s="147"/>
    </row>
    <row r="577" spans="1:11" s="142" customFormat="1">
      <c r="A577" s="33"/>
      <c r="B577" s="141"/>
      <c r="C577" s="141"/>
      <c r="D577" s="141"/>
      <c r="E577" s="141"/>
      <c r="F577" s="141"/>
      <c r="K577" s="147"/>
    </row>
    <row r="578" spans="1:11" s="142" customFormat="1">
      <c r="A578" s="33"/>
      <c r="B578" s="141"/>
      <c r="C578" s="141"/>
      <c r="D578" s="141"/>
      <c r="E578" s="141"/>
      <c r="F578" s="141"/>
      <c r="K578" s="147"/>
    </row>
    <row r="579" spans="1:11" s="142" customFormat="1">
      <c r="A579" s="33"/>
      <c r="B579" s="141"/>
      <c r="C579" s="141"/>
      <c r="D579" s="141"/>
      <c r="E579" s="141"/>
      <c r="F579" s="141"/>
      <c r="K579" s="147"/>
    </row>
    <row r="580" spans="1:11" s="142" customFormat="1" ht="31.5" customHeight="1">
      <c r="A580" s="33"/>
      <c r="B580" s="141"/>
      <c r="C580" s="141"/>
      <c r="D580" s="141"/>
      <c r="E580" s="141"/>
      <c r="F580" s="141"/>
      <c r="K580" s="147"/>
    </row>
    <row r="581" spans="1:11" s="142" customFormat="1">
      <c r="A581" s="33"/>
      <c r="B581" s="141"/>
      <c r="C581" s="141"/>
      <c r="D581" s="141"/>
      <c r="E581" s="141"/>
      <c r="F581" s="141"/>
      <c r="K581" s="147"/>
    </row>
    <row r="582" spans="1:11" s="142" customFormat="1">
      <c r="A582" s="33"/>
      <c r="B582" s="141"/>
      <c r="C582" s="141"/>
      <c r="D582" s="141"/>
      <c r="E582" s="141"/>
      <c r="F582" s="141"/>
      <c r="K582" s="147"/>
    </row>
    <row r="583" spans="1:11" s="142" customFormat="1">
      <c r="A583" s="33"/>
      <c r="B583" s="141"/>
      <c r="C583" s="141"/>
      <c r="D583" s="141"/>
      <c r="E583" s="141"/>
      <c r="F583" s="141"/>
      <c r="K583" s="147"/>
    </row>
    <row r="584" spans="1:11" s="142" customFormat="1">
      <c r="A584" s="33"/>
      <c r="B584" s="141"/>
      <c r="C584" s="141"/>
      <c r="D584" s="141"/>
      <c r="E584" s="141"/>
      <c r="F584" s="141"/>
      <c r="K584" s="147"/>
    </row>
    <row r="585" spans="1:11" s="142" customFormat="1">
      <c r="A585" s="33"/>
      <c r="B585" s="141"/>
      <c r="C585" s="141"/>
      <c r="D585" s="141"/>
      <c r="E585" s="141"/>
      <c r="F585" s="141"/>
      <c r="K585" s="147"/>
    </row>
    <row r="586" spans="1:11" s="142" customFormat="1">
      <c r="A586" s="33"/>
      <c r="B586" s="141"/>
      <c r="C586" s="141"/>
      <c r="D586" s="141"/>
      <c r="E586" s="141"/>
      <c r="F586" s="141"/>
      <c r="K586" s="147"/>
    </row>
    <row r="587" spans="1:11" s="142" customFormat="1">
      <c r="A587" s="33"/>
      <c r="B587" s="141"/>
      <c r="C587" s="141"/>
      <c r="D587" s="141"/>
      <c r="E587" s="141"/>
      <c r="F587" s="141"/>
      <c r="K587" s="147"/>
    </row>
    <row r="588" spans="1:11" s="142" customFormat="1">
      <c r="A588" s="33"/>
      <c r="B588" s="141"/>
      <c r="C588" s="141"/>
      <c r="D588" s="141"/>
      <c r="E588" s="141"/>
      <c r="F588" s="141"/>
      <c r="K588" s="147"/>
    </row>
    <row r="589" spans="1:11" s="142" customFormat="1">
      <c r="A589" s="33"/>
      <c r="B589" s="141"/>
      <c r="C589" s="141"/>
      <c r="D589" s="141"/>
      <c r="E589" s="141"/>
      <c r="F589" s="141"/>
      <c r="K589" s="147"/>
    </row>
    <row r="590" spans="1:11" s="142" customFormat="1">
      <c r="A590" s="33"/>
      <c r="B590" s="141"/>
      <c r="C590" s="141"/>
      <c r="D590" s="141"/>
      <c r="E590" s="141"/>
      <c r="F590" s="141"/>
      <c r="K590" s="147"/>
    </row>
    <row r="591" spans="1:11" s="142" customFormat="1">
      <c r="A591" s="33"/>
      <c r="B591" s="141"/>
      <c r="C591" s="141"/>
      <c r="D591" s="141"/>
      <c r="E591" s="141"/>
      <c r="F591" s="141"/>
      <c r="K591" s="147"/>
    </row>
    <row r="592" spans="1:11" s="142" customFormat="1">
      <c r="A592" s="33"/>
      <c r="B592" s="141"/>
      <c r="C592" s="141"/>
      <c r="D592" s="141"/>
      <c r="E592" s="141"/>
      <c r="F592" s="141"/>
      <c r="K592" s="147"/>
    </row>
    <row r="593" spans="1:11" s="142" customFormat="1">
      <c r="A593" s="33"/>
      <c r="B593" s="141"/>
      <c r="C593" s="141"/>
      <c r="D593" s="141"/>
      <c r="E593" s="141"/>
      <c r="F593" s="141"/>
      <c r="K593" s="147"/>
    </row>
    <row r="594" spans="1:11" s="142" customFormat="1">
      <c r="A594" s="33"/>
      <c r="B594" s="141"/>
      <c r="C594" s="141"/>
      <c r="D594" s="141"/>
      <c r="E594" s="141"/>
      <c r="F594" s="141"/>
      <c r="K594" s="147"/>
    </row>
    <row r="595" spans="1:11" s="142" customFormat="1">
      <c r="A595" s="33"/>
      <c r="B595" s="141"/>
      <c r="C595" s="141"/>
      <c r="D595" s="141"/>
      <c r="E595" s="141"/>
      <c r="F595" s="141"/>
      <c r="K595" s="147"/>
    </row>
    <row r="596" spans="1:11" s="142" customFormat="1">
      <c r="A596" s="33"/>
      <c r="B596" s="141"/>
      <c r="C596" s="141"/>
      <c r="D596" s="141"/>
      <c r="E596" s="141"/>
      <c r="F596" s="141"/>
      <c r="K596" s="147"/>
    </row>
    <row r="597" spans="1:11" s="142" customFormat="1">
      <c r="A597" s="33"/>
      <c r="B597" s="141"/>
      <c r="C597" s="141"/>
      <c r="D597" s="141"/>
      <c r="E597" s="141"/>
      <c r="F597" s="141"/>
      <c r="K597" s="147"/>
    </row>
    <row r="598" spans="1:11" s="142" customFormat="1" ht="33.75" customHeight="1">
      <c r="A598" s="33"/>
      <c r="B598" s="141"/>
      <c r="C598" s="141"/>
      <c r="D598" s="141"/>
      <c r="E598" s="141"/>
      <c r="F598" s="141"/>
      <c r="K598" s="147"/>
    </row>
    <row r="599" spans="1:11" s="142" customFormat="1">
      <c r="A599" s="33"/>
      <c r="B599" s="141"/>
      <c r="C599" s="141"/>
      <c r="D599" s="141"/>
      <c r="E599" s="141"/>
      <c r="F599" s="141"/>
      <c r="K599" s="147"/>
    </row>
    <row r="600" spans="1:11" s="142" customFormat="1">
      <c r="A600" s="33"/>
      <c r="B600" s="141"/>
      <c r="C600" s="141"/>
      <c r="D600" s="141"/>
      <c r="E600" s="141"/>
      <c r="F600" s="141"/>
      <c r="K600" s="147"/>
    </row>
    <row r="601" spans="1:11" s="142" customFormat="1">
      <c r="A601" s="33"/>
      <c r="B601" s="141"/>
      <c r="C601" s="141"/>
      <c r="D601" s="141"/>
      <c r="E601" s="141"/>
      <c r="F601" s="141"/>
      <c r="K601" s="147"/>
    </row>
    <row r="602" spans="1:11" s="142" customFormat="1">
      <c r="A602" s="33"/>
      <c r="B602" s="141"/>
      <c r="C602" s="141"/>
      <c r="D602" s="141"/>
      <c r="E602" s="141"/>
      <c r="F602" s="141"/>
      <c r="K602" s="147"/>
    </row>
    <row r="603" spans="1:11" s="142" customFormat="1">
      <c r="A603" s="33"/>
      <c r="B603" s="141"/>
      <c r="C603" s="141"/>
      <c r="D603" s="141"/>
      <c r="E603" s="141"/>
      <c r="F603" s="141"/>
      <c r="K603" s="147"/>
    </row>
    <row r="604" spans="1:11" s="142" customFormat="1">
      <c r="A604" s="33"/>
      <c r="B604" s="141"/>
      <c r="C604" s="141"/>
      <c r="D604" s="141"/>
      <c r="E604" s="141"/>
      <c r="F604" s="141"/>
      <c r="K604" s="147"/>
    </row>
    <row r="605" spans="1:11" s="142" customFormat="1">
      <c r="A605" s="33"/>
      <c r="B605" s="141"/>
      <c r="C605" s="141"/>
      <c r="D605" s="141"/>
      <c r="E605" s="141"/>
      <c r="F605" s="141"/>
      <c r="K605" s="147"/>
    </row>
    <row r="606" spans="1:11" s="142" customFormat="1">
      <c r="A606" s="33"/>
      <c r="B606" s="141"/>
      <c r="C606" s="141"/>
      <c r="D606" s="141"/>
      <c r="E606" s="141"/>
      <c r="F606" s="141"/>
      <c r="K606" s="147"/>
    </row>
    <row r="607" spans="1:11" s="142" customFormat="1">
      <c r="A607" s="33"/>
      <c r="B607" s="141"/>
      <c r="C607" s="141"/>
      <c r="D607" s="141"/>
      <c r="E607" s="141"/>
      <c r="F607" s="141"/>
      <c r="K607" s="147"/>
    </row>
    <row r="608" spans="1:11" s="142" customFormat="1">
      <c r="A608" s="33"/>
      <c r="B608" s="141"/>
      <c r="C608" s="141"/>
      <c r="D608" s="141"/>
      <c r="E608" s="141"/>
      <c r="F608" s="141"/>
      <c r="K608" s="147"/>
    </row>
    <row r="609" spans="1:11" s="142" customFormat="1">
      <c r="A609" s="33"/>
      <c r="B609" s="141"/>
      <c r="C609" s="141"/>
      <c r="D609" s="141"/>
      <c r="E609" s="141"/>
      <c r="F609" s="141"/>
      <c r="K609" s="147"/>
    </row>
    <row r="610" spans="1:11" s="142" customFormat="1">
      <c r="A610" s="33"/>
      <c r="B610" s="141"/>
      <c r="C610" s="141"/>
      <c r="D610" s="141"/>
      <c r="E610" s="141"/>
      <c r="F610" s="141"/>
      <c r="K610" s="147"/>
    </row>
    <row r="611" spans="1:11" s="142" customFormat="1">
      <c r="A611" s="33"/>
      <c r="B611" s="141"/>
      <c r="C611" s="141"/>
      <c r="D611" s="141"/>
      <c r="E611" s="141"/>
      <c r="F611" s="141"/>
      <c r="K611" s="147"/>
    </row>
    <row r="612" spans="1:11" s="142" customFormat="1">
      <c r="A612" s="33"/>
      <c r="B612" s="141"/>
      <c r="C612" s="141"/>
      <c r="D612" s="141"/>
      <c r="E612" s="141"/>
      <c r="F612" s="141"/>
      <c r="K612" s="147"/>
    </row>
    <row r="613" spans="1:11" s="142" customFormat="1">
      <c r="A613" s="33"/>
      <c r="B613" s="141"/>
      <c r="C613" s="141"/>
      <c r="D613" s="141"/>
      <c r="E613" s="141"/>
      <c r="F613" s="141"/>
      <c r="K613" s="147"/>
    </row>
    <row r="614" spans="1:11" s="142" customFormat="1">
      <c r="A614" s="33"/>
      <c r="B614" s="141"/>
      <c r="C614" s="141"/>
      <c r="D614" s="141"/>
      <c r="E614" s="141"/>
      <c r="F614" s="141"/>
      <c r="K614" s="147"/>
    </row>
    <row r="615" spans="1:11" s="142" customFormat="1">
      <c r="A615" s="33"/>
      <c r="B615" s="141"/>
      <c r="C615" s="141"/>
      <c r="D615" s="141"/>
      <c r="E615" s="141"/>
      <c r="F615" s="141"/>
      <c r="K615" s="147"/>
    </row>
    <row r="616" spans="1:11" s="142" customFormat="1">
      <c r="A616" s="33"/>
      <c r="B616" s="141"/>
      <c r="C616" s="141"/>
      <c r="D616" s="141"/>
      <c r="E616" s="141"/>
      <c r="F616" s="141"/>
      <c r="K616" s="147"/>
    </row>
    <row r="617" spans="1:11" s="142" customFormat="1">
      <c r="A617" s="33"/>
      <c r="B617" s="141"/>
      <c r="C617" s="141"/>
      <c r="D617" s="141"/>
      <c r="E617" s="141"/>
      <c r="F617" s="141"/>
      <c r="K617" s="147"/>
    </row>
    <row r="618" spans="1:11" s="142" customFormat="1">
      <c r="A618" s="33"/>
      <c r="B618" s="141"/>
      <c r="C618" s="141"/>
      <c r="D618" s="141"/>
      <c r="E618" s="141"/>
      <c r="F618" s="141"/>
      <c r="K618" s="147"/>
    </row>
    <row r="619" spans="1:11" s="142" customFormat="1">
      <c r="A619" s="33"/>
      <c r="B619" s="141"/>
      <c r="C619" s="141"/>
      <c r="D619" s="141"/>
      <c r="E619" s="141"/>
      <c r="F619" s="141"/>
      <c r="K619" s="147"/>
    </row>
    <row r="620" spans="1:11" s="142" customFormat="1">
      <c r="A620" s="33"/>
      <c r="B620" s="141"/>
      <c r="C620" s="141"/>
      <c r="D620" s="141"/>
      <c r="E620" s="141"/>
      <c r="F620" s="141"/>
      <c r="K620" s="147"/>
    </row>
    <row r="621" spans="1:11" s="142" customFormat="1">
      <c r="A621" s="33"/>
      <c r="B621" s="141"/>
      <c r="C621" s="141"/>
      <c r="D621" s="141"/>
      <c r="E621" s="141"/>
      <c r="F621" s="141"/>
      <c r="K621" s="147"/>
    </row>
    <row r="622" spans="1:11" s="142" customFormat="1">
      <c r="A622" s="33"/>
      <c r="B622" s="141"/>
      <c r="C622" s="141"/>
      <c r="D622" s="141"/>
      <c r="E622" s="141"/>
      <c r="F622" s="141"/>
      <c r="K622" s="147"/>
    </row>
    <row r="623" spans="1:11" s="142" customFormat="1">
      <c r="A623" s="33"/>
      <c r="B623" s="141"/>
      <c r="C623" s="141"/>
      <c r="D623" s="141"/>
      <c r="E623" s="141"/>
      <c r="F623" s="141"/>
      <c r="K623" s="147"/>
    </row>
    <row r="624" spans="1:11" s="142" customFormat="1">
      <c r="A624" s="33"/>
      <c r="B624" s="141"/>
      <c r="C624" s="141"/>
      <c r="D624" s="141"/>
      <c r="E624" s="141"/>
      <c r="F624" s="141"/>
      <c r="K624" s="147"/>
    </row>
    <row r="625" spans="1:11" s="142" customFormat="1">
      <c r="A625" s="33"/>
      <c r="B625" s="141"/>
      <c r="C625" s="141"/>
      <c r="D625" s="141"/>
      <c r="E625" s="141"/>
      <c r="F625" s="141"/>
      <c r="K625" s="147"/>
    </row>
    <row r="626" spans="1:11" s="142" customFormat="1">
      <c r="A626" s="33"/>
      <c r="B626" s="141"/>
      <c r="C626" s="141"/>
      <c r="D626" s="141"/>
      <c r="E626" s="141"/>
      <c r="F626" s="141"/>
      <c r="K626" s="147"/>
    </row>
    <row r="627" spans="1:11" s="142" customFormat="1">
      <c r="A627" s="33"/>
      <c r="B627" s="141"/>
      <c r="C627" s="141"/>
      <c r="D627" s="141"/>
      <c r="E627" s="141"/>
      <c r="F627" s="141"/>
      <c r="K627" s="147"/>
    </row>
    <row r="628" spans="1:11" s="142" customFormat="1">
      <c r="A628" s="33"/>
      <c r="B628" s="141"/>
      <c r="C628" s="141"/>
      <c r="D628" s="141"/>
      <c r="E628" s="141"/>
      <c r="F628" s="141"/>
      <c r="K628" s="147"/>
    </row>
    <row r="629" spans="1:11" s="142" customFormat="1">
      <c r="A629" s="33"/>
      <c r="B629" s="141"/>
      <c r="C629" s="141"/>
      <c r="D629" s="141"/>
      <c r="E629" s="141"/>
      <c r="F629" s="141"/>
      <c r="K629" s="147"/>
    </row>
    <row r="630" spans="1:11" s="142" customFormat="1">
      <c r="A630" s="33"/>
      <c r="B630" s="141"/>
      <c r="C630" s="141"/>
      <c r="D630" s="141"/>
      <c r="E630" s="141"/>
      <c r="F630" s="141"/>
      <c r="K630" s="147"/>
    </row>
    <row r="631" spans="1:11" s="142" customFormat="1">
      <c r="A631" s="33"/>
      <c r="B631" s="141"/>
      <c r="C631" s="141"/>
      <c r="D631" s="141"/>
      <c r="E631" s="141"/>
      <c r="F631" s="141"/>
      <c r="K631" s="147"/>
    </row>
    <row r="632" spans="1:11" s="142" customFormat="1" ht="27" customHeight="1">
      <c r="A632" s="33"/>
      <c r="B632" s="141"/>
      <c r="C632" s="141"/>
      <c r="D632" s="141"/>
      <c r="E632" s="141"/>
      <c r="F632" s="141"/>
      <c r="K632" s="147"/>
    </row>
    <row r="633" spans="1:11" s="142" customFormat="1">
      <c r="A633" s="33"/>
      <c r="B633" s="141"/>
      <c r="C633" s="141"/>
      <c r="D633" s="141"/>
      <c r="E633" s="141"/>
      <c r="F633" s="141"/>
      <c r="K633" s="147"/>
    </row>
    <row r="634" spans="1:11" s="142" customFormat="1">
      <c r="A634" s="33"/>
      <c r="B634" s="141"/>
      <c r="C634" s="141"/>
      <c r="D634" s="141"/>
      <c r="E634" s="141"/>
      <c r="F634" s="141"/>
      <c r="K634" s="147"/>
    </row>
    <row r="635" spans="1:11" s="142" customFormat="1">
      <c r="A635" s="33"/>
      <c r="B635" s="141"/>
      <c r="C635" s="141"/>
      <c r="D635" s="141"/>
      <c r="E635" s="141"/>
      <c r="F635" s="141"/>
      <c r="K635" s="147"/>
    </row>
    <row r="636" spans="1:11" s="142" customFormat="1">
      <c r="A636" s="33"/>
      <c r="B636" s="141"/>
      <c r="C636" s="141"/>
      <c r="D636" s="141"/>
      <c r="E636" s="141"/>
      <c r="F636" s="141"/>
      <c r="K636" s="147"/>
    </row>
    <row r="637" spans="1:11" s="142" customFormat="1">
      <c r="A637" s="33"/>
      <c r="B637" s="141"/>
      <c r="C637" s="141"/>
      <c r="D637" s="141"/>
      <c r="E637" s="141"/>
      <c r="F637" s="141"/>
      <c r="K637" s="147"/>
    </row>
    <row r="638" spans="1:11" s="142" customFormat="1">
      <c r="A638" s="33"/>
      <c r="B638" s="141"/>
      <c r="C638" s="141"/>
      <c r="D638" s="141"/>
      <c r="E638" s="141"/>
      <c r="F638" s="141"/>
      <c r="K638" s="147"/>
    </row>
    <row r="639" spans="1:11" s="142" customFormat="1">
      <c r="A639" s="33"/>
      <c r="B639" s="141"/>
      <c r="C639" s="141"/>
      <c r="D639" s="141"/>
      <c r="E639" s="141"/>
      <c r="F639" s="141"/>
      <c r="K639" s="147"/>
    </row>
    <row r="640" spans="1:11" s="142" customFormat="1">
      <c r="A640" s="33"/>
      <c r="B640" s="141"/>
      <c r="C640" s="141"/>
      <c r="D640" s="141"/>
      <c r="E640" s="141"/>
      <c r="F640" s="141"/>
      <c r="K640" s="147"/>
    </row>
    <row r="641" spans="1:11" s="142" customFormat="1">
      <c r="A641" s="33"/>
      <c r="B641" s="141"/>
      <c r="C641" s="141"/>
      <c r="D641" s="141"/>
      <c r="E641" s="141"/>
      <c r="F641" s="141"/>
      <c r="K641" s="147"/>
    </row>
    <row r="642" spans="1:11" s="142" customFormat="1">
      <c r="A642" s="33"/>
      <c r="B642" s="141"/>
      <c r="C642" s="141"/>
      <c r="D642" s="141"/>
      <c r="E642" s="141"/>
      <c r="F642" s="141"/>
      <c r="K642" s="147"/>
    </row>
    <row r="643" spans="1:11" s="142" customFormat="1">
      <c r="A643" s="33"/>
      <c r="B643" s="141"/>
      <c r="C643" s="141"/>
      <c r="D643" s="141"/>
      <c r="E643" s="141"/>
      <c r="F643" s="141"/>
      <c r="K643" s="147"/>
    </row>
    <row r="644" spans="1:11" s="142" customFormat="1">
      <c r="A644" s="33"/>
      <c r="B644" s="141"/>
      <c r="C644" s="141"/>
      <c r="D644" s="141"/>
      <c r="E644" s="141"/>
      <c r="F644" s="141"/>
      <c r="K644" s="147"/>
    </row>
    <row r="645" spans="1:11" s="142" customFormat="1">
      <c r="A645" s="33"/>
      <c r="B645" s="141"/>
      <c r="C645" s="141"/>
      <c r="D645" s="141"/>
      <c r="E645" s="141"/>
      <c r="F645" s="141"/>
      <c r="K645" s="147"/>
    </row>
    <row r="646" spans="1:11" s="142" customFormat="1">
      <c r="A646" s="33"/>
      <c r="B646" s="141"/>
      <c r="C646" s="141"/>
      <c r="D646" s="141"/>
      <c r="E646" s="141"/>
      <c r="F646" s="141"/>
      <c r="K646" s="147"/>
    </row>
    <row r="647" spans="1:11" s="142" customFormat="1">
      <c r="A647" s="33"/>
      <c r="B647" s="141"/>
      <c r="C647" s="141"/>
      <c r="D647" s="141"/>
      <c r="E647" s="141"/>
      <c r="F647" s="141"/>
      <c r="K647" s="147"/>
    </row>
    <row r="648" spans="1:11" s="142" customFormat="1">
      <c r="A648" s="33"/>
      <c r="B648" s="141"/>
      <c r="C648" s="141"/>
      <c r="D648" s="141"/>
      <c r="E648" s="141"/>
      <c r="F648" s="141"/>
      <c r="K648" s="147"/>
    </row>
    <row r="649" spans="1:11" s="142" customFormat="1">
      <c r="A649" s="33"/>
      <c r="B649" s="141"/>
      <c r="C649" s="141"/>
      <c r="D649" s="141"/>
      <c r="E649" s="141"/>
      <c r="F649" s="141"/>
      <c r="K649" s="147"/>
    </row>
    <row r="650" spans="1:11" s="142" customFormat="1">
      <c r="A650" s="33"/>
      <c r="B650" s="141"/>
      <c r="C650" s="141"/>
      <c r="D650" s="141"/>
      <c r="E650" s="141"/>
      <c r="F650" s="141"/>
      <c r="K650" s="147"/>
    </row>
    <row r="651" spans="1:11" s="142" customFormat="1">
      <c r="A651" s="33"/>
      <c r="B651" s="141"/>
      <c r="C651" s="141"/>
      <c r="D651" s="141"/>
      <c r="E651" s="141"/>
      <c r="F651" s="141"/>
      <c r="K651" s="147"/>
    </row>
    <row r="652" spans="1:11" s="142" customFormat="1">
      <c r="A652" s="33"/>
      <c r="B652" s="141"/>
      <c r="C652" s="141"/>
      <c r="D652" s="141"/>
      <c r="E652" s="141"/>
      <c r="F652" s="141"/>
      <c r="K652" s="147"/>
    </row>
    <row r="653" spans="1:11" s="142" customFormat="1">
      <c r="A653" s="33"/>
      <c r="B653" s="141"/>
      <c r="C653" s="141"/>
      <c r="D653" s="141"/>
      <c r="E653" s="141"/>
      <c r="F653" s="141"/>
      <c r="K653" s="147"/>
    </row>
    <row r="654" spans="1:11" s="142" customFormat="1">
      <c r="A654" s="33"/>
      <c r="B654" s="141"/>
      <c r="C654" s="141"/>
      <c r="D654" s="141"/>
      <c r="E654" s="141"/>
      <c r="F654" s="141"/>
      <c r="K654" s="147"/>
    </row>
    <row r="655" spans="1:11" s="142" customFormat="1">
      <c r="A655" s="33"/>
      <c r="B655" s="141"/>
      <c r="C655" s="141"/>
      <c r="D655" s="141"/>
      <c r="E655" s="141"/>
      <c r="F655" s="141"/>
      <c r="K655" s="147"/>
    </row>
    <row r="656" spans="1:11" s="142" customFormat="1">
      <c r="A656" s="33"/>
      <c r="B656" s="141"/>
      <c r="C656" s="141"/>
      <c r="D656" s="141"/>
      <c r="E656" s="141"/>
      <c r="F656" s="141"/>
      <c r="K656" s="147"/>
    </row>
    <row r="657" spans="1:11" s="142" customFormat="1">
      <c r="A657" s="33"/>
      <c r="B657" s="141"/>
      <c r="C657" s="141"/>
      <c r="D657" s="141"/>
      <c r="E657" s="141"/>
      <c r="F657" s="141"/>
      <c r="K657" s="147"/>
    </row>
    <row r="658" spans="1:11" s="142" customFormat="1">
      <c r="A658" s="33"/>
      <c r="B658" s="141"/>
      <c r="C658" s="141"/>
      <c r="D658" s="141"/>
      <c r="E658" s="141"/>
      <c r="F658" s="141"/>
      <c r="K658" s="147"/>
    </row>
    <row r="659" spans="1:11" s="142" customFormat="1">
      <c r="A659" s="33"/>
      <c r="B659" s="141"/>
      <c r="C659" s="141"/>
      <c r="D659" s="141"/>
      <c r="E659" s="141"/>
      <c r="F659" s="141"/>
      <c r="K659" s="147"/>
    </row>
    <row r="660" spans="1:11" s="142" customFormat="1">
      <c r="A660" s="33"/>
      <c r="B660" s="141"/>
      <c r="C660" s="141"/>
      <c r="D660" s="141"/>
      <c r="E660" s="141"/>
      <c r="F660" s="141"/>
      <c r="K660" s="147"/>
    </row>
    <row r="661" spans="1:11" s="142" customFormat="1">
      <c r="A661" s="33"/>
      <c r="B661" s="141"/>
      <c r="C661" s="141"/>
      <c r="D661" s="141"/>
      <c r="E661" s="141"/>
      <c r="F661" s="141"/>
      <c r="K661" s="147"/>
    </row>
    <row r="662" spans="1:11" s="142" customFormat="1">
      <c r="A662" s="33"/>
      <c r="B662" s="141"/>
      <c r="C662" s="141"/>
      <c r="D662" s="141"/>
      <c r="E662" s="141"/>
      <c r="F662" s="141"/>
      <c r="K662" s="147"/>
    </row>
    <row r="663" spans="1:11" s="142" customFormat="1">
      <c r="A663" s="33"/>
      <c r="B663" s="141"/>
      <c r="C663" s="141"/>
      <c r="D663" s="141"/>
      <c r="E663" s="141"/>
      <c r="F663" s="141"/>
      <c r="K663" s="147"/>
    </row>
    <row r="664" spans="1:11" s="142" customFormat="1">
      <c r="A664" s="33"/>
      <c r="B664" s="141"/>
      <c r="C664" s="141"/>
      <c r="D664" s="141"/>
      <c r="E664" s="141"/>
      <c r="F664" s="141"/>
      <c r="K664" s="147"/>
    </row>
    <row r="665" spans="1:11" s="142" customFormat="1">
      <c r="A665" s="33"/>
      <c r="B665" s="141"/>
      <c r="C665" s="141"/>
      <c r="D665" s="141"/>
      <c r="E665" s="141"/>
      <c r="F665" s="141"/>
      <c r="K665" s="147"/>
    </row>
    <row r="666" spans="1:11" s="142" customFormat="1">
      <c r="A666" s="33"/>
      <c r="B666" s="141"/>
      <c r="C666" s="141"/>
      <c r="D666" s="141"/>
      <c r="E666" s="141"/>
      <c r="F666" s="141"/>
      <c r="K666" s="147"/>
    </row>
    <row r="667" spans="1:11" s="142" customFormat="1">
      <c r="A667" s="33"/>
      <c r="B667" s="141"/>
      <c r="C667" s="141"/>
      <c r="D667" s="141"/>
      <c r="E667" s="141"/>
      <c r="F667" s="141"/>
      <c r="K667" s="147"/>
    </row>
    <row r="668" spans="1:11" s="142" customFormat="1">
      <c r="A668" s="33"/>
      <c r="B668" s="141"/>
      <c r="C668" s="141"/>
      <c r="D668" s="141"/>
      <c r="E668" s="141"/>
      <c r="F668" s="141"/>
      <c r="K668" s="147"/>
    </row>
    <row r="669" spans="1:11" s="142" customFormat="1">
      <c r="A669" s="33"/>
      <c r="B669" s="141"/>
      <c r="C669" s="141"/>
      <c r="D669" s="141"/>
      <c r="E669" s="141"/>
      <c r="F669" s="141"/>
      <c r="K669" s="147"/>
    </row>
    <row r="670" spans="1:11" s="142" customFormat="1">
      <c r="A670" s="33"/>
      <c r="B670" s="141"/>
      <c r="C670" s="141"/>
      <c r="D670" s="141"/>
      <c r="E670" s="141"/>
      <c r="F670" s="141"/>
      <c r="K670" s="147"/>
    </row>
    <row r="671" spans="1:11" s="142" customFormat="1">
      <c r="A671" s="33"/>
      <c r="B671" s="141"/>
      <c r="C671" s="141"/>
      <c r="D671" s="141"/>
      <c r="E671" s="141"/>
      <c r="F671" s="141"/>
      <c r="K671" s="147"/>
    </row>
    <row r="672" spans="1:11" s="142" customFormat="1">
      <c r="A672" s="33"/>
      <c r="B672" s="141"/>
      <c r="C672" s="141"/>
      <c r="D672" s="141"/>
      <c r="E672" s="141"/>
      <c r="F672" s="141"/>
      <c r="K672" s="147"/>
    </row>
    <row r="673" spans="1:11" s="142" customFormat="1">
      <c r="A673" s="33"/>
      <c r="B673" s="141"/>
      <c r="C673" s="141"/>
      <c r="D673" s="141"/>
      <c r="E673" s="141"/>
      <c r="F673" s="141"/>
      <c r="K673" s="147"/>
    </row>
    <row r="674" spans="1:11" s="142" customFormat="1">
      <c r="A674" s="33"/>
      <c r="B674" s="141"/>
      <c r="C674" s="141"/>
      <c r="D674" s="141"/>
      <c r="E674" s="141"/>
      <c r="F674" s="141"/>
      <c r="K674" s="147"/>
    </row>
    <row r="675" spans="1:11" s="142" customFormat="1">
      <c r="A675" s="33"/>
      <c r="B675" s="141"/>
      <c r="C675" s="141"/>
      <c r="D675" s="141"/>
      <c r="E675" s="141"/>
      <c r="F675" s="141"/>
      <c r="K675" s="147"/>
    </row>
    <row r="676" spans="1:11" s="142" customFormat="1">
      <c r="A676" s="33"/>
      <c r="B676" s="141"/>
      <c r="C676" s="141"/>
      <c r="D676" s="141"/>
      <c r="E676" s="141"/>
      <c r="F676" s="141"/>
      <c r="K676" s="147"/>
    </row>
    <row r="677" spans="1:11" s="142" customFormat="1">
      <c r="A677" s="33"/>
      <c r="B677" s="141"/>
      <c r="C677" s="141"/>
      <c r="D677" s="141"/>
      <c r="E677" s="141"/>
      <c r="F677" s="141"/>
      <c r="K677" s="147"/>
    </row>
    <row r="678" spans="1:11" s="142" customFormat="1">
      <c r="A678" s="33"/>
      <c r="B678" s="141"/>
      <c r="C678" s="141"/>
      <c r="D678" s="141"/>
      <c r="E678" s="141"/>
      <c r="F678" s="141"/>
      <c r="K678" s="147"/>
    </row>
    <row r="679" spans="1:11" s="142" customFormat="1">
      <c r="A679" s="33"/>
      <c r="B679" s="141"/>
      <c r="C679" s="141"/>
      <c r="D679" s="141"/>
      <c r="E679" s="141"/>
      <c r="F679" s="141"/>
      <c r="K679" s="147"/>
    </row>
    <row r="680" spans="1:11" s="142" customFormat="1">
      <c r="A680" s="33"/>
      <c r="B680" s="141"/>
      <c r="C680" s="141"/>
      <c r="D680" s="141"/>
      <c r="E680" s="141"/>
      <c r="F680" s="141"/>
      <c r="K680" s="147"/>
    </row>
    <row r="681" spans="1:11" s="142" customFormat="1">
      <c r="A681" s="33"/>
      <c r="B681" s="141"/>
      <c r="C681" s="141"/>
      <c r="D681" s="141"/>
      <c r="E681" s="141"/>
      <c r="F681" s="141"/>
      <c r="K681" s="147"/>
    </row>
    <row r="682" spans="1:11" s="142" customFormat="1">
      <c r="A682" s="33"/>
      <c r="B682" s="141"/>
      <c r="C682" s="141"/>
      <c r="D682" s="141"/>
      <c r="E682" s="141"/>
      <c r="F682" s="141"/>
      <c r="K682" s="147"/>
    </row>
    <row r="683" spans="1:11" s="142" customFormat="1">
      <c r="A683" s="33"/>
      <c r="B683" s="141"/>
      <c r="C683" s="141"/>
      <c r="D683" s="141"/>
      <c r="E683" s="141"/>
      <c r="F683" s="141"/>
      <c r="K683" s="147"/>
    </row>
    <row r="684" spans="1:11" s="142" customFormat="1">
      <c r="A684" s="33"/>
      <c r="B684" s="141"/>
      <c r="C684" s="141"/>
      <c r="D684" s="141"/>
      <c r="E684" s="141"/>
      <c r="F684" s="141"/>
      <c r="K684" s="147"/>
    </row>
    <row r="685" spans="1:11" s="142" customFormat="1">
      <c r="A685" s="33"/>
      <c r="B685" s="141"/>
      <c r="C685" s="141"/>
      <c r="D685" s="141"/>
      <c r="E685" s="141"/>
      <c r="F685" s="141"/>
      <c r="K685" s="147"/>
    </row>
    <row r="686" spans="1:11" s="142" customFormat="1">
      <c r="A686" s="33"/>
      <c r="B686" s="141"/>
      <c r="C686" s="141"/>
      <c r="D686" s="141"/>
      <c r="E686" s="141"/>
      <c r="F686" s="141"/>
      <c r="K686" s="147"/>
    </row>
    <row r="687" spans="1:11" s="142" customFormat="1">
      <c r="A687" s="33"/>
      <c r="B687" s="141"/>
      <c r="C687" s="141"/>
      <c r="D687" s="141"/>
      <c r="E687" s="141"/>
      <c r="F687" s="141"/>
      <c r="K687" s="147"/>
    </row>
    <row r="688" spans="1:11" s="142" customFormat="1">
      <c r="A688" s="33"/>
      <c r="B688" s="141"/>
      <c r="C688" s="141"/>
      <c r="D688" s="141"/>
      <c r="E688" s="141"/>
      <c r="F688" s="141"/>
      <c r="K688" s="147"/>
    </row>
    <row r="689" spans="1:11" s="142" customFormat="1">
      <c r="A689" s="33"/>
      <c r="B689" s="141"/>
      <c r="C689" s="141"/>
      <c r="D689" s="141"/>
      <c r="E689" s="141"/>
      <c r="F689" s="141"/>
      <c r="K689" s="147"/>
    </row>
    <row r="690" spans="1:11" s="142" customFormat="1">
      <c r="A690" s="33"/>
      <c r="B690" s="141"/>
      <c r="C690" s="141"/>
      <c r="D690" s="141"/>
      <c r="E690" s="141"/>
      <c r="F690" s="141"/>
      <c r="K690" s="147"/>
    </row>
    <row r="691" spans="1:11" s="142" customFormat="1">
      <c r="A691" s="33"/>
      <c r="B691" s="141"/>
      <c r="C691" s="141"/>
      <c r="D691" s="141"/>
      <c r="E691" s="141"/>
      <c r="F691" s="141"/>
      <c r="K691" s="147"/>
    </row>
    <row r="692" spans="1:11" s="142" customFormat="1">
      <c r="A692" s="33"/>
      <c r="B692" s="141"/>
      <c r="C692" s="141"/>
      <c r="D692" s="141"/>
      <c r="E692" s="141"/>
      <c r="F692" s="141"/>
      <c r="K692" s="147"/>
    </row>
    <row r="693" spans="1:11" s="142" customFormat="1">
      <c r="A693" s="33"/>
      <c r="B693" s="141"/>
      <c r="C693" s="141"/>
      <c r="D693" s="141"/>
      <c r="E693" s="141"/>
      <c r="F693" s="141"/>
      <c r="K693" s="147"/>
    </row>
    <row r="694" spans="1:11" s="142" customFormat="1">
      <c r="A694" s="33"/>
      <c r="B694" s="141"/>
      <c r="C694" s="141"/>
      <c r="D694" s="141"/>
      <c r="E694" s="141"/>
      <c r="F694" s="141"/>
      <c r="K694" s="147"/>
    </row>
    <row r="695" spans="1:11" s="142" customFormat="1">
      <c r="A695" s="33"/>
      <c r="B695" s="141"/>
      <c r="C695" s="141"/>
      <c r="D695" s="141"/>
      <c r="E695" s="141"/>
      <c r="F695" s="141"/>
      <c r="K695" s="147"/>
    </row>
    <row r="696" spans="1:11" s="142" customFormat="1">
      <c r="A696" s="33"/>
      <c r="B696" s="141"/>
      <c r="C696" s="141"/>
      <c r="D696" s="141"/>
      <c r="E696" s="141"/>
      <c r="F696" s="141"/>
      <c r="K696" s="147"/>
    </row>
    <row r="697" spans="1:11" s="142" customFormat="1">
      <c r="A697" s="33"/>
      <c r="B697" s="141"/>
      <c r="C697" s="141"/>
      <c r="D697" s="141"/>
      <c r="E697" s="141"/>
      <c r="F697" s="141"/>
      <c r="K697" s="147"/>
    </row>
    <row r="698" spans="1:11" s="142" customFormat="1">
      <c r="A698" s="33"/>
      <c r="B698" s="141"/>
      <c r="C698" s="141"/>
      <c r="D698" s="141"/>
      <c r="E698" s="141"/>
      <c r="F698" s="141"/>
      <c r="K698" s="147"/>
    </row>
    <row r="699" spans="1:11" s="142" customFormat="1">
      <c r="A699" s="33"/>
      <c r="B699" s="141"/>
      <c r="C699" s="141"/>
      <c r="D699" s="141"/>
      <c r="E699" s="141"/>
      <c r="F699" s="141"/>
      <c r="K699" s="147"/>
    </row>
    <row r="700" spans="1:11" s="142" customFormat="1">
      <c r="A700" s="33"/>
      <c r="B700" s="141"/>
      <c r="C700" s="141"/>
      <c r="D700" s="141"/>
      <c r="E700" s="141"/>
      <c r="F700" s="141"/>
      <c r="K700" s="147"/>
    </row>
    <row r="701" spans="1:11" s="142" customFormat="1">
      <c r="A701" s="33"/>
      <c r="B701" s="141"/>
      <c r="C701" s="141"/>
      <c r="D701" s="141"/>
      <c r="E701" s="141"/>
      <c r="F701" s="141"/>
      <c r="K701" s="147"/>
    </row>
    <row r="702" spans="1:11" s="142" customFormat="1">
      <c r="A702" s="33"/>
      <c r="B702" s="141"/>
      <c r="C702" s="141"/>
      <c r="D702" s="141"/>
      <c r="E702" s="141"/>
      <c r="F702" s="141"/>
      <c r="K702" s="147"/>
    </row>
    <row r="703" spans="1:11" s="142" customFormat="1">
      <c r="A703" s="33"/>
      <c r="B703" s="141"/>
      <c r="C703" s="141"/>
      <c r="D703" s="141"/>
      <c r="E703" s="141"/>
      <c r="F703" s="141"/>
      <c r="K703" s="147"/>
    </row>
    <row r="704" spans="1:11" s="142" customFormat="1">
      <c r="A704" s="33"/>
      <c r="B704" s="141"/>
      <c r="C704" s="141"/>
      <c r="D704" s="141"/>
      <c r="E704" s="141"/>
      <c r="F704" s="141"/>
      <c r="K704" s="147"/>
    </row>
    <row r="705" spans="1:11" s="142" customFormat="1">
      <c r="A705" s="33"/>
      <c r="B705" s="141"/>
      <c r="C705" s="141"/>
      <c r="D705" s="141"/>
      <c r="E705" s="141"/>
      <c r="F705" s="141"/>
      <c r="K705" s="147"/>
    </row>
    <row r="706" spans="1:11" s="142" customFormat="1">
      <c r="A706" s="33"/>
      <c r="B706" s="141"/>
      <c r="C706" s="141"/>
      <c r="D706" s="141"/>
      <c r="E706" s="141"/>
      <c r="F706" s="141"/>
      <c r="K706" s="147"/>
    </row>
    <row r="707" spans="1:11" s="142" customFormat="1">
      <c r="A707" s="33"/>
      <c r="B707" s="141"/>
      <c r="C707" s="141"/>
      <c r="D707" s="141"/>
      <c r="E707" s="141"/>
      <c r="F707" s="141"/>
      <c r="K707" s="147"/>
    </row>
    <row r="708" spans="1:11" s="142" customFormat="1">
      <c r="A708" s="33"/>
      <c r="B708" s="141"/>
      <c r="C708" s="141"/>
      <c r="D708" s="141"/>
      <c r="E708" s="141"/>
      <c r="F708" s="141"/>
      <c r="K708" s="147"/>
    </row>
    <row r="709" spans="1:11" s="142" customFormat="1">
      <c r="A709" s="33"/>
      <c r="B709" s="141"/>
      <c r="C709" s="141"/>
      <c r="D709" s="141"/>
      <c r="E709" s="141"/>
      <c r="F709" s="141"/>
      <c r="K709" s="147"/>
    </row>
    <row r="710" spans="1:11" s="142" customFormat="1">
      <c r="A710" s="33"/>
      <c r="B710" s="141"/>
      <c r="C710" s="141"/>
      <c r="D710" s="141"/>
      <c r="E710" s="141"/>
      <c r="F710" s="141"/>
      <c r="K710" s="147"/>
    </row>
    <row r="711" spans="1:11" s="142" customFormat="1">
      <c r="A711" s="33"/>
      <c r="B711" s="141"/>
      <c r="C711" s="141"/>
      <c r="D711" s="141"/>
      <c r="E711" s="141"/>
      <c r="F711" s="141"/>
      <c r="K711" s="147"/>
    </row>
    <row r="712" spans="1:11" s="142" customFormat="1">
      <c r="A712" s="33"/>
      <c r="B712" s="141"/>
      <c r="C712" s="141"/>
      <c r="D712" s="141"/>
      <c r="E712" s="141"/>
      <c r="F712" s="141"/>
      <c r="K712" s="147"/>
    </row>
    <row r="713" spans="1:11" s="142" customFormat="1">
      <c r="A713" s="33"/>
      <c r="B713" s="141"/>
      <c r="C713" s="141"/>
      <c r="D713" s="141"/>
      <c r="E713" s="141"/>
      <c r="F713" s="141"/>
      <c r="K713" s="147"/>
    </row>
    <row r="714" spans="1:11" s="142" customFormat="1">
      <c r="A714" s="33"/>
      <c r="B714" s="141"/>
      <c r="C714" s="141"/>
      <c r="D714" s="141"/>
      <c r="E714" s="141"/>
      <c r="F714" s="141"/>
      <c r="K714" s="147"/>
    </row>
    <row r="715" spans="1:11" s="142" customFormat="1">
      <c r="A715" s="33"/>
      <c r="B715" s="141"/>
      <c r="C715" s="141"/>
      <c r="D715" s="141"/>
      <c r="E715" s="141"/>
      <c r="F715" s="141"/>
      <c r="K715" s="147"/>
    </row>
    <row r="716" spans="1:11" s="142" customFormat="1">
      <c r="A716" s="33"/>
      <c r="B716" s="141"/>
      <c r="C716" s="141"/>
      <c r="D716" s="141"/>
      <c r="E716" s="141"/>
      <c r="F716" s="141"/>
      <c r="K716" s="147"/>
    </row>
    <row r="717" spans="1:11" s="142" customFormat="1">
      <c r="A717" s="33"/>
      <c r="B717" s="141"/>
      <c r="C717" s="141"/>
      <c r="D717" s="141"/>
      <c r="E717" s="141"/>
      <c r="F717" s="141"/>
      <c r="K717" s="147"/>
    </row>
    <row r="718" spans="1:11" s="142" customFormat="1">
      <c r="A718" s="33"/>
      <c r="B718" s="141"/>
      <c r="C718" s="141"/>
      <c r="D718" s="141"/>
      <c r="E718" s="141"/>
      <c r="F718" s="141"/>
      <c r="K718" s="147"/>
    </row>
    <row r="719" spans="1:11" s="142" customFormat="1">
      <c r="A719" s="33"/>
      <c r="B719" s="141"/>
      <c r="C719" s="141"/>
      <c r="D719" s="141"/>
      <c r="E719" s="141"/>
      <c r="F719" s="141"/>
      <c r="K719" s="147"/>
    </row>
    <row r="720" spans="1:11" s="142" customFormat="1">
      <c r="A720" s="33"/>
      <c r="B720" s="141"/>
      <c r="C720" s="141"/>
      <c r="D720" s="141"/>
      <c r="E720" s="141"/>
      <c r="F720" s="141"/>
      <c r="K720" s="147"/>
    </row>
    <row r="721" spans="1:11" s="142" customFormat="1">
      <c r="A721" s="33"/>
      <c r="B721" s="141"/>
      <c r="C721" s="141"/>
      <c r="D721" s="141"/>
      <c r="E721" s="141"/>
      <c r="F721" s="141"/>
      <c r="K721" s="147"/>
    </row>
    <row r="722" spans="1:11" s="142" customFormat="1">
      <c r="A722" s="33"/>
      <c r="B722" s="141"/>
      <c r="C722" s="141"/>
      <c r="D722" s="141"/>
      <c r="E722" s="141"/>
      <c r="F722" s="141"/>
      <c r="K722" s="147"/>
    </row>
    <row r="723" spans="1:11" s="142" customFormat="1">
      <c r="A723" s="33"/>
      <c r="B723" s="141"/>
      <c r="C723" s="141"/>
      <c r="D723" s="141"/>
      <c r="E723" s="141"/>
      <c r="F723" s="141"/>
      <c r="K723" s="147"/>
    </row>
    <row r="724" spans="1:11" s="142" customFormat="1">
      <c r="A724" s="33"/>
      <c r="B724" s="141"/>
      <c r="C724" s="141"/>
      <c r="D724" s="141"/>
      <c r="E724" s="141"/>
      <c r="F724" s="141"/>
      <c r="K724" s="147"/>
    </row>
    <row r="725" spans="1:11" s="142" customFormat="1">
      <c r="A725" s="33"/>
      <c r="B725" s="141"/>
      <c r="C725" s="141"/>
      <c r="D725" s="141"/>
      <c r="E725" s="141"/>
      <c r="F725" s="141"/>
      <c r="K725" s="147"/>
    </row>
    <row r="726" spans="1:11" s="142" customFormat="1">
      <c r="A726" s="33"/>
      <c r="B726" s="141"/>
      <c r="C726" s="141"/>
      <c r="D726" s="141"/>
      <c r="E726" s="141"/>
      <c r="F726" s="141"/>
      <c r="K726" s="147"/>
    </row>
    <row r="727" spans="1:11" s="142" customFormat="1">
      <c r="A727" s="33"/>
      <c r="B727" s="141"/>
      <c r="C727" s="141"/>
      <c r="D727" s="141"/>
      <c r="E727" s="141"/>
      <c r="F727" s="141"/>
      <c r="K727" s="147"/>
    </row>
    <row r="728" spans="1:11" s="142" customFormat="1">
      <c r="A728" s="33"/>
      <c r="B728" s="141"/>
      <c r="C728" s="141"/>
      <c r="D728" s="141"/>
      <c r="E728" s="141"/>
      <c r="F728" s="141"/>
      <c r="K728" s="147"/>
    </row>
    <row r="729" spans="1:11" s="142" customFormat="1">
      <c r="A729" s="33"/>
      <c r="B729" s="141"/>
      <c r="C729" s="141"/>
      <c r="D729" s="141"/>
      <c r="E729" s="141"/>
      <c r="F729" s="141"/>
      <c r="K729" s="147"/>
    </row>
    <row r="730" spans="1:11" s="142" customFormat="1">
      <c r="A730" s="33"/>
      <c r="B730" s="141"/>
      <c r="C730" s="141"/>
      <c r="D730" s="141"/>
      <c r="E730" s="141"/>
      <c r="F730" s="141"/>
      <c r="K730" s="147"/>
    </row>
    <row r="731" spans="1:11" s="142" customFormat="1">
      <c r="A731" s="33"/>
      <c r="B731" s="141"/>
      <c r="C731" s="141"/>
      <c r="D731" s="141"/>
      <c r="E731" s="141"/>
      <c r="F731" s="141"/>
      <c r="K731" s="147"/>
    </row>
    <row r="732" spans="1:11" s="142" customFormat="1" ht="38.25" customHeight="1">
      <c r="A732" s="33"/>
      <c r="B732" s="141"/>
      <c r="C732" s="141"/>
      <c r="D732" s="141"/>
      <c r="E732" s="141"/>
      <c r="F732" s="141"/>
      <c r="K732" s="147"/>
    </row>
    <row r="733" spans="1:11" s="142" customFormat="1">
      <c r="A733" s="33"/>
      <c r="B733" s="141"/>
      <c r="C733" s="141"/>
      <c r="D733" s="141"/>
      <c r="E733" s="141"/>
      <c r="F733" s="141"/>
      <c r="K733" s="147"/>
    </row>
    <row r="734" spans="1:11">
      <c r="B734" s="141"/>
      <c r="C734" s="141"/>
      <c r="D734" s="141"/>
      <c r="E734" s="141"/>
      <c r="F734" s="141"/>
      <c r="G734" s="33" t="str">
        <f>(IF(E693&lt;&gt;0,$G$2,IF(F693&lt;&gt;0,$G$2,"")))</f>
        <v/>
      </c>
    </row>
  </sheetData>
  <sheetCalcPr fullCalcOnLoad="1"/>
  <sheetProtection password="81B0" sheet="1"/>
  <mergeCells count="145">
    <mergeCell ref="C25:D25"/>
    <mergeCell ref="C26:D26"/>
    <mergeCell ref="B7:D7"/>
    <mergeCell ref="B9:D9"/>
    <mergeCell ref="B12:D12"/>
    <mergeCell ref="C22:D22"/>
    <mergeCell ref="C23:D23"/>
    <mergeCell ref="C24:D24"/>
    <mergeCell ref="C19:D19"/>
    <mergeCell ref="C20:D20"/>
    <mergeCell ref="C41:D41"/>
    <mergeCell ref="C43:D43"/>
    <mergeCell ref="C31:D31"/>
    <mergeCell ref="C32:D32"/>
    <mergeCell ref="C33:D33"/>
    <mergeCell ref="C34:D34"/>
    <mergeCell ref="C35:D35"/>
    <mergeCell ref="C36:D36"/>
    <mergeCell ref="C37:D37"/>
    <mergeCell ref="C38:D38"/>
    <mergeCell ref="C39:D39"/>
    <mergeCell ref="C40:D40"/>
    <mergeCell ref="C27:D27"/>
    <mergeCell ref="C28:D28"/>
    <mergeCell ref="C29:D29"/>
    <mergeCell ref="C30:D30"/>
    <mergeCell ref="B56:D56"/>
    <mergeCell ref="B59:D59"/>
    <mergeCell ref="L63:L65"/>
    <mergeCell ref="M63:M65"/>
    <mergeCell ref="C44:D44"/>
    <mergeCell ref="C45:D45"/>
    <mergeCell ref="C48:D48"/>
    <mergeCell ref="B54:D54"/>
    <mergeCell ref="C47:D47"/>
    <mergeCell ref="C46:D46"/>
    <mergeCell ref="N63:N65"/>
    <mergeCell ref="C77:D77"/>
    <mergeCell ref="C76:D76"/>
    <mergeCell ref="O63:O65"/>
    <mergeCell ref="C64:D64"/>
    <mergeCell ref="C65:D65"/>
    <mergeCell ref="C63:D63"/>
    <mergeCell ref="C71:D71"/>
    <mergeCell ref="C78:D78"/>
    <mergeCell ref="C66:D66"/>
    <mergeCell ref="C67:D67"/>
    <mergeCell ref="C68:D68"/>
    <mergeCell ref="C69:D69"/>
    <mergeCell ref="C70:D70"/>
    <mergeCell ref="C72:D72"/>
    <mergeCell ref="C73:D73"/>
    <mergeCell ref="C74:D74"/>
    <mergeCell ref="C75:D75"/>
    <mergeCell ref="C90:D90"/>
    <mergeCell ref="C91:D91"/>
    <mergeCell ref="C80:D80"/>
    <mergeCell ref="C81:D81"/>
    <mergeCell ref="C82:D82"/>
    <mergeCell ref="C83:D83"/>
    <mergeCell ref="C84:D84"/>
    <mergeCell ref="C85:D85"/>
    <mergeCell ref="C86:D86"/>
    <mergeCell ref="C87:D87"/>
    <mergeCell ref="C112:D112"/>
    <mergeCell ref="C113:D113"/>
    <mergeCell ref="C88:D88"/>
    <mergeCell ref="C89:D89"/>
    <mergeCell ref="C92:D92"/>
    <mergeCell ref="C93:D93"/>
    <mergeCell ref="C94:D94"/>
    <mergeCell ref="C95:D95"/>
    <mergeCell ref="C96:D96"/>
    <mergeCell ref="B99:D99"/>
    <mergeCell ref="B101:D101"/>
    <mergeCell ref="B104:D104"/>
    <mergeCell ref="C108:D108"/>
    <mergeCell ref="C109:D109"/>
    <mergeCell ref="C110:D110"/>
    <mergeCell ref="C111:D111"/>
    <mergeCell ref="C114:D114"/>
    <mergeCell ref="C130:D130"/>
    <mergeCell ref="C131:D131"/>
    <mergeCell ref="C119:D119"/>
    <mergeCell ref="C121:D121"/>
    <mergeCell ref="C122:D122"/>
    <mergeCell ref="C123:D123"/>
    <mergeCell ref="C115:D115"/>
    <mergeCell ref="C165:D165"/>
    <mergeCell ref="C116:D116"/>
    <mergeCell ref="C117:D117"/>
    <mergeCell ref="C118:D118"/>
    <mergeCell ref="C126:D126"/>
    <mergeCell ref="C127:D127"/>
    <mergeCell ref="C124:D124"/>
    <mergeCell ref="C125:D125"/>
    <mergeCell ref="C128:D128"/>
    <mergeCell ref="C129:D129"/>
    <mergeCell ref="C167:D167"/>
    <mergeCell ref="C168:D168"/>
    <mergeCell ref="C132:D132"/>
    <mergeCell ref="B136:D136"/>
    <mergeCell ref="B138:D138"/>
    <mergeCell ref="B141:D141"/>
    <mergeCell ref="B152:D152"/>
    <mergeCell ref="B154:D154"/>
    <mergeCell ref="B157:D157"/>
    <mergeCell ref="C164:D164"/>
    <mergeCell ref="C179:D179"/>
    <mergeCell ref="C180:D180"/>
    <mergeCell ref="C169:D169"/>
    <mergeCell ref="C170:D170"/>
    <mergeCell ref="C171:D171"/>
    <mergeCell ref="C172:D172"/>
    <mergeCell ref="C173:D173"/>
    <mergeCell ref="C206:D206"/>
    <mergeCell ref="C203:D203"/>
    <mergeCell ref="C204:D204"/>
    <mergeCell ref="C200:D200"/>
    <mergeCell ref="C174:D174"/>
    <mergeCell ref="C176:D176"/>
    <mergeCell ref="C177:D177"/>
    <mergeCell ref="C178:D178"/>
    <mergeCell ref="C181:D181"/>
    <mergeCell ref="C182:D182"/>
    <mergeCell ref="C209:D209"/>
    <mergeCell ref="C198:D198"/>
    <mergeCell ref="C199:D199"/>
    <mergeCell ref="C185:D185"/>
    <mergeCell ref="C175:D175"/>
    <mergeCell ref="C207:D207"/>
    <mergeCell ref="C208:D208"/>
    <mergeCell ref="C201:D201"/>
    <mergeCell ref="C202:D202"/>
    <mergeCell ref="C205:D205"/>
    <mergeCell ref="B189:D189"/>
    <mergeCell ref="B194:D194"/>
    <mergeCell ref="C21:D21"/>
    <mergeCell ref="C161:D161"/>
    <mergeCell ref="C162:D162"/>
    <mergeCell ref="C163:D163"/>
    <mergeCell ref="C183:D183"/>
    <mergeCell ref="C184:D184"/>
    <mergeCell ref="B191:D191"/>
    <mergeCell ref="C166:D166"/>
  </mergeCells>
  <phoneticPr fontId="3" type="noConversion"/>
  <dataValidations count="2">
    <dataValidation type="whole" errorStyle="information" operator="lessThan" allowBlank="1" showInputMessage="1" showErrorMessage="1" error="Въвежда се отрицателно число !" sqref="E119:J119">
      <formula1>0</formula1>
    </dataValidation>
    <dataValidation type="whole" errorStyle="information" operator="greaterThan" allowBlank="1" showInputMessage="1" showErrorMessage="1" error="Въвежда се положително число !" sqref="E178:J178 E171:J171 E120:J120">
      <formula1>0</formula1>
    </dataValidation>
  </dataValidations>
  <printOptions horizontalCentered="1" verticalCentered="1"/>
  <pageMargins left="0.55118110236220474" right="0.35433070866141736" top="0.39370078740157483" bottom="0.59055118110236227"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rintPub">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IK12653"/>
  <sheetViews>
    <sheetView tabSelected="1" topLeftCell="B2023" zoomScale="80" zoomScaleNormal="80" zoomScaleSheetLayoutView="75" workbookViewId="0">
      <selection activeCell="D4" sqref="D4"/>
    </sheetView>
  </sheetViews>
  <sheetFormatPr defaultRowHeight="15.75"/>
  <cols>
    <col min="1" max="1" width="5.28515625" style="1" hidden="1" customWidth="1"/>
    <col min="2" max="2" width="8.28515625" style="1" customWidth="1"/>
    <col min="3" max="3" width="10.42578125" style="1" customWidth="1"/>
    <col min="4" max="4" width="90.140625" style="2" customWidth="1"/>
    <col min="5" max="6" width="19.28515625" style="1" customWidth="1"/>
    <col min="7" max="10" width="18.42578125" style="1" customWidth="1"/>
    <col min="11" max="11" width="9.85546875" style="4" hidden="1" customWidth="1"/>
    <col min="12" max="12" width="2.5703125" style="204" customWidth="1"/>
    <col min="13" max="13" width="11.7109375" style="1878" customWidth="1"/>
    <col min="14" max="26" width="11.7109375" style="243" customWidth="1"/>
    <col min="27" max="16384" width="9.140625" style="243"/>
  </cols>
  <sheetData>
    <row r="1" spans="1:12" ht="18.75" hidden="1" customHeight="1">
      <c r="A1" s="1" t="s">
        <v>337</v>
      </c>
      <c r="B1" s="1887" t="s">
        <v>2241</v>
      </c>
      <c r="C1" s="1" t="s">
        <v>339</v>
      </c>
      <c r="D1" s="2" t="s">
        <v>340</v>
      </c>
      <c r="E1" s="1" t="s">
        <v>341</v>
      </c>
      <c r="F1" s="1" t="s">
        <v>342</v>
      </c>
      <c r="G1" s="1" t="s">
        <v>342</v>
      </c>
      <c r="H1" s="1" t="s">
        <v>342</v>
      </c>
      <c r="I1" s="1" t="s">
        <v>342</v>
      </c>
      <c r="J1" s="1" t="s">
        <v>342</v>
      </c>
      <c r="K1" s="3" t="s">
        <v>2254</v>
      </c>
      <c r="L1" s="203"/>
    </row>
    <row r="2" spans="1:12" ht="12.75" customHeight="1">
      <c r="A2" s="184">
        <v>2</v>
      </c>
      <c r="B2" s="184"/>
      <c r="C2" s="184"/>
      <c r="D2" s="199"/>
      <c r="E2" s="184"/>
      <c r="F2" s="184"/>
      <c r="G2" s="184"/>
      <c r="H2" s="184"/>
      <c r="I2" s="184"/>
      <c r="J2" s="184"/>
      <c r="K2" s="1438">
        <v>1</v>
      </c>
      <c r="L2" s="345"/>
    </row>
    <row r="3" spans="1:12">
      <c r="A3" s="184"/>
      <c r="B3" s="1732" t="s">
        <v>1716</v>
      </c>
      <c r="C3" s="1733">
        <f>YEAR(F9)</f>
        <v>2019</v>
      </c>
      <c r="D3" s="199"/>
      <c r="E3" s="205"/>
      <c r="F3" s="184"/>
      <c r="G3" s="184"/>
      <c r="H3" s="184"/>
      <c r="I3" s="184"/>
      <c r="J3" s="184"/>
      <c r="K3" s="4">
        <v>1</v>
      </c>
      <c r="L3" s="345"/>
    </row>
    <row r="4" spans="1:12">
      <c r="A4" s="184"/>
      <c r="B4" s="184"/>
      <c r="C4" s="184"/>
      <c r="D4" s="199"/>
      <c r="E4" s="206"/>
      <c r="F4" s="184"/>
      <c r="G4" s="184"/>
      <c r="H4" s="184"/>
      <c r="I4" s="184"/>
      <c r="J4" s="184"/>
      <c r="K4" s="4">
        <v>1</v>
      </c>
      <c r="L4" s="345"/>
    </row>
    <row r="5" spans="1:12">
      <c r="A5" s="184"/>
      <c r="B5" s="184"/>
      <c r="C5" s="207"/>
      <c r="D5" s="199"/>
      <c r="E5" s="184" t="s">
        <v>736</v>
      </c>
      <c r="F5" s="184" t="s">
        <v>736</v>
      </c>
      <c r="G5" s="184" t="s">
        <v>736</v>
      </c>
      <c r="H5" s="184" t="s">
        <v>736</v>
      </c>
      <c r="I5" s="184" t="s">
        <v>736</v>
      </c>
      <c r="J5" s="184" t="s">
        <v>736</v>
      </c>
      <c r="K5" s="4">
        <v>1</v>
      </c>
      <c r="L5" s="345"/>
    </row>
    <row r="6" spans="1:12">
      <c r="A6" s="184"/>
      <c r="B6" s="184"/>
      <c r="C6" s="198"/>
      <c r="D6" s="200"/>
      <c r="E6" s="206"/>
      <c r="F6" s="184" t="s">
        <v>736</v>
      </c>
      <c r="G6" s="184" t="s">
        <v>736</v>
      </c>
      <c r="H6" s="184" t="s">
        <v>736</v>
      </c>
      <c r="I6" s="184" t="s">
        <v>736</v>
      </c>
      <c r="J6" s="184" t="s">
        <v>736</v>
      </c>
      <c r="K6" s="4">
        <v>1</v>
      </c>
      <c r="L6" s="345"/>
    </row>
    <row r="7" spans="1:12">
      <c r="A7" s="184"/>
      <c r="B7" s="2214" t="str">
        <f>VLOOKUP(E15,SMETKA,2,FALSE)</f>
        <v>ОТЧЕТНИ ДАННИ ПО ЕБК ЗА СМЕТКИТЕ ЗА СРЕДСТВАТА ОТ ЕВРОПЕЙСКИЯ СЪЮЗ - КСФ</v>
      </c>
      <c r="C7" s="2215"/>
      <c r="D7" s="2215"/>
      <c r="E7" s="972"/>
      <c r="F7" s="972"/>
      <c r="G7" s="972"/>
      <c r="H7" s="972"/>
      <c r="I7" s="972"/>
      <c r="J7" s="972"/>
      <c r="K7" s="4">
        <v>1</v>
      </c>
      <c r="L7" s="345"/>
    </row>
    <row r="8" spans="1:12" ht="18.75" customHeight="1">
      <c r="A8" s="184"/>
      <c r="B8" s="184"/>
      <c r="C8" s="198"/>
      <c r="D8" s="200"/>
      <c r="E8" s="281" t="s">
        <v>1333</v>
      </c>
      <c r="F8" s="1050" t="s">
        <v>644</v>
      </c>
      <c r="G8" s="208"/>
      <c r="H8" s="970" t="s">
        <v>1496</v>
      </c>
      <c r="I8" s="208"/>
      <c r="J8" s="208"/>
      <c r="K8" s="4">
        <v>1</v>
      </c>
      <c r="L8" s="345"/>
    </row>
    <row r="9" spans="1:12" ht="27" customHeight="1">
      <c r="B9" s="2216"/>
      <c r="C9" s="2217"/>
      <c r="D9" s="2218"/>
      <c r="E9" s="977">
        <v>43466</v>
      </c>
      <c r="F9" s="978">
        <v>43555</v>
      </c>
      <c r="G9" s="208"/>
      <c r="H9" s="1779"/>
      <c r="I9" s="2157"/>
      <c r="J9" s="2158"/>
      <c r="K9" s="4">
        <v>1</v>
      </c>
      <c r="L9" s="345"/>
    </row>
    <row r="10" spans="1:12">
      <c r="A10" s="184"/>
      <c r="B10" s="201" t="s">
        <v>1335</v>
      </c>
      <c r="C10" s="184"/>
      <c r="D10" s="199"/>
      <c r="E10" s="208"/>
      <c r="F10" s="208"/>
      <c r="G10" s="208"/>
      <c r="H10" s="970"/>
      <c r="I10" s="2056" t="s">
        <v>1630</v>
      </c>
      <c r="J10" s="2056"/>
      <c r="K10" s="4">
        <v>1</v>
      </c>
      <c r="L10" s="345"/>
    </row>
    <row r="11" spans="1:12" ht="6" customHeight="1">
      <c r="A11" s="184"/>
      <c r="B11" s="201"/>
      <c r="C11" s="184"/>
      <c r="D11" s="199"/>
      <c r="E11" s="201"/>
      <c r="F11" s="184"/>
      <c r="G11" s="208"/>
      <c r="H11" s="970"/>
      <c r="I11" s="2057"/>
      <c r="J11" s="2057"/>
      <c r="K11" s="4">
        <v>1</v>
      </c>
      <c r="L11" s="345"/>
    </row>
    <row r="12" spans="1:12" ht="27" customHeight="1">
      <c r="B12" s="2173" t="str">
        <f>VLOOKUP(F12,PRBK,2,FALSE)</f>
        <v>Министерство на регионалното развитие и благоустройство</v>
      </c>
      <c r="C12" s="2174"/>
      <c r="D12" s="2175"/>
      <c r="E12" s="1430" t="s">
        <v>1440</v>
      </c>
      <c r="F12" s="1812" t="s">
        <v>1746</v>
      </c>
      <c r="G12" s="208"/>
      <c r="H12" s="970"/>
      <c r="I12" s="2057"/>
      <c r="J12" s="2057"/>
      <c r="K12" s="4">
        <v>1</v>
      </c>
      <c r="L12" s="345"/>
    </row>
    <row r="13" spans="1:12" ht="18" customHeight="1">
      <c r="B13" s="271" t="s">
        <v>1334</v>
      </c>
      <c r="C13" s="184"/>
      <c r="D13" s="199"/>
      <c r="E13" s="1051"/>
      <c r="F13" s="970"/>
      <c r="G13" s="208"/>
      <c r="H13" s="971"/>
      <c r="I13" s="972"/>
      <c r="J13" s="211"/>
      <c r="K13" s="4">
        <v>1</v>
      </c>
      <c r="L13" s="345"/>
    </row>
    <row r="14" spans="1:12" ht="20.25" customHeight="1">
      <c r="B14" s="201"/>
      <c r="C14" s="184"/>
      <c r="D14" s="199"/>
      <c r="E14" s="1051"/>
      <c r="F14" s="970"/>
      <c r="G14" s="208"/>
      <c r="H14" s="971"/>
      <c r="I14" s="972"/>
      <c r="J14" s="211"/>
      <c r="K14" s="4">
        <v>1</v>
      </c>
      <c r="L14" s="345"/>
    </row>
    <row r="15" spans="1:12" ht="21" customHeight="1">
      <c r="B15" s="201"/>
      <c r="C15" s="184"/>
      <c r="D15" s="1052" t="s">
        <v>1430</v>
      </c>
      <c r="E15" s="1184">
        <v>98</v>
      </c>
      <c r="F15" s="1412" t="str">
        <f>+IF(+E15=0,"БЮДЖЕТ",+IF(+E15=98,"СЕС - КСФ",+IF(+E15=42,"СЕС - РА",+IF(+E15=96,"СЕС - ДЕС",+IF(+E15=97,"СЕС - ДМП",+IF(+E15=33,"Чужди средства"))))))</f>
        <v>СЕС - КСФ</v>
      </c>
      <c r="G15" s="208"/>
      <c r="H15" s="971"/>
      <c r="I15" s="972"/>
      <c r="J15" s="211"/>
      <c r="K15" s="4">
        <v>1</v>
      </c>
      <c r="L15" s="345"/>
    </row>
    <row r="16" spans="1:12" ht="7.5" customHeight="1">
      <c r="B16" s="209"/>
      <c r="C16" s="209"/>
      <c r="D16" s="209"/>
      <c r="E16" s="210"/>
      <c r="F16" s="208"/>
      <c r="G16" s="208"/>
      <c r="H16" s="971"/>
      <c r="I16" s="972"/>
      <c r="J16" s="211"/>
      <c r="K16" s="4">
        <v>1</v>
      </c>
      <c r="L16" s="345"/>
    </row>
    <row r="17" spans="1:26" ht="6.75" customHeight="1">
      <c r="B17" s="184"/>
      <c r="C17" s="198"/>
      <c r="D17" s="972"/>
      <c r="E17" s="972"/>
      <c r="F17" s="972"/>
      <c r="G17" s="972"/>
      <c r="H17" s="972"/>
      <c r="I17" s="972"/>
      <c r="J17" s="211"/>
      <c r="K17" s="4">
        <v>1</v>
      </c>
      <c r="L17" s="345"/>
    </row>
    <row r="18" spans="1:26" ht="16.5" thickBot="1">
      <c r="B18" s="184"/>
      <c r="C18" s="198"/>
      <c r="D18" s="200"/>
      <c r="F18" s="202"/>
      <c r="G18" s="202"/>
      <c r="H18" s="202"/>
      <c r="I18" s="202"/>
      <c r="J18" s="304" t="s">
        <v>740</v>
      </c>
      <c r="K18" s="4">
        <v>1</v>
      </c>
      <c r="L18" s="345"/>
    </row>
    <row r="19" spans="1:26" ht="22.5" customHeight="1">
      <c r="A19" s="369"/>
      <c r="B19" s="282"/>
      <c r="C19" s="283"/>
      <c r="D19" s="284" t="s">
        <v>1321</v>
      </c>
      <c r="E19" s="280" t="s">
        <v>742</v>
      </c>
      <c r="F19" s="286" t="s">
        <v>1320</v>
      </c>
      <c r="G19" s="287"/>
      <c r="H19" s="288"/>
      <c r="I19" s="287"/>
      <c r="J19" s="289"/>
      <c r="K19" s="4">
        <v>1</v>
      </c>
      <c r="L19" s="367"/>
    </row>
    <row r="20" spans="1:26" ht="49.5" customHeight="1">
      <c r="A20" s="369"/>
      <c r="B20" s="299" t="s">
        <v>692</v>
      </c>
      <c r="C20" s="300" t="s">
        <v>744</v>
      </c>
      <c r="D20" s="301" t="s">
        <v>1319</v>
      </c>
      <c r="E20" s="302">
        <f>$C$3</f>
        <v>2019</v>
      </c>
      <c r="F20" s="303" t="s">
        <v>1318</v>
      </c>
      <c r="G20" s="1820" t="s">
        <v>1317</v>
      </c>
      <c r="H20" s="1821" t="s">
        <v>1016</v>
      </c>
      <c r="I20" s="1821" t="s">
        <v>1306</v>
      </c>
      <c r="J20" s="1822" t="s">
        <v>1307</v>
      </c>
      <c r="K20" s="4">
        <v>1</v>
      </c>
      <c r="L20" s="367"/>
    </row>
    <row r="21" spans="1:26" ht="18.75">
      <c r="A21" s="369"/>
      <c r="B21" s="294"/>
      <c r="C21" s="295"/>
      <c r="D21" s="296" t="s">
        <v>745</v>
      </c>
      <c r="E21" s="297" t="s">
        <v>344</v>
      </c>
      <c r="F21" s="298" t="s">
        <v>345</v>
      </c>
      <c r="G21" s="290" t="s">
        <v>1029</v>
      </c>
      <c r="H21" s="291" t="s">
        <v>1030</v>
      </c>
      <c r="I21" s="292" t="s">
        <v>1003</v>
      </c>
      <c r="J21" s="293" t="s">
        <v>1288</v>
      </c>
      <c r="K21" s="4">
        <v>1</v>
      </c>
      <c r="L21" s="367"/>
    </row>
    <row r="22" spans="1:26" s="244" customFormat="1" ht="18.75" hidden="1" customHeight="1">
      <c r="A22" s="370">
        <v>5</v>
      </c>
      <c r="B22" s="183">
        <v>100</v>
      </c>
      <c r="C22" s="2219" t="s">
        <v>746</v>
      </c>
      <c r="D22" s="2220"/>
      <c r="E22" s="285">
        <f t="shared" ref="E22:J22" si="0">SUM(E23:E27)</f>
        <v>0</v>
      </c>
      <c r="F22" s="285">
        <f t="shared" si="0"/>
        <v>0</v>
      </c>
      <c r="G22" s="493">
        <f t="shared" si="0"/>
        <v>0</v>
      </c>
      <c r="H22" s="494">
        <f t="shared" si="0"/>
        <v>0</v>
      </c>
      <c r="I22" s="495">
        <f t="shared" si="0"/>
        <v>0</v>
      </c>
      <c r="J22" s="496">
        <f t="shared" si="0"/>
        <v>0</v>
      </c>
      <c r="K22" s="1437" t="str">
        <f t="shared" ref="K22:K88" si="1">(IF($E22&lt;&gt;0,$K$2,IF($F22&lt;&gt;0,$K$2,IF($G22&lt;&gt;0,$K$2,IF($H22&lt;&gt;0,$K$2,IF($I22&lt;&gt;0,$K$2,IF($J22&lt;&gt;0,$K$2,"")))))))</f>
        <v/>
      </c>
      <c r="L22" s="368"/>
      <c r="M22" s="1878"/>
      <c r="N22" s="243"/>
      <c r="O22" s="243"/>
      <c r="P22" s="243"/>
      <c r="Q22" s="243"/>
      <c r="R22" s="243"/>
      <c r="S22" s="243"/>
      <c r="T22" s="243"/>
      <c r="U22" s="243"/>
      <c r="V22" s="243"/>
      <c r="W22" s="243"/>
      <c r="X22" s="243"/>
      <c r="Y22" s="243"/>
      <c r="Z22" s="243"/>
    </row>
    <row r="23" spans="1:26" ht="18.75" hidden="1" customHeight="1">
      <c r="A23" s="371">
        <v>10</v>
      </c>
      <c r="B23" s="185"/>
      <c r="C23" s="186">
        <v>101</v>
      </c>
      <c r="D23" s="187" t="s">
        <v>747</v>
      </c>
      <c r="E23" s="507"/>
      <c r="F23" s="508">
        <f>G23+H23+I23+J23</f>
        <v>0</v>
      </c>
      <c r="G23" s="430"/>
      <c r="H23" s="431"/>
      <c r="I23" s="431"/>
      <c r="J23" s="432"/>
      <c r="K23" s="1437" t="str">
        <f t="shared" si="1"/>
        <v/>
      </c>
      <c r="L23" s="368"/>
    </row>
    <row r="24" spans="1:26" hidden="1">
      <c r="A24" s="371">
        <v>15</v>
      </c>
      <c r="B24" s="185"/>
      <c r="C24" s="188">
        <v>102</v>
      </c>
      <c r="D24" s="189" t="s">
        <v>2130</v>
      </c>
      <c r="E24" s="509"/>
      <c r="F24" s="510">
        <f>G24+H24+I24+J24</f>
        <v>0</v>
      </c>
      <c r="G24" s="433"/>
      <c r="H24" s="434"/>
      <c r="I24" s="434"/>
      <c r="J24" s="435"/>
      <c r="K24" s="1437" t="str">
        <f t="shared" si="1"/>
        <v/>
      </c>
      <c r="L24" s="368"/>
      <c r="M24" s="1879"/>
      <c r="N24" s="244"/>
      <c r="O24" s="244"/>
      <c r="P24" s="244"/>
      <c r="Q24" s="244"/>
      <c r="R24" s="244"/>
      <c r="S24" s="244"/>
      <c r="T24" s="244"/>
      <c r="U24" s="244"/>
      <c r="V24" s="244"/>
      <c r="W24" s="244"/>
      <c r="X24" s="244"/>
      <c r="Y24" s="244"/>
      <c r="Z24" s="244"/>
    </row>
    <row r="25" spans="1:26" ht="18.75" hidden="1" customHeight="1">
      <c r="A25" s="371">
        <v>20</v>
      </c>
      <c r="B25" s="185"/>
      <c r="C25" s="188">
        <v>103</v>
      </c>
      <c r="D25" s="189" t="s">
        <v>2131</v>
      </c>
      <c r="E25" s="509"/>
      <c r="F25" s="510">
        <f>G25+H25+I25+J25</f>
        <v>0</v>
      </c>
      <c r="G25" s="433"/>
      <c r="H25" s="434"/>
      <c r="I25" s="434"/>
      <c r="J25" s="435"/>
      <c r="K25" s="1437" t="str">
        <f t="shared" si="1"/>
        <v/>
      </c>
      <c r="L25" s="368"/>
    </row>
    <row r="26" spans="1:26" ht="18.75" hidden="1" customHeight="1">
      <c r="A26" s="371">
        <v>20</v>
      </c>
      <c r="B26" s="185"/>
      <c r="C26" s="188">
        <v>108</v>
      </c>
      <c r="D26" s="190" t="s">
        <v>2132</v>
      </c>
      <c r="E26" s="509"/>
      <c r="F26" s="510">
        <f>G26+H26+I26+J26</f>
        <v>0</v>
      </c>
      <c r="G26" s="433"/>
      <c r="H26" s="434"/>
      <c r="I26" s="434"/>
      <c r="J26" s="435"/>
      <c r="K26" s="1437" t="str">
        <f t="shared" si="1"/>
        <v/>
      </c>
      <c r="L26" s="368"/>
    </row>
    <row r="27" spans="1:26" ht="21" hidden="1" customHeight="1">
      <c r="A27" s="371">
        <v>21</v>
      </c>
      <c r="B27" s="185"/>
      <c r="C27" s="212">
        <v>109</v>
      </c>
      <c r="D27" s="213" t="s">
        <v>1070</v>
      </c>
      <c r="E27" s="511"/>
      <c r="F27" s="512">
        <f>G27+H27+I27+J27</f>
        <v>0</v>
      </c>
      <c r="G27" s="497"/>
      <c r="H27" s="498"/>
      <c r="I27" s="498"/>
      <c r="J27" s="499"/>
      <c r="K27" s="1437" t="str">
        <f t="shared" si="1"/>
        <v/>
      </c>
      <c r="L27" s="368"/>
    </row>
    <row r="28" spans="1:26" s="245" customFormat="1" ht="18.75" hidden="1" customHeight="1">
      <c r="A28" s="372">
        <v>25</v>
      </c>
      <c r="B28" s="214">
        <v>200</v>
      </c>
      <c r="C28" s="2211" t="s">
        <v>748</v>
      </c>
      <c r="D28" s="2212"/>
      <c r="E28" s="218">
        <f t="shared" ref="E28:J28" si="2">SUM(E29:E32)</f>
        <v>0</v>
      </c>
      <c r="F28" s="218">
        <f t="shared" si="2"/>
        <v>0</v>
      </c>
      <c r="G28" s="500">
        <f t="shared" si="2"/>
        <v>0</v>
      </c>
      <c r="H28" s="501">
        <f t="shared" si="2"/>
        <v>0</v>
      </c>
      <c r="I28" s="502">
        <f t="shared" si="2"/>
        <v>0</v>
      </c>
      <c r="J28" s="503">
        <f t="shared" si="2"/>
        <v>0</v>
      </c>
      <c r="K28" s="1437" t="str">
        <f t="shared" si="1"/>
        <v/>
      </c>
      <c r="L28" s="368"/>
      <c r="M28" s="1878"/>
      <c r="N28" s="243"/>
      <c r="O28" s="243"/>
      <c r="P28" s="243"/>
      <c r="Q28" s="243"/>
      <c r="R28" s="243"/>
      <c r="S28" s="243"/>
      <c r="T28" s="243"/>
      <c r="U28" s="243"/>
      <c r="V28" s="243"/>
      <c r="W28" s="243"/>
      <c r="X28" s="243"/>
      <c r="Y28" s="243"/>
      <c r="Z28" s="243"/>
    </row>
    <row r="29" spans="1:26" ht="18.75" hidden="1" customHeight="1">
      <c r="A29" s="371">
        <v>30</v>
      </c>
      <c r="B29" s="192"/>
      <c r="C29" s="186">
        <v>201</v>
      </c>
      <c r="D29" s="187" t="s">
        <v>749</v>
      </c>
      <c r="E29" s="507"/>
      <c r="F29" s="508">
        <f>G29+H29+I29+J29</f>
        <v>0</v>
      </c>
      <c r="G29" s="430"/>
      <c r="H29" s="431"/>
      <c r="I29" s="431"/>
      <c r="J29" s="432"/>
      <c r="K29" s="1437" t="str">
        <f t="shared" si="1"/>
        <v/>
      </c>
      <c r="L29" s="368"/>
    </row>
    <row r="30" spans="1:26" ht="18.75" hidden="1" customHeight="1">
      <c r="A30" s="371">
        <v>35</v>
      </c>
      <c r="B30" s="192"/>
      <c r="C30" s="188">
        <v>202</v>
      </c>
      <c r="D30" s="189" t="s">
        <v>750</v>
      </c>
      <c r="E30" s="509"/>
      <c r="F30" s="510">
        <f>G30+H30+I30+J30</f>
        <v>0</v>
      </c>
      <c r="G30" s="433"/>
      <c r="H30" s="434"/>
      <c r="I30" s="434"/>
      <c r="J30" s="435"/>
      <c r="K30" s="1437" t="str">
        <f t="shared" si="1"/>
        <v/>
      </c>
      <c r="L30" s="368"/>
      <c r="N30" s="245"/>
      <c r="O30" s="245"/>
      <c r="P30" s="245"/>
      <c r="Q30" s="245"/>
      <c r="R30" s="245"/>
      <c r="S30" s="245"/>
      <c r="T30" s="245"/>
      <c r="U30" s="245"/>
      <c r="V30" s="245"/>
      <c r="W30" s="245"/>
      <c r="X30" s="245"/>
      <c r="Y30" s="245"/>
      <c r="Z30" s="245"/>
    </row>
    <row r="31" spans="1:26" ht="18.75" hidden="1" customHeight="1">
      <c r="A31" s="371">
        <v>40</v>
      </c>
      <c r="B31" s="192"/>
      <c r="C31" s="188">
        <v>203</v>
      </c>
      <c r="D31" s="189" t="s">
        <v>751</v>
      </c>
      <c r="E31" s="509"/>
      <c r="F31" s="510">
        <f>G31+H31+I31+J31</f>
        <v>0</v>
      </c>
      <c r="G31" s="433"/>
      <c r="H31" s="434"/>
      <c r="I31" s="434"/>
      <c r="J31" s="435"/>
      <c r="K31" s="1437" t="str">
        <f t="shared" si="1"/>
        <v/>
      </c>
      <c r="L31" s="368"/>
    </row>
    <row r="32" spans="1:26" ht="18.75" hidden="1" customHeight="1">
      <c r="A32" s="371">
        <v>45</v>
      </c>
      <c r="B32" s="192"/>
      <c r="C32" s="212">
        <v>204</v>
      </c>
      <c r="D32" s="219" t="s">
        <v>752</v>
      </c>
      <c r="E32" s="513"/>
      <c r="F32" s="514">
        <f>G32+H32+I32+J32</f>
        <v>0</v>
      </c>
      <c r="G32" s="442"/>
      <c r="H32" s="443"/>
      <c r="I32" s="443"/>
      <c r="J32" s="444"/>
      <c r="K32" s="1437" t="str">
        <f t="shared" si="1"/>
        <v/>
      </c>
      <c r="L32" s="368"/>
    </row>
    <row r="33" spans="1:26" s="245" customFormat="1" ht="18.75" hidden="1" customHeight="1">
      <c r="A33" s="372">
        <v>50</v>
      </c>
      <c r="B33" s="214">
        <v>400</v>
      </c>
      <c r="C33" s="2211" t="s">
        <v>753</v>
      </c>
      <c r="D33" s="2212"/>
      <c r="E33" s="218">
        <f t="shared" ref="E33:J33" si="3">SUM(E34:E38)</f>
        <v>0</v>
      </c>
      <c r="F33" s="218">
        <f t="shared" si="3"/>
        <v>0</v>
      </c>
      <c r="G33" s="500">
        <f t="shared" si="3"/>
        <v>0</v>
      </c>
      <c r="H33" s="501">
        <f t="shared" si="3"/>
        <v>0</v>
      </c>
      <c r="I33" s="502">
        <f t="shared" si="3"/>
        <v>0</v>
      </c>
      <c r="J33" s="503">
        <f t="shared" si="3"/>
        <v>0</v>
      </c>
      <c r="K33" s="1437" t="str">
        <f t="shared" si="1"/>
        <v/>
      </c>
      <c r="L33" s="368"/>
      <c r="M33" s="1878"/>
      <c r="N33" s="243"/>
      <c r="O33" s="243"/>
      <c r="P33" s="243"/>
      <c r="Q33" s="243"/>
      <c r="R33" s="243"/>
      <c r="S33" s="243"/>
      <c r="T33" s="243"/>
      <c r="U33" s="243"/>
      <c r="V33" s="243"/>
      <c r="W33" s="243"/>
      <c r="X33" s="243"/>
      <c r="Y33" s="243"/>
      <c r="Z33" s="243"/>
    </row>
    <row r="34" spans="1:26" ht="18.75" hidden="1" customHeight="1">
      <c r="A34" s="371">
        <v>55</v>
      </c>
      <c r="B34" s="185"/>
      <c r="C34" s="186">
        <v>401</v>
      </c>
      <c r="D34" s="220" t="s">
        <v>754</v>
      </c>
      <c r="E34" s="507"/>
      <c r="F34" s="508">
        <f>G34+H34+I34+J34</f>
        <v>0</v>
      </c>
      <c r="G34" s="430"/>
      <c r="H34" s="431"/>
      <c r="I34" s="431"/>
      <c r="J34" s="432"/>
      <c r="K34" s="1437" t="str">
        <f t="shared" si="1"/>
        <v/>
      </c>
      <c r="L34" s="368"/>
    </row>
    <row r="35" spans="1:26" ht="18.75" hidden="1" customHeight="1">
      <c r="A35" s="371">
        <v>56</v>
      </c>
      <c r="B35" s="185"/>
      <c r="C35" s="188">
        <v>402</v>
      </c>
      <c r="D35" s="221" t="s">
        <v>755</v>
      </c>
      <c r="E35" s="509"/>
      <c r="F35" s="510">
        <f>G35+H35+I35+J35</f>
        <v>0</v>
      </c>
      <c r="G35" s="433"/>
      <c r="H35" s="434"/>
      <c r="I35" s="434"/>
      <c r="J35" s="435"/>
      <c r="K35" s="1437" t="str">
        <f t="shared" si="1"/>
        <v/>
      </c>
      <c r="L35" s="368"/>
      <c r="N35" s="245"/>
      <c r="O35" s="245"/>
      <c r="P35" s="245"/>
      <c r="Q35" s="245"/>
      <c r="R35" s="245"/>
      <c r="S35" s="245"/>
      <c r="T35" s="245"/>
      <c r="U35" s="245"/>
      <c r="V35" s="245"/>
      <c r="W35" s="245"/>
      <c r="X35" s="245"/>
      <c r="Y35" s="245"/>
      <c r="Z35" s="245"/>
    </row>
    <row r="36" spans="1:26" ht="18" hidden="1" customHeight="1">
      <c r="A36" s="371">
        <v>57</v>
      </c>
      <c r="B36" s="185"/>
      <c r="C36" s="188">
        <v>403</v>
      </c>
      <c r="D36" s="242" t="s">
        <v>1308</v>
      </c>
      <c r="E36" s="509"/>
      <c r="F36" s="510">
        <f>G36+H36+I36+J36</f>
        <v>0</v>
      </c>
      <c r="G36" s="433"/>
      <c r="H36" s="434"/>
      <c r="I36" s="434"/>
      <c r="J36" s="435"/>
      <c r="K36" s="1437" t="str">
        <f t="shared" si="1"/>
        <v/>
      </c>
      <c r="L36" s="368"/>
    </row>
    <row r="37" spans="1:26" ht="18.75" hidden="1" customHeight="1">
      <c r="A37" s="371">
        <v>58</v>
      </c>
      <c r="B37" s="198"/>
      <c r="C37" s="188">
        <v>404</v>
      </c>
      <c r="D37" s="221" t="s">
        <v>756</v>
      </c>
      <c r="E37" s="509"/>
      <c r="F37" s="510">
        <f>G37+H37+I37+J37</f>
        <v>0</v>
      </c>
      <c r="G37" s="433"/>
      <c r="H37" s="434"/>
      <c r="I37" s="434"/>
      <c r="J37" s="435"/>
      <c r="K37" s="1437" t="str">
        <f t="shared" si="1"/>
        <v/>
      </c>
      <c r="L37" s="368"/>
    </row>
    <row r="38" spans="1:26" ht="18.75" hidden="1" customHeight="1">
      <c r="A38" s="371">
        <v>59</v>
      </c>
      <c r="B38" s="185"/>
      <c r="C38" s="191">
        <v>411</v>
      </c>
      <c r="D38" s="222" t="s">
        <v>1071</v>
      </c>
      <c r="E38" s="513"/>
      <c r="F38" s="514">
        <f>G38+H38+I38+J38</f>
        <v>0</v>
      </c>
      <c r="G38" s="442"/>
      <c r="H38" s="443"/>
      <c r="I38" s="443"/>
      <c r="J38" s="444"/>
      <c r="K38" s="1437" t="str">
        <f t="shared" si="1"/>
        <v/>
      </c>
      <c r="L38" s="368"/>
    </row>
    <row r="39" spans="1:26" s="245" customFormat="1" ht="18.75" hidden="1" customHeight="1">
      <c r="A39" s="372">
        <v>65</v>
      </c>
      <c r="B39" s="214">
        <v>800</v>
      </c>
      <c r="C39" s="2211" t="s">
        <v>1284</v>
      </c>
      <c r="D39" s="2212"/>
      <c r="E39" s="218">
        <f t="shared" ref="E39:J39" si="4">SUM(E40:E46)</f>
        <v>0</v>
      </c>
      <c r="F39" s="218">
        <f t="shared" si="4"/>
        <v>0</v>
      </c>
      <c r="G39" s="500">
        <f t="shared" si="4"/>
        <v>0</v>
      </c>
      <c r="H39" s="501">
        <f t="shared" si="4"/>
        <v>0</v>
      </c>
      <c r="I39" s="502">
        <f t="shared" si="4"/>
        <v>0</v>
      </c>
      <c r="J39" s="503">
        <f t="shared" si="4"/>
        <v>0</v>
      </c>
      <c r="K39" s="1437" t="str">
        <f t="shared" si="1"/>
        <v/>
      </c>
      <c r="L39" s="368"/>
      <c r="M39" s="1878"/>
      <c r="N39" s="243"/>
      <c r="O39" s="243"/>
      <c r="P39" s="243"/>
      <c r="Q39" s="243"/>
      <c r="R39" s="243"/>
      <c r="S39" s="243"/>
      <c r="T39" s="243"/>
      <c r="U39" s="243"/>
      <c r="V39" s="243"/>
      <c r="W39" s="243"/>
      <c r="X39" s="243"/>
      <c r="Y39" s="243"/>
      <c r="Z39" s="243"/>
    </row>
    <row r="40" spans="1:26" ht="18.75" hidden="1" customHeight="1">
      <c r="A40" s="371">
        <v>70</v>
      </c>
      <c r="B40" s="194"/>
      <c r="C40" s="186">
        <v>801</v>
      </c>
      <c r="D40" s="187" t="s">
        <v>757</v>
      </c>
      <c r="E40" s="507"/>
      <c r="F40" s="508">
        <f t="shared" ref="F40:F46" si="5">G40+H40+I40+J40</f>
        <v>0</v>
      </c>
      <c r="G40" s="430"/>
      <c r="H40" s="431"/>
      <c r="I40" s="431"/>
      <c r="J40" s="432"/>
      <c r="K40" s="1437" t="str">
        <f t="shared" si="1"/>
        <v/>
      </c>
      <c r="L40" s="368"/>
    </row>
    <row r="41" spans="1:26" ht="18.75" hidden="1" customHeight="1">
      <c r="A41" s="371">
        <v>75</v>
      </c>
      <c r="B41" s="194"/>
      <c r="C41" s="188">
        <v>802</v>
      </c>
      <c r="D41" s="189" t="s">
        <v>758</v>
      </c>
      <c r="E41" s="509"/>
      <c r="F41" s="510">
        <f t="shared" si="5"/>
        <v>0</v>
      </c>
      <c r="G41" s="433"/>
      <c r="H41" s="434"/>
      <c r="I41" s="434"/>
      <c r="J41" s="435"/>
      <c r="K41" s="1437" t="str">
        <f t="shared" si="1"/>
        <v/>
      </c>
      <c r="L41" s="368"/>
      <c r="N41" s="245"/>
      <c r="O41" s="245"/>
      <c r="P41" s="245"/>
      <c r="Q41" s="245"/>
      <c r="R41" s="245"/>
      <c r="S41" s="245"/>
      <c r="T41" s="245"/>
      <c r="U41" s="245"/>
      <c r="V41" s="245"/>
      <c r="W41" s="245"/>
      <c r="X41" s="245"/>
      <c r="Y41" s="245"/>
      <c r="Z41" s="245"/>
    </row>
    <row r="42" spans="1:26" ht="18.75" hidden="1" customHeight="1">
      <c r="A42" s="371">
        <v>80</v>
      </c>
      <c r="B42" s="194"/>
      <c r="C42" s="188">
        <v>804</v>
      </c>
      <c r="D42" s="189" t="s">
        <v>759</v>
      </c>
      <c r="E42" s="509"/>
      <c r="F42" s="510">
        <f t="shared" si="5"/>
        <v>0</v>
      </c>
      <c r="G42" s="433"/>
      <c r="H42" s="434"/>
      <c r="I42" s="434"/>
      <c r="J42" s="435"/>
      <c r="K42" s="1437" t="str">
        <f t="shared" si="1"/>
        <v/>
      </c>
      <c r="L42" s="368"/>
    </row>
    <row r="43" spans="1:26" ht="18.75" hidden="1" customHeight="1">
      <c r="A43" s="371">
        <v>85</v>
      </c>
      <c r="B43" s="194"/>
      <c r="C43" s="212">
        <v>809</v>
      </c>
      <c r="D43" s="223" t="s">
        <v>760</v>
      </c>
      <c r="E43" s="509"/>
      <c r="F43" s="510">
        <f t="shared" si="5"/>
        <v>0</v>
      </c>
      <c r="G43" s="433"/>
      <c r="H43" s="434"/>
      <c r="I43" s="434"/>
      <c r="J43" s="435"/>
      <c r="K43" s="1437" t="str">
        <f t="shared" si="1"/>
        <v/>
      </c>
      <c r="L43" s="368"/>
    </row>
    <row r="44" spans="1:26" ht="18.75" hidden="1" customHeight="1">
      <c r="A44" s="371">
        <v>85</v>
      </c>
      <c r="B44" s="194"/>
      <c r="C44" s="212">
        <v>811</v>
      </c>
      <c r="D44" s="223" t="s">
        <v>1444</v>
      </c>
      <c r="E44" s="509"/>
      <c r="F44" s="510">
        <f t="shared" si="5"/>
        <v>0</v>
      </c>
      <c r="G44" s="433"/>
      <c r="H44" s="434"/>
      <c r="I44" s="434"/>
      <c r="J44" s="435"/>
      <c r="K44" s="1437" t="str">
        <f t="shared" si="1"/>
        <v/>
      </c>
      <c r="L44" s="368"/>
    </row>
    <row r="45" spans="1:26" ht="18.75" hidden="1" customHeight="1">
      <c r="A45" s="371">
        <v>85</v>
      </c>
      <c r="B45" s="194"/>
      <c r="C45" s="212">
        <v>812</v>
      </c>
      <c r="D45" s="223" t="s">
        <v>1445</v>
      </c>
      <c r="E45" s="509"/>
      <c r="F45" s="510">
        <f t="shared" si="5"/>
        <v>0</v>
      </c>
      <c r="G45" s="433"/>
      <c r="H45" s="434"/>
      <c r="I45" s="434"/>
      <c r="J45" s="435"/>
      <c r="K45" s="1437" t="str">
        <f t="shared" si="1"/>
        <v/>
      </c>
      <c r="L45" s="368"/>
    </row>
    <row r="46" spans="1:26" ht="18.75" hidden="1" customHeight="1">
      <c r="A46" s="371">
        <v>85</v>
      </c>
      <c r="B46" s="194"/>
      <c r="C46" s="212">
        <v>814</v>
      </c>
      <c r="D46" s="223" t="s">
        <v>1446</v>
      </c>
      <c r="E46" s="513"/>
      <c r="F46" s="514">
        <f t="shared" si="5"/>
        <v>0</v>
      </c>
      <c r="G46" s="442"/>
      <c r="H46" s="443"/>
      <c r="I46" s="443"/>
      <c r="J46" s="444"/>
      <c r="K46" s="1437" t="str">
        <f t="shared" si="1"/>
        <v/>
      </c>
      <c r="L46" s="368"/>
    </row>
    <row r="47" spans="1:26" s="245" customFormat="1" ht="18.75" hidden="1" customHeight="1">
      <c r="A47" s="372">
        <v>95</v>
      </c>
      <c r="B47" s="214">
        <v>1000</v>
      </c>
      <c r="C47" s="215" t="s">
        <v>761</v>
      </c>
      <c r="D47" s="216"/>
      <c r="E47" s="218">
        <f t="shared" ref="E47:J47" si="6">SUM(E48:E51)</f>
        <v>0</v>
      </c>
      <c r="F47" s="218">
        <f t="shared" si="6"/>
        <v>0</v>
      </c>
      <c r="G47" s="500">
        <f t="shared" si="6"/>
        <v>0</v>
      </c>
      <c r="H47" s="501">
        <f t="shared" si="6"/>
        <v>0</v>
      </c>
      <c r="I47" s="502">
        <f t="shared" si="6"/>
        <v>0</v>
      </c>
      <c r="J47" s="503">
        <f t="shared" si="6"/>
        <v>0</v>
      </c>
      <c r="K47" s="1437" t="str">
        <f t="shared" si="1"/>
        <v/>
      </c>
      <c r="L47" s="368"/>
      <c r="M47" s="1878"/>
      <c r="N47" s="243"/>
      <c r="O47" s="243"/>
      <c r="P47" s="243"/>
      <c r="Q47" s="243"/>
      <c r="R47" s="243"/>
      <c r="S47" s="243"/>
      <c r="T47" s="243"/>
      <c r="U47" s="243"/>
      <c r="V47" s="243"/>
      <c r="W47" s="243"/>
      <c r="X47" s="243"/>
      <c r="Y47" s="243"/>
      <c r="Z47" s="243"/>
    </row>
    <row r="48" spans="1:26" ht="18.75" hidden="1" customHeight="1">
      <c r="A48" s="371">
        <v>100</v>
      </c>
      <c r="B48" s="194"/>
      <c r="C48" s="186">
        <v>1001</v>
      </c>
      <c r="D48" s="187" t="s">
        <v>762</v>
      </c>
      <c r="E48" s="507"/>
      <c r="F48" s="508">
        <f>G48+H48+I48+J48</f>
        <v>0</v>
      </c>
      <c r="G48" s="430"/>
      <c r="H48" s="431"/>
      <c r="I48" s="431"/>
      <c r="J48" s="432"/>
      <c r="K48" s="1437" t="str">
        <f t="shared" si="1"/>
        <v/>
      </c>
      <c r="L48" s="368"/>
    </row>
    <row r="49" spans="1:26" ht="18.75" hidden="1" customHeight="1">
      <c r="A49" s="371">
        <v>105</v>
      </c>
      <c r="B49" s="194"/>
      <c r="C49" s="188">
        <v>1002</v>
      </c>
      <c r="D49" s="189" t="s">
        <v>763</v>
      </c>
      <c r="E49" s="509"/>
      <c r="F49" s="510">
        <f>G49+H49+I49+J49</f>
        <v>0</v>
      </c>
      <c r="G49" s="433"/>
      <c r="H49" s="434"/>
      <c r="I49" s="434"/>
      <c r="J49" s="435"/>
      <c r="K49" s="1437" t="str">
        <f t="shared" si="1"/>
        <v/>
      </c>
      <c r="L49" s="368"/>
      <c r="N49" s="245"/>
      <c r="O49" s="245"/>
      <c r="P49" s="245"/>
      <c r="Q49" s="245"/>
      <c r="R49" s="245"/>
      <c r="S49" s="245"/>
      <c r="T49" s="245"/>
      <c r="U49" s="245"/>
      <c r="V49" s="245"/>
      <c r="W49" s="245"/>
      <c r="X49" s="245"/>
      <c r="Y49" s="245"/>
      <c r="Z49" s="245"/>
    </row>
    <row r="50" spans="1:26" ht="18.75" hidden="1" customHeight="1">
      <c r="A50" s="371">
        <v>110</v>
      </c>
      <c r="B50" s="194"/>
      <c r="C50" s="188">
        <v>1004</v>
      </c>
      <c r="D50" s="189" t="s">
        <v>764</v>
      </c>
      <c r="E50" s="509"/>
      <c r="F50" s="510">
        <f>G50+H50+I50+J50</f>
        <v>0</v>
      </c>
      <c r="G50" s="433"/>
      <c r="H50" s="434"/>
      <c r="I50" s="434"/>
      <c r="J50" s="435"/>
      <c r="K50" s="1437" t="str">
        <f t="shared" si="1"/>
        <v/>
      </c>
      <c r="L50" s="368"/>
    </row>
    <row r="51" spans="1:26" ht="18.75" hidden="1" customHeight="1">
      <c r="A51" s="371">
        <v>125</v>
      </c>
      <c r="B51" s="194"/>
      <c r="C51" s="191">
        <v>1007</v>
      </c>
      <c r="D51" s="219" t="s">
        <v>765</v>
      </c>
      <c r="E51" s="513"/>
      <c r="F51" s="514">
        <f>G51+H51+I51+J51</f>
        <v>0</v>
      </c>
      <c r="G51" s="442"/>
      <c r="H51" s="443"/>
      <c r="I51" s="443"/>
      <c r="J51" s="444"/>
      <c r="K51" s="1437" t="str">
        <f t="shared" si="1"/>
        <v/>
      </c>
      <c r="L51" s="368"/>
    </row>
    <row r="52" spans="1:26" s="245" customFormat="1" ht="18.75" hidden="1" customHeight="1">
      <c r="A52" s="372">
        <v>130</v>
      </c>
      <c r="B52" s="214">
        <v>1300</v>
      </c>
      <c r="C52" s="215" t="s">
        <v>766</v>
      </c>
      <c r="D52" s="216"/>
      <c r="E52" s="218">
        <f t="shared" ref="E52:J52" si="7">SUM(E53:E57)</f>
        <v>0</v>
      </c>
      <c r="F52" s="218">
        <f t="shared" si="7"/>
        <v>0</v>
      </c>
      <c r="G52" s="500">
        <f t="shared" si="7"/>
        <v>0</v>
      </c>
      <c r="H52" s="501">
        <f t="shared" si="7"/>
        <v>0</v>
      </c>
      <c r="I52" s="502">
        <f t="shared" si="7"/>
        <v>0</v>
      </c>
      <c r="J52" s="503">
        <f t="shared" si="7"/>
        <v>0</v>
      </c>
      <c r="K52" s="1437" t="str">
        <f t="shared" si="1"/>
        <v/>
      </c>
      <c r="L52" s="368"/>
      <c r="M52" s="1878"/>
      <c r="N52" s="243"/>
      <c r="O52" s="243"/>
      <c r="P52" s="243"/>
      <c r="Q52" s="243"/>
      <c r="R52" s="243"/>
      <c r="S52" s="243"/>
      <c r="T52" s="243"/>
      <c r="U52" s="243"/>
      <c r="V52" s="243"/>
      <c r="W52" s="243"/>
      <c r="X52" s="243"/>
      <c r="Y52" s="243"/>
      <c r="Z52" s="243"/>
    </row>
    <row r="53" spans="1:26" ht="18.75" hidden="1" customHeight="1">
      <c r="A53" s="371">
        <v>135</v>
      </c>
      <c r="B53" s="185"/>
      <c r="C53" s="186">
        <v>1301</v>
      </c>
      <c r="D53" s="187" t="s">
        <v>767</v>
      </c>
      <c r="E53" s="507"/>
      <c r="F53" s="508">
        <f>G53+H53+I53+J53</f>
        <v>0</v>
      </c>
      <c r="G53" s="430"/>
      <c r="H53" s="431"/>
      <c r="I53" s="431"/>
      <c r="J53" s="432"/>
      <c r="K53" s="1437" t="str">
        <f t="shared" si="1"/>
        <v/>
      </c>
      <c r="L53" s="368"/>
    </row>
    <row r="54" spans="1:26" ht="18.75" hidden="1" customHeight="1">
      <c r="A54" s="371">
        <v>140</v>
      </c>
      <c r="B54" s="185"/>
      <c r="C54" s="188">
        <v>1302</v>
      </c>
      <c r="D54" s="224" t="s">
        <v>768</v>
      </c>
      <c r="E54" s="509"/>
      <c r="F54" s="510">
        <f>G54+H54+I54+J54</f>
        <v>0</v>
      </c>
      <c r="G54" s="433"/>
      <c r="H54" s="434"/>
      <c r="I54" s="434"/>
      <c r="J54" s="435"/>
      <c r="K54" s="1437" t="str">
        <f t="shared" si="1"/>
        <v/>
      </c>
      <c r="L54" s="368"/>
      <c r="N54" s="245"/>
      <c r="O54" s="245"/>
      <c r="P54" s="245"/>
      <c r="Q54" s="245"/>
      <c r="R54" s="245"/>
      <c r="S54" s="245"/>
      <c r="T54" s="245"/>
      <c r="U54" s="245"/>
      <c r="V54" s="245"/>
      <c r="W54" s="245"/>
      <c r="X54" s="245"/>
      <c r="Y54" s="245"/>
      <c r="Z54" s="245"/>
    </row>
    <row r="55" spans="1:26" ht="18.75" hidden="1" customHeight="1">
      <c r="A55" s="371">
        <v>145</v>
      </c>
      <c r="B55" s="185"/>
      <c r="C55" s="188">
        <v>1303</v>
      </c>
      <c r="D55" s="224" t="s">
        <v>769</v>
      </c>
      <c r="E55" s="509"/>
      <c r="F55" s="510">
        <f>G55+H55+I55+J55</f>
        <v>0</v>
      </c>
      <c r="G55" s="433"/>
      <c r="H55" s="434"/>
      <c r="I55" s="434"/>
      <c r="J55" s="435"/>
      <c r="K55" s="1437" t="str">
        <f t="shared" si="1"/>
        <v/>
      </c>
      <c r="L55" s="368"/>
    </row>
    <row r="56" spans="1:26" ht="18.75" hidden="1" customHeight="1">
      <c r="A56" s="371"/>
      <c r="B56" s="185"/>
      <c r="C56" s="188">
        <v>1304</v>
      </c>
      <c r="D56" s="224" t="s">
        <v>770</v>
      </c>
      <c r="E56" s="509"/>
      <c r="F56" s="510">
        <f>G56+H56+I56+J56</f>
        <v>0</v>
      </c>
      <c r="G56" s="433"/>
      <c r="H56" s="434"/>
      <c r="I56" s="434"/>
      <c r="J56" s="435"/>
      <c r="K56" s="1437" t="str">
        <f t="shared" si="1"/>
        <v/>
      </c>
      <c r="L56" s="368"/>
    </row>
    <row r="57" spans="1:26" ht="18.75" hidden="1" customHeight="1">
      <c r="A57" s="371">
        <v>150</v>
      </c>
      <c r="B57" s="185"/>
      <c r="C57" s="212">
        <v>1308</v>
      </c>
      <c r="D57" s="225" t="s">
        <v>771</v>
      </c>
      <c r="E57" s="513"/>
      <c r="F57" s="514">
        <f>G57+H57+I57+J57</f>
        <v>0</v>
      </c>
      <c r="G57" s="442"/>
      <c r="H57" s="443"/>
      <c r="I57" s="443"/>
      <c r="J57" s="444"/>
      <c r="K57" s="1437" t="str">
        <f t="shared" si="1"/>
        <v/>
      </c>
      <c r="L57" s="368"/>
    </row>
    <row r="58" spans="1:26" s="245" customFormat="1" ht="18.75" hidden="1" customHeight="1">
      <c r="A58" s="372">
        <v>160</v>
      </c>
      <c r="B58" s="214">
        <v>1400</v>
      </c>
      <c r="C58" s="215" t="s">
        <v>772</v>
      </c>
      <c r="D58" s="216"/>
      <c r="E58" s="218">
        <f t="shared" ref="E58:J58" si="8">SUM(E59:E60)</f>
        <v>0</v>
      </c>
      <c r="F58" s="218">
        <f t="shared" si="8"/>
        <v>0</v>
      </c>
      <c r="G58" s="500">
        <f t="shared" si="8"/>
        <v>0</v>
      </c>
      <c r="H58" s="501">
        <f t="shared" si="8"/>
        <v>0</v>
      </c>
      <c r="I58" s="502">
        <f t="shared" si="8"/>
        <v>0</v>
      </c>
      <c r="J58" s="503">
        <f t="shared" si="8"/>
        <v>0</v>
      </c>
      <c r="K58" s="1437" t="str">
        <f t="shared" si="1"/>
        <v/>
      </c>
      <c r="L58" s="368"/>
      <c r="M58" s="1878"/>
      <c r="N58" s="243"/>
      <c r="O58" s="243"/>
      <c r="P58" s="243"/>
      <c r="Q58" s="243"/>
      <c r="R58" s="243"/>
      <c r="S58" s="243"/>
      <c r="T58" s="243"/>
      <c r="U58" s="243"/>
      <c r="V58" s="243"/>
      <c r="W58" s="243"/>
      <c r="X58" s="243"/>
      <c r="Y58" s="243"/>
      <c r="Z58" s="243"/>
    </row>
    <row r="59" spans="1:26" ht="18.75" hidden="1" customHeight="1">
      <c r="A59" s="371">
        <v>165</v>
      </c>
      <c r="B59" s="185"/>
      <c r="C59" s="186">
        <v>1401</v>
      </c>
      <c r="D59" s="187" t="s">
        <v>773</v>
      </c>
      <c r="E59" s="507"/>
      <c r="F59" s="508">
        <f>G59+H59+I59+J59</f>
        <v>0</v>
      </c>
      <c r="G59" s="430"/>
      <c r="H59" s="431"/>
      <c r="I59" s="431"/>
      <c r="J59" s="432"/>
      <c r="K59" s="1437" t="str">
        <f t="shared" si="1"/>
        <v/>
      </c>
      <c r="L59" s="368"/>
    </row>
    <row r="60" spans="1:26" ht="18.75" hidden="1" customHeight="1">
      <c r="A60" s="371">
        <v>170</v>
      </c>
      <c r="B60" s="185"/>
      <c r="C60" s="191">
        <v>1402</v>
      </c>
      <c r="D60" s="226" t="s">
        <v>774</v>
      </c>
      <c r="E60" s="513"/>
      <c r="F60" s="514">
        <f>G60+H60+I60+J60</f>
        <v>0</v>
      </c>
      <c r="G60" s="442"/>
      <c r="H60" s="443"/>
      <c r="I60" s="443"/>
      <c r="J60" s="444"/>
      <c r="K60" s="1437" t="str">
        <f t="shared" si="1"/>
        <v/>
      </c>
      <c r="L60" s="368"/>
      <c r="N60" s="245"/>
      <c r="O60" s="245"/>
      <c r="P60" s="245"/>
      <c r="Q60" s="245"/>
      <c r="R60" s="245"/>
      <c r="S60" s="245"/>
      <c r="T60" s="245"/>
      <c r="U60" s="245"/>
      <c r="V60" s="245"/>
      <c r="W60" s="245"/>
      <c r="X60" s="245"/>
      <c r="Y60" s="245"/>
      <c r="Z60" s="245"/>
    </row>
    <row r="61" spans="1:26" s="245" customFormat="1" ht="18.75" hidden="1" customHeight="1">
      <c r="A61" s="372">
        <v>175</v>
      </c>
      <c r="B61" s="214">
        <v>1500</v>
      </c>
      <c r="C61" s="215" t="s">
        <v>775</v>
      </c>
      <c r="D61" s="216"/>
      <c r="E61" s="218">
        <f t="shared" ref="E61:J61" si="9">SUM(E62:E63)</f>
        <v>0</v>
      </c>
      <c r="F61" s="218">
        <f t="shared" si="9"/>
        <v>0</v>
      </c>
      <c r="G61" s="500">
        <f t="shared" si="9"/>
        <v>0</v>
      </c>
      <c r="H61" s="501">
        <f t="shared" si="9"/>
        <v>0</v>
      </c>
      <c r="I61" s="502">
        <f t="shared" si="9"/>
        <v>0</v>
      </c>
      <c r="J61" s="503">
        <f t="shared" si="9"/>
        <v>0</v>
      </c>
      <c r="K61" s="1437" t="str">
        <f t="shared" si="1"/>
        <v/>
      </c>
      <c r="L61" s="368"/>
      <c r="M61" s="1878"/>
      <c r="N61" s="243"/>
      <c r="O61" s="243"/>
      <c r="P61" s="243"/>
      <c r="Q61" s="243"/>
      <c r="R61" s="243"/>
      <c r="S61" s="243"/>
      <c r="T61" s="243"/>
      <c r="U61" s="243"/>
      <c r="V61" s="243"/>
      <c r="W61" s="243"/>
      <c r="X61" s="243"/>
      <c r="Y61" s="243"/>
      <c r="Z61" s="243"/>
    </row>
    <row r="62" spans="1:26" ht="18.75" hidden="1" customHeight="1">
      <c r="A62" s="371">
        <v>180</v>
      </c>
      <c r="B62" s="185"/>
      <c r="C62" s="186">
        <v>1501</v>
      </c>
      <c r="D62" s="227" t="s">
        <v>776</v>
      </c>
      <c r="E62" s="507"/>
      <c r="F62" s="508">
        <f>G62+H62+I62+J62</f>
        <v>0</v>
      </c>
      <c r="G62" s="430"/>
      <c r="H62" s="431"/>
      <c r="I62" s="431"/>
      <c r="J62" s="432"/>
      <c r="K62" s="1437" t="str">
        <f t="shared" si="1"/>
        <v/>
      </c>
      <c r="L62" s="368"/>
    </row>
    <row r="63" spans="1:26" ht="18.75" hidden="1" customHeight="1">
      <c r="A63" s="371">
        <v>185</v>
      </c>
      <c r="B63" s="185"/>
      <c r="C63" s="191">
        <v>1502</v>
      </c>
      <c r="D63" s="228" t="s">
        <v>777</v>
      </c>
      <c r="E63" s="513"/>
      <c r="F63" s="514">
        <f>G63+H63+I63+J63</f>
        <v>0</v>
      </c>
      <c r="G63" s="442"/>
      <c r="H63" s="443"/>
      <c r="I63" s="443"/>
      <c r="J63" s="444"/>
      <c r="K63" s="1437" t="str">
        <f t="shared" si="1"/>
        <v/>
      </c>
      <c r="L63" s="368"/>
      <c r="N63" s="245"/>
      <c r="O63" s="245"/>
      <c r="P63" s="245"/>
      <c r="Q63" s="245"/>
      <c r="R63" s="245"/>
      <c r="S63" s="245"/>
      <c r="T63" s="245"/>
      <c r="U63" s="245"/>
      <c r="V63" s="245"/>
      <c r="W63" s="245"/>
      <c r="X63" s="245"/>
      <c r="Y63" s="245"/>
      <c r="Z63" s="245"/>
    </row>
    <row r="64" spans="1:26" ht="18.75" hidden="1" customHeight="1">
      <c r="A64" s="371"/>
      <c r="B64" s="214">
        <v>1600</v>
      </c>
      <c r="C64" s="215" t="s">
        <v>778</v>
      </c>
      <c r="D64" s="216"/>
      <c r="E64" s="217"/>
      <c r="F64" s="218">
        <f>G64+H64+I64+J64</f>
        <v>0</v>
      </c>
      <c r="G64" s="1241"/>
      <c r="H64" s="1242"/>
      <c r="I64" s="1242"/>
      <c r="J64" s="1243"/>
      <c r="K64" s="1437" t="str">
        <f t="shared" si="1"/>
        <v/>
      </c>
      <c r="L64" s="368"/>
    </row>
    <row r="65" spans="1:26" s="245" customFormat="1" ht="18.75" hidden="1" customHeight="1">
      <c r="A65" s="372">
        <v>200</v>
      </c>
      <c r="B65" s="214">
        <v>1700</v>
      </c>
      <c r="C65" s="215" t="s">
        <v>779</v>
      </c>
      <c r="D65" s="216"/>
      <c r="E65" s="218">
        <f t="shared" ref="E65:J65" si="10">SUM(E66:E71)</f>
        <v>0</v>
      </c>
      <c r="F65" s="218">
        <f t="shared" si="10"/>
        <v>0</v>
      </c>
      <c r="G65" s="500">
        <f t="shared" si="10"/>
        <v>0</v>
      </c>
      <c r="H65" s="501">
        <f t="shared" si="10"/>
        <v>0</v>
      </c>
      <c r="I65" s="502">
        <f t="shared" si="10"/>
        <v>0</v>
      </c>
      <c r="J65" s="503">
        <f t="shared" si="10"/>
        <v>0</v>
      </c>
      <c r="K65" s="1437" t="str">
        <f t="shared" si="1"/>
        <v/>
      </c>
      <c r="L65" s="368"/>
      <c r="M65" s="1878"/>
      <c r="N65" s="243"/>
      <c r="O65" s="243"/>
      <c r="P65" s="243"/>
      <c r="Q65" s="243"/>
      <c r="R65" s="243"/>
      <c r="S65" s="243"/>
      <c r="T65" s="243"/>
      <c r="U65" s="243"/>
      <c r="V65" s="243"/>
      <c r="W65" s="243"/>
      <c r="X65" s="243"/>
      <c r="Y65" s="243"/>
      <c r="Z65" s="243"/>
    </row>
    <row r="66" spans="1:26" ht="18.75" hidden="1" customHeight="1">
      <c r="A66" s="371">
        <v>205</v>
      </c>
      <c r="B66" s="185"/>
      <c r="C66" s="186">
        <v>1701</v>
      </c>
      <c r="D66" s="187" t="s">
        <v>780</v>
      </c>
      <c r="E66" s="507"/>
      <c r="F66" s="508">
        <f t="shared" ref="F66:F73" si="11">G66+H66+I66+J66</f>
        <v>0</v>
      </c>
      <c r="G66" s="430"/>
      <c r="H66" s="431"/>
      <c r="I66" s="431"/>
      <c r="J66" s="432"/>
      <c r="K66" s="1437" t="str">
        <f t="shared" si="1"/>
        <v/>
      </c>
      <c r="L66" s="368"/>
    </row>
    <row r="67" spans="1:26" ht="18.75" hidden="1" customHeight="1">
      <c r="A67" s="371">
        <v>210</v>
      </c>
      <c r="B67" s="185"/>
      <c r="C67" s="188">
        <v>1702</v>
      </c>
      <c r="D67" s="189" t="s">
        <v>2133</v>
      </c>
      <c r="E67" s="509"/>
      <c r="F67" s="510">
        <f t="shared" si="11"/>
        <v>0</v>
      </c>
      <c r="G67" s="433"/>
      <c r="H67" s="434"/>
      <c r="I67" s="434"/>
      <c r="J67" s="435"/>
      <c r="K67" s="1437" t="str">
        <f t="shared" si="1"/>
        <v/>
      </c>
      <c r="L67" s="368"/>
      <c r="N67" s="245"/>
      <c r="O67" s="245"/>
      <c r="P67" s="245"/>
      <c r="Q67" s="245"/>
      <c r="R67" s="245"/>
      <c r="S67" s="245"/>
      <c r="T67" s="245"/>
      <c r="U67" s="245"/>
      <c r="V67" s="245"/>
      <c r="W67" s="245"/>
      <c r="X67" s="245"/>
      <c r="Y67" s="245"/>
      <c r="Z67" s="245"/>
    </row>
    <row r="68" spans="1:26" ht="18.75" hidden="1" customHeight="1">
      <c r="A68" s="371">
        <v>215</v>
      </c>
      <c r="B68" s="185"/>
      <c r="C68" s="188">
        <v>1703</v>
      </c>
      <c r="D68" s="189" t="s">
        <v>781</v>
      </c>
      <c r="E68" s="509"/>
      <c r="F68" s="510">
        <f t="shared" si="11"/>
        <v>0</v>
      </c>
      <c r="G68" s="433"/>
      <c r="H68" s="434"/>
      <c r="I68" s="434"/>
      <c r="J68" s="435"/>
      <c r="K68" s="1437" t="str">
        <f t="shared" si="1"/>
        <v/>
      </c>
      <c r="L68" s="368"/>
    </row>
    <row r="69" spans="1:26" ht="18.75" hidden="1" customHeight="1">
      <c r="A69" s="371">
        <v>225</v>
      </c>
      <c r="B69" s="185"/>
      <c r="C69" s="188">
        <v>1706</v>
      </c>
      <c r="D69" s="189" t="s">
        <v>782</v>
      </c>
      <c r="E69" s="509"/>
      <c r="F69" s="510">
        <f t="shared" si="11"/>
        <v>0</v>
      </c>
      <c r="G69" s="433"/>
      <c r="H69" s="434"/>
      <c r="I69" s="434"/>
      <c r="J69" s="435"/>
      <c r="K69" s="1437" t="str">
        <f t="shared" si="1"/>
        <v/>
      </c>
      <c r="L69" s="368"/>
    </row>
    <row r="70" spans="1:26" ht="18.75" hidden="1" customHeight="1">
      <c r="A70" s="371">
        <v>226</v>
      </c>
      <c r="B70" s="185"/>
      <c r="C70" s="188">
        <v>1707</v>
      </c>
      <c r="D70" s="189" t="s">
        <v>783</v>
      </c>
      <c r="E70" s="509"/>
      <c r="F70" s="510">
        <f t="shared" si="11"/>
        <v>0</v>
      </c>
      <c r="G70" s="433"/>
      <c r="H70" s="434"/>
      <c r="I70" s="434"/>
      <c r="J70" s="435"/>
      <c r="K70" s="1437" t="str">
        <f t="shared" si="1"/>
        <v/>
      </c>
      <c r="L70" s="368"/>
    </row>
    <row r="71" spans="1:26" ht="18.75" hidden="1" customHeight="1">
      <c r="A71" s="371">
        <v>227</v>
      </c>
      <c r="B71" s="185"/>
      <c r="C71" s="191">
        <v>1709</v>
      </c>
      <c r="D71" s="219" t="s">
        <v>784</v>
      </c>
      <c r="E71" s="513"/>
      <c r="F71" s="514">
        <f t="shared" si="11"/>
        <v>0</v>
      </c>
      <c r="G71" s="442"/>
      <c r="H71" s="443"/>
      <c r="I71" s="443"/>
      <c r="J71" s="444"/>
      <c r="K71" s="1437" t="str">
        <f t="shared" si="1"/>
        <v/>
      </c>
      <c r="L71" s="368"/>
    </row>
    <row r="72" spans="1:26" s="245" customFormat="1" ht="18.75" hidden="1" customHeight="1">
      <c r="A72" s="372">
        <v>235</v>
      </c>
      <c r="B72" s="214">
        <v>1900</v>
      </c>
      <c r="C72" s="215" t="s">
        <v>786</v>
      </c>
      <c r="D72" s="216"/>
      <c r="E72" s="217"/>
      <c r="F72" s="218">
        <f t="shared" si="11"/>
        <v>0</v>
      </c>
      <c r="G72" s="1241"/>
      <c r="H72" s="1242"/>
      <c r="I72" s="1242"/>
      <c r="J72" s="1243"/>
      <c r="K72" s="1437" t="str">
        <f t="shared" si="1"/>
        <v/>
      </c>
      <c r="L72" s="368"/>
      <c r="M72" s="1878"/>
      <c r="N72" s="243"/>
      <c r="O72" s="243"/>
      <c r="P72" s="243"/>
      <c r="Q72" s="243"/>
      <c r="R72" s="243"/>
      <c r="S72" s="243"/>
      <c r="T72" s="243"/>
      <c r="U72" s="243"/>
      <c r="V72" s="243"/>
      <c r="W72" s="243"/>
      <c r="X72" s="243"/>
      <c r="Y72" s="243"/>
      <c r="Z72" s="243"/>
    </row>
    <row r="73" spans="1:26" s="245" customFormat="1" ht="18.75" hidden="1" customHeight="1">
      <c r="A73" s="372">
        <v>255</v>
      </c>
      <c r="B73" s="214">
        <v>2000</v>
      </c>
      <c r="C73" s="215" t="s">
        <v>787</v>
      </c>
      <c r="D73" s="216"/>
      <c r="E73" s="217"/>
      <c r="F73" s="218">
        <f t="shared" si="11"/>
        <v>0</v>
      </c>
      <c r="G73" s="1241"/>
      <c r="H73" s="1242"/>
      <c r="I73" s="1242"/>
      <c r="J73" s="1243"/>
      <c r="K73" s="1437" t="str">
        <f t="shared" si="1"/>
        <v/>
      </c>
      <c r="L73" s="368"/>
      <c r="M73" s="1878"/>
    </row>
    <row r="74" spans="1:26" s="245" customFormat="1" ht="18.75" hidden="1" customHeight="1">
      <c r="A74" s="372">
        <v>265</v>
      </c>
      <c r="B74" s="214">
        <v>2400</v>
      </c>
      <c r="C74" s="215" t="s">
        <v>788</v>
      </c>
      <c r="D74" s="216"/>
      <c r="E74" s="218">
        <f t="shared" ref="E74:J74" si="12">SUM(E75:E89)</f>
        <v>0</v>
      </c>
      <c r="F74" s="218">
        <f t="shared" si="12"/>
        <v>0</v>
      </c>
      <c r="G74" s="500">
        <f t="shared" si="12"/>
        <v>0</v>
      </c>
      <c r="H74" s="501">
        <f t="shared" si="12"/>
        <v>0</v>
      </c>
      <c r="I74" s="502">
        <f t="shared" si="12"/>
        <v>0</v>
      </c>
      <c r="J74" s="503">
        <f t="shared" si="12"/>
        <v>0</v>
      </c>
      <c r="K74" s="1437" t="str">
        <f t="shared" si="1"/>
        <v/>
      </c>
      <c r="L74" s="368"/>
      <c r="M74" s="1878"/>
    </row>
    <row r="75" spans="1:26" ht="18.75" hidden="1" customHeight="1">
      <c r="A75" s="371">
        <v>270</v>
      </c>
      <c r="B75" s="185"/>
      <c r="C75" s="186">
        <v>2401</v>
      </c>
      <c r="D75" s="227" t="s">
        <v>789</v>
      </c>
      <c r="E75" s="507"/>
      <c r="F75" s="508">
        <f t="shared" ref="F75:F89" si="13">G75+H75+I75+J75</f>
        <v>0</v>
      </c>
      <c r="G75" s="430"/>
      <c r="H75" s="431"/>
      <c r="I75" s="431"/>
      <c r="J75" s="432"/>
      <c r="K75" s="1437" t="str">
        <f t="shared" si="1"/>
        <v/>
      </c>
      <c r="L75" s="368"/>
    </row>
    <row r="76" spans="1:26" ht="18.75" hidden="1" customHeight="1">
      <c r="A76" s="371">
        <v>280</v>
      </c>
      <c r="B76" s="185"/>
      <c r="C76" s="188">
        <v>2403</v>
      </c>
      <c r="D76" s="224" t="s">
        <v>790</v>
      </c>
      <c r="E76" s="509"/>
      <c r="F76" s="510">
        <f t="shared" si="13"/>
        <v>0</v>
      </c>
      <c r="G76" s="433"/>
      <c r="H76" s="434"/>
      <c r="I76" s="434"/>
      <c r="J76" s="435"/>
      <c r="K76" s="1437" t="str">
        <f t="shared" si="1"/>
        <v/>
      </c>
      <c r="L76" s="368"/>
      <c r="N76" s="245"/>
      <c r="O76" s="245"/>
      <c r="P76" s="245"/>
      <c r="Q76" s="245"/>
      <c r="R76" s="245"/>
      <c r="S76" s="245"/>
      <c r="T76" s="245"/>
      <c r="U76" s="245"/>
      <c r="V76" s="245"/>
      <c r="W76" s="245"/>
      <c r="X76" s="245"/>
      <c r="Y76" s="245"/>
      <c r="Z76" s="245"/>
    </row>
    <row r="77" spans="1:26" ht="18.75" hidden="1" customHeight="1">
      <c r="A77" s="371">
        <v>285</v>
      </c>
      <c r="B77" s="185"/>
      <c r="C77" s="188">
        <v>2404</v>
      </c>
      <c r="D77" s="189" t="s">
        <v>791</v>
      </c>
      <c r="E77" s="509"/>
      <c r="F77" s="510">
        <f t="shared" si="13"/>
        <v>0</v>
      </c>
      <c r="G77" s="433"/>
      <c r="H77" s="434"/>
      <c r="I77" s="434"/>
      <c r="J77" s="435"/>
      <c r="K77" s="1437" t="str">
        <f t="shared" si="1"/>
        <v/>
      </c>
      <c r="L77" s="368"/>
    </row>
    <row r="78" spans="1:26" ht="18.75" hidden="1" customHeight="1">
      <c r="A78" s="371">
        <v>290</v>
      </c>
      <c r="B78" s="185"/>
      <c r="C78" s="188">
        <v>2405</v>
      </c>
      <c r="D78" s="224" t="s">
        <v>792</v>
      </c>
      <c r="E78" s="509"/>
      <c r="F78" s="510">
        <f t="shared" si="13"/>
        <v>0</v>
      </c>
      <c r="G78" s="433"/>
      <c r="H78" s="434"/>
      <c r="I78" s="434"/>
      <c r="J78" s="435"/>
      <c r="K78" s="1437" t="str">
        <f t="shared" si="1"/>
        <v/>
      </c>
      <c r="L78" s="368"/>
    </row>
    <row r="79" spans="1:26" ht="18.75" hidden="1" customHeight="1">
      <c r="A79" s="371">
        <v>295</v>
      </c>
      <c r="B79" s="185"/>
      <c r="C79" s="188">
        <v>2406</v>
      </c>
      <c r="D79" s="224" t="s">
        <v>793</v>
      </c>
      <c r="E79" s="509"/>
      <c r="F79" s="510">
        <f t="shared" si="13"/>
        <v>0</v>
      </c>
      <c r="G79" s="433"/>
      <c r="H79" s="434"/>
      <c r="I79" s="434"/>
      <c r="J79" s="435"/>
      <c r="K79" s="1437" t="str">
        <f t="shared" si="1"/>
        <v/>
      </c>
      <c r="L79" s="368"/>
    </row>
    <row r="80" spans="1:26" ht="18.75" hidden="1" customHeight="1">
      <c r="A80" s="371">
        <v>300</v>
      </c>
      <c r="B80" s="185"/>
      <c r="C80" s="188">
        <v>2407</v>
      </c>
      <c r="D80" s="224" t="s">
        <v>794</v>
      </c>
      <c r="E80" s="509"/>
      <c r="F80" s="510">
        <f t="shared" si="13"/>
        <v>0</v>
      </c>
      <c r="G80" s="433"/>
      <c r="H80" s="434"/>
      <c r="I80" s="434"/>
      <c r="J80" s="435"/>
      <c r="K80" s="1437" t="str">
        <f t="shared" si="1"/>
        <v/>
      </c>
      <c r="L80" s="368"/>
    </row>
    <row r="81" spans="1:26" ht="18.75" hidden="1" customHeight="1">
      <c r="A81" s="371">
        <v>305</v>
      </c>
      <c r="B81" s="185"/>
      <c r="C81" s="188">
        <v>2408</v>
      </c>
      <c r="D81" s="224" t="s">
        <v>795</v>
      </c>
      <c r="E81" s="509"/>
      <c r="F81" s="510">
        <f t="shared" si="13"/>
        <v>0</v>
      </c>
      <c r="G81" s="433"/>
      <c r="H81" s="434"/>
      <c r="I81" s="434"/>
      <c r="J81" s="435"/>
      <c r="K81" s="1437" t="str">
        <f t="shared" si="1"/>
        <v/>
      </c>
      <c r="L81" s="368"/>
    </row>
    <row r="82" spans="1:26" ht="18.75" hidden="1" customHeight="1">
      <c r="A82" s="371">
        <v>310</v>
      </c>
      <c r="B82" s="185"/>
      <c r="C82" s="188">
        <v>2409</v>
      </c>
      <c r="D82" s="224" t="s">
        <v>796</v>
      </c>
      <c r="E82" s="509"/>
      <c r="F82" s="510">
        <f t="shared" si="13"/>
        <v>0</v>
      </c>
      <c r="G82" s="433"/>
      <c r="H82" s="434"/>
      <c r="I82" s="434"/>
      <c r="J82" s="435"/>
      <c r="K82" s="1437" t="str">
        <f t="shared" si="1"/>
        <v/>
      </c>
      <c r="L82" s="368"/>
    </row>
    <row r="83" spans="1:26" ht="18.75" hidden="1" customHeight="1">
      <c r="A83" s="371">
        <v>315</v>
      </c>
      <c r="B83" s="185"/>
      <c r="C83" s="188">
        <v>2410</v>
      </c>
      <c r="D83" s="224" t="s">
        <v>797</v>
      </c>
      <c r="E83" s="509"/>
      <c r="F83" s="510">
        <f t="shared" si="13"/>
        <v>0</v>
      </c>
      <c r="G83" s="433"/>
      <c r="H83" s="434"/>
      <c r="I83" s="434"/>
      <c r="J83" s="435"/>
      <c r="K83" s="1437" t="str">
        <f t="shared" si="1"/>
        <v/>
      </c>
      <c r="L83" s="368"/>
    </row>
    <row r="84" spans="1:26" ht="18.75" hidden="1" customHeight="1">
      <c r="A84" s="371">
        <v>325</v>
      </c>
      <c r="B84" s="185"/>
      <c r="C84" s="188">
        <v>2412</v>
      </c>
      <c r="D84" s="189" t="s">
        <v>798</v>
      </c>
      <c r="E84" s="509"/>
      <c r="F84" s="510">
        <f t="shared" si="13"/>
        <v>0</v>
      </c>
      <c r="G84" s="433"/>
      <c r="H84" s="434"/>
      <c r="I84" s="434"/>
      <c r="J84" s="435"/>
      <c r="K84" s="1437" t="str">
        <f t="shared" si="1"/>
        <v/>
      </c>
      <c r="L84" s="368"/>
    </row>
    <row r="85" spans="1:26" ht="18.75" hidden="1" customHeight="1">
      <c r="A85" s="371">
        <v>330</v>
      </c>
      <c r="B85" s="185"/>
      <c r="C85" s="188">
        <v>2413</v>
      </c>
      <c r="D85" s="224" t="s">
        <v>799</v>
      </c>
      <c r="E85" s="509"/>
      <c r="F85" s="510">
        <f t="shared" si="13"/>
        <v>0</v>
      </c>
      <c r="G85" s="433"/>
      <c r="H85" s="434"/>
      <c r="I85" s="434"/>
      <c r="J85" s="435"/>
      <c r="K85" s="1437" t="str">
        <f t="shared" si="1"/>
        <v/>
      </c>
      <c r="L85" s="368"/>
    </row>
    <row r="86" spans="1:26" ht="24.75" hidden="1" customHeight="1">
      <c r="A86" s="373">
        <v>335</v>
      </c>
      <c r="B86" s="185"/>
      <c r="C86" s="188">
        <v>2415</v>
      </c>
      <c r="D86" s="189" t="s">
        <v>800</v>
      </c>
      <c r="E86" s="509"/>
      <c r="F86" s="510">
        <f t="shared" si="13"/>
        <v>0</v>
      </c>
      <c r="G86" s="433"/>
      <c r="H86" s="434"/>
      <c r="I86" s="434"/>
      <c r="J86" s="435"/>
      <c r="K86" s="1437" t="str">
        <f t="shared" si="1"/>
        <v/>
      </c>
      <c r="L86" s="368"/>
    </row>
    <row r="87" spans="1:26" ht="18.75" hidden="1" customHeight="1">
      <c r="A87" s="374">
        <v>340</v>
      </c>
      <c r="B87" s="195"/>
      <c r="C87" s="188">
        <v>2417</v>
      </c>
      <c r="D87" s="229" t="s">
        <v>2191</v>
      </c>
      <c r="E87" s="509"/>
      <c r="F87" s="510">
        <f>G87+H87+I87+J87</f>
        <v>0</v>
      </c>
      <c r="G87" s="433"/>
      <c r="H87" s="434"/>
      <c r="I87" s="434"/>
      <c r="J87" s="435"/>
      <c r="K87" s="1437" t="str">
        <f t="shared" si="1"/>
        <v/>
      </c>
      <c r="L87" s="368"/>
    </row>
    <row r="88" spans="1:26" ht="18.75" hidden="1" customHeight="1">
      <c r="A88" s="374">
        <v>340</v>
      </c>
      <c r="B88" s="195"/>
      <c r="C88" s="188">
        <v>2418</v>
      </c>
      <c r="D88" s="229" t="s">
        <v>801</v>
      </c>
      <c r="E88" s="509"/>
      <c r="F88" s="510">
        <f t="shared" si="13"/>
        <v>0</v>
      </c>
      <c r="G88" s="433"/>
      <c r="H88" s="434"/>
      <c r="I88" s="434"/>
      <c r="J88" s="435"/>
      <c r="K88" s="1437" t="str">
        <f t="shared" si="1"/>
        <v/>
      </c>
      <c r="L88" s="368"/>
    </row>
    <row r="89" spans="1:26" ht="18.75" hidden="1" customHeight="1">
      <c r="A89" s="374">
        <v>345</v>
      </c>
      <c r="B89" s="196"/>
      <c r="C89" s="191">
        <v>2419</v>
      </c>
      <c r="D89" s="226" t="s">
        <v>802</v>
      </c>
      <c r="E89" s="513"/>
      <c r="F89" s="514">
        <f t="shared" si="13"/>
        <v>0</v>
      </c>
      <c r="G89" s="442"/>
      <c r="H89" s="443"/>
      <c r="I89" s="443"/>
      <c r="J89" s="444"/>
      <c r="K89" s="1437" t="str">
        <f t="shared" ref="K89:K154" si="14">(IF($E89&lt;&gt;0,$K$2,IF($F89&lt;&gt;0,$K$2,IF($G89&lt;&gt;0,$K$2,IF($H89&lt;&gt;0,$K$2,IF($I89&lt;&gt;0,$K$2,IF($J89&lt;&gt;0,$K$2,"")))))))</f>
        <v/>
      </c>
      <c r="L89" s="368"/>
    </row>
    <row r="90" spans="1:26" s="245" customFormat="1" ht="18.75" hidden="1" customHeight="1">
      <c r="A90" s="375">
        <v>350</v>
      </c>
      <c r="B90" s="214">
        <v>2500</v>
      </c>
      <c r="C90" s="215" t="s">
        <v>803</v>
      </c>
      <c r="D90" s="216"/>
      <c r="E90" s="218">
        <f t="shared" ref="E90:J90" si="15">SUM(E91:E92)</f>
        <v>0</v>
      </c>
      <c r="F90" s="218">
        <f t="shared" si="15"/>
        <v>0</v>
      </c>
      <c r="G90" s="500">
        <f t="shared" si="15"/>
        <v>0</v>
      </c>
      <c r="H90" s="501">
        <f t="shared" si="15"/>
        <v>0</v>
      </c>
      <c r="I90" s="502">
        <f t="shared" si="15"/>
        <v>0</v>
      </c>
      <c r="J90" s="503">
        <f t="shared" si="15"/>
        <v>0</v>
      </c>
      <c r="K90" s="1437" t="str">
        <f t="shared" si="14"/>
        <v/>
      </c>
      <c r="L90" s="368"/>
      <c r="M90" s="1878"/>
      <c r="N90" s="243"/>
      <c r="O90" s="243"/>
      <c r="P90" s="243"/>
      <c r="Q90" s="243"/>
      <c r="R90" s="243"/>
      <c r="S90" s="243"/>
      <c r="T90" s="243"/>
      <c r="U90" s="243"/>
      <c r="V90" s="243"/>
      <c r="W90" s="243"/>
      <c r="X90" s="243"/>
      <c r="Y90" s="243"/>
      <c r="Z90" s="243"/>
    </row>
    <row r="91" spans="1:26" ht="18.75" hidden="1" customHeight="1">
      <c r="A91" s="374">
        <v>355</v>
      </c>
      <c r="B91" s="195"/>
      <c r="C91" s="186">
        <v>2501</v>
      </c>
      <c r="D91" s="230" t="s">
        <v>804</v>
      </c>
      <c r="E91" s="507"/>
      <c r="F91" s="508">
        <f>G91+H91+I91+J91</f>
        <v>0</v>
      </c>
      <c r="G91" s="430"/>
      <c r="H91" s="431"/>
      <c r="I91" s="431"/>
      <c r="J91" s="432"/>
      <c r="K91" s="1437" t="str">
        <f t="shared" si="14"/>
        <v/>
      </c>
      <c r="L91" s="368"/>
    </row>
    <row r="92" spans="1:26" ht="18.75" hidden="1" customHeight="1">
      <c r="A92" s="374">
        <v>356</v>
      </c>
      <c r="B92" s="196"/>
      <c r="C92" s="191">
        <v>2502</v>
      </c>
      <c r="D92" s="231" t="s">
        <v>388</v>
      </c>
      <c r="E92" s="513"/>
      <c r="F92" s="514">
        <f>G92+H92+I92+J92</f>
        <v>0</v>
      </c>
      <c r="G92" s="442"/>
      <c r="H92" s="443"/>
      <c r="I92" s="443"/>
      <c r="J92" s="444"/>
      <c r="K92" s="1437" t="str">
        <f t="shared" si="14"/>
        <v/>
      </c>
      <c r="L92" s="368"/>
      <c r="N92" s="245"/>
      <c r="O92" s="245"/>
      <c r="P92" s="245"/>
      <c r="Q92" s="245"/>
      <c r="R92" s="245"/>
      <c r="S92" s="245"/>
      <c r="T92" s="245"/>
      <c r="U92" s="245"/>
      <c r="V92" s="245"/>
      <c r="W92" s="245"/>
      <c r="X92" s="245"/>
      <c r="Y92" s="245"/>
      <c r="Z92" s="245"/>
    </row>
    <row r="93" spans="1:26" s="245" customFormat="1" ht="18.75" hidden="1" customHeight="1">
      <c r="A93" s="376">
        <v>360</v>
      </c>
      <c r="B93" s="214">
        <v>2600</v>
      </c>
      <c r="C93" s="215" t="s">
        <v>389</v>
      </c>
      <c r="D93" s="216"/>
      <c r="E93" s="217"/>
      <c r="F93" s="218">
        <f>G93+H93+I93+J93</f>
        <v>0</v>
      </c>
      <c r="G93" s="1241"/>
      <c r="H93" s="1242"/>
      <c r="I93" s="1242"/>
      <c r="J93" s="1243"/>
      <c r="K93" s="1437" t="str">
        <f t="shared" si="14"/>
        <v/>
      </c>
      <c r="L93" s="368"/>
      <c r="M93" s="1878"/>
      <c r="N93" s="243"/>
      <c r="O93" s="243"/>
      <c r="P93" s="243"/>
      <c r="Q93" s="243"/>
      <c r="R93" s="243"/>
      <c r="S93" s="243"/>
      <c r="T93" s="243"/>
      <c r="U93" s="243"/>
      <c r="V93" s="243"/>
      <c r="W93" s="243"/>
      <c r="X93" s="243"/>
      <c r="Y93" s="243"/>
      <c r="Z93" s="243"/>
    </row>
    <row r="94" spans="1:26" s="245" customFormat="1" ht="18.75" hidden="1" customHeight="1">
      <c r="A94" s="376">
        <v>370</v>
      </c>
      <c r="B94" s="214">
        <v>2700</v>
      </c>
      <c r="C94" s="215" t="s">
        <v>390</v>
      </c>
      <c r="D94" s="216"/>
      <c r="E94" s="218">
        <f t="shared" ref="E94:J94" si="16">SUM(E95:E107)</f>
        <v>0</v>
      </c>
      <c r="F94" s="218">
        <f t="shared" si="16"/>
        <v>0</v>
      </c>
      <c r="G94" s="500">
        <f t="shared" si="16"/>
        <v>0</v>
      </c>
      <c r="H94" s="501">
        <f t="shared" si="16"/>
        <v>0</v>
      </c>
      <c r="I94" s="502">
        <f t="shared" si="16"/>
        <v>0</v>
      </c>
      <c r="J94" s="503">
        <f t="shared" si="16"/>
        <v>0</v>
      </c>
      <c r="K94" s="1437" t="str">
        <f t="shared" si="14"/>
        <v/>
      </c>
      <c r="L94" s="368"/>
      <c r="M94" s="1878"/>
      <c r="N94" s="243"/>
      <c r="O94" s="243"/>
      <c r="P94" s="243"/>
      <c r="Q94" s="243"/>
      <c r="R94" s="243"/>
      <c r="S94" s="243"/>
      <c r="T94" s="243"/>
      <c r="U94" s="243"/>
      <c r="V94" s="243"/>
      <c r="W94" s="243"/>
      <c r="X94" s="243"/>
      <c r="Y94" s="243"/>
      <c r="Z94" s="243"/>
    </row>
    <row r="95" spans="1:26" ht="18.75" hidden="1" customHeight="1">
      <c r="A95" s="377">
        <v>375</v>
      </c>
      <c r="B95" s="185"/>
      <c r="C95" s="186">
        <v>2701</v>
      </c>
      <c r="D95" s="187" t="s">
        <v>391</v>
      </c>
      <c r="E95" s="507"/>
      <c r="F95" s="508">
        <f t="shared" ref="F95:F107" si="17">G95+H95+I95+J95</f>
        <v>0</v>
      </c>
      <c r="G95" s="430"/>
      <c r="H95" s="431"/>
      <c r="I95" s="431"/>
      <c r="J95" s="432"/>
      <c r="K95" s="1437" t="str">
        <f t="shared" si="14"/>
        <v/>
      </c>
      <c r="L95" s="368"/>
      <c r="N95" s="245"/>
      <c r="O95" s="245"/>
      <c r="P95" s="245"/>
      <c r="Q95" s="245"/>
      <c r="R95" s="245"/>
      <c r="S95" s="245"/>
      <c r="T95" s="245"/>
      <c r="U95" s="245"/>
      <c r="V95" s="245"/>
      <c r="W95" s="245"/>
      <c r="X95" s="245"/>
      <c r="Y95" s="245"/>
      <c r="Z95" s="245"/>
    </row>
    <row r="96" spans="1:26" ht="18.75" hidden="1" customHeight="1">
      <c r="A96" s="377">
        <v>380</v>
      </c>
      <c r="B96" s="185"/>
      <c r="C96" s="188" t="s">
        <v>392</v>
      </c>
      <c r="D96" s="189" t="s">
        <v>393</v>
      </c>
      <c r="E96" s="509"/>
      <c r="F96" s="510">
        <f t="shared" si="17"/>
        <v>0</v>
      </c>
      <c r="G96" s="433"/>
      <c r="H96" s="434"/>
      <c r="I96" s="434"/>
      <c r="J96" s="435"/>
      <c r="K96" s="1437" t="str">
        <f t="shared" si="14"/>
        <v/>
      </c>
      <c r="L96" s="368"/>
      <c r="N96" s="245"/>
      <c r="O96" s="245"/>
      <c r="P96" s="245"/>
      <c r="Q96" s="245"/>
      <c r="R96" s="245"/>
      <c r="S96" s="245"/>
      <c r="T96" s="245"/>
      <c r="U96" s="245"/>
      <c r="V96" s="245"/>
      <c r="W96" s="245"/>
      <c r="X96" s="245"/>
      <c r="Y96" s="245"/>
      <c r="Z96" s="245"/>
    </row>
    <row r="97" spans="1:26" ht="18.75" hidden="1" customHeight="1">
      <c r="A97" s="377">
        <v>385</v>
      </c>
      <c r="B97" s="185"/>
      <c r="C97" s="188" t="s">
        <v>394</v>
      </c>
      <c r="D97" s="189" t="s">
        <v>395</v>
      </c>
      <c r="E97" s="509"/>
      <c r="F97" s="510">
        <f t="shared" si="17"/>
        <v>0</v>
      </c>
      <c r="G97" s="433"/>
      <c r="H97" s="434"/>
      <c r="I97" s="434"/>
      <c r="J97" s="435"/>
      <c r="K97" s="1437" t="str">
        <f t="shared" si="14"/>
        <v/>
      </c>
      <c r="L97" s="368"/>
    </row>
    <row r="98" spans="1:26" ht="18.75" hidden="1" customHeight="1">
      <c r="A98" s="377">
        <v>390</v>
      </c>
      <c r="B98" s="197"/>
      <c r="C98" s="188">
        <v>2704</v>
      </c>
      <c r="D98" s="189" t="s">
        <v>396</v>
      </c>
      <c r="E98" s="509"/>
      <c r="F98" s="510">
        <f t="shared" si="17"/>
        <v>0</v>
      </c>
      <c r="G98" s="433"/>
      <c r="H98" s="434"/>
      <c r="I98" s="434"/>
      <c r="J98" s="435"/>
      <c r="K98" s="1437" t="str">
        <f t="shared" si="14"/>
        <v/>
      </c>
      <c r="L98" s="368"/>
    </row>
    <row r="99" spans="1:26" ht="18.75" hidden="1" customHeight="1">
      <c r="A99" s="377">
        <v>395</v>
      </c>
      <c r="B99" s="185"/>
      <c r="C99" s="188" t="s">
        <v>397</v>
      </c>
      <c r="D99" s="189" t="s">
        <v>398</v>
      </c>
      <c r="E99" s="509"/>
      <c r="F99" s="510">
        <f t="shared" si="17"/>
        <v>0</v>
      </c>
      <c r="G99" s="433"/>
      <c r="H99" s="434"/>
      <c r="I99" s="434"/>
      <c r="J99" s="435"/>
      <c r="K99" s="1437" t="str">
        <f t="shared" si="14"/>
        <v/>
      </c>
      <c r="L99" s="368"/>
    </row>
    <row r="100" spans="1:26" ht="18.75" hidden="1" customHeight="1">
      <c r="A100" s="377">
        <v>400</v>
      </c>
      <c r="B100" s="192"/>
      <c r="C100" s="188">
        <v>2706</v>
      </c>
      <c r="D100" s="189" t="s">
        <v>399</v>
      </c>
      <c r="E100" s="509"/>
      <c r="F100" s="510">
        <f t="shared" si="17"/>
        <v>0</v>
      </c>
      <c r="G100" s="433"/>
      <c r="H100" s="434"/>
      <c r="I100" s="434"/>
      <c r="J100" s="435"/>
      <c r="K100" s="1437" t="str">
        <f t="shared" si="14"/>
        <v/>
      </c>
      <c r="L100" s="368"/>
    </row>
    <row r="101" spans="1:26" ht="18.75" hidden="1" customHeight="1">
      <c r="A101" s="377">
        <v>405</v>
      </c>
      <c r="B101" s="185"/>
      <c r="C101" s="188" t="s">
        <v>400</v>
      </c>
      <c r="D101" s="189" t="s">
        <v>401</v>
      </c>
      <c r="E101" s="509"/>
      <c r="F101" s="510">
        <f t="shared" si="17"/>
        <v>0</v>
      </c>
      <c r="G101" s="433"/>
      <c r="H101" s="434"/>
      <c r="I101" s="434"/>
      <c r="J101" s="435"/>
      <c r="K101" s="1437" t="str">
        <f t="shared" si="14"/>
        <v/>
      </c>
      <c r="L101" s="368"/>
    </row>
    <row r="102" spans="1:26" ht="18.75" hidden="1" customHeight="1">
      <c r="A102" s="377">
        <v>410</v>
      </c>
      <c r="B102" s="192"/>
      <c r="C102" s="188" t="s">
        <v>402</v>
      </c>
      <c r="D102" s="189" t="s">
        <v>808</v>
      </c>
      <c r="E102" s="509"/>
      <c r="F102" s="510">
        <f t="shared" si="17"/>
        <v>0</v>
      </c>
      <c r="G102" s="433"/>
      <c r="H102" s="434"/>
      <c r="I102" s="434"/>
      <c r="J102" s="435"/>
      <c r="K102" s="1437" t="str">
        <f t="shared" si="14"/>
        <v/>
      </c>
      <c r="L102" s="368"/>
    </row>
    <row r="103" spans="1:26" ht="18.75" hidden="1" customHeight="1">
      <c r="A103" s="377">
        <v>420</v>
      </c>
      <c r="B103" s="185"/>
      <c r="C103" s="188" t="s">
        <v>809</v>
      </c>
      <c r="D103" s="189" t="s">
        <v>810</v>
      </c>
      <c r="E103" s="509"/>
      <c r="F103" s="510">
        <f t="shared" si="17"/>
        <v>0</v>
      </c>
      <c r="G103" s="433"/>
      <c r="H103" s="434"/>
      <c r="I103" s="434"/>
      <c r="J103" s="435"/>
      <c r="K103" s="1437" t="str">
        <f t="shared" si="14"/>
        <v/>
      </c>
      <c r="L103" s="368"/>
    </row>
    <row r="104" spans="1:26" ht="18.75" hidden="1" customHeight="1">
      <c r="A104" s="377">
        <v>425</v>
      </c>
      <c r="B104" s="185"/>
      <c r="C104" s="188" t="s">
        <v>811</v>
      </c>
      <c r="D104" s="189" t="s">
        <v>812</v>
      </c>
      <c r="E104" s="509"/>
      <c r="F104" s="510">
        <f t="shared" si="17"/>
        <v>0</v>
      </c>
      <c r="G104" s="433"/>
      <c r="H104" s="434"/>
      <c r="I104" s="434"/>
      <c r="J104" s="435"/>
      <c r="K104" s="1437" t="str">
        <f t="shared" si="14"/>
        <v/>
      </c>
      <c r="L104" s="368"/>
    </row>
    <row r="105" spans="1:26" ht="18.75" hidden="1" customHeight="1">
      <c r="A105" s="377">
        <v>430</v>
      </c>
      <c r="B105" s="185"/>
      <c r="C105" s="188" t="s">
        <v>813</v>
      </c>
      <c r="D105" s="189" t="s">
        <v>814</v>
      </c>
      <c r="E105" s="509"/>
      <c r="F105" s="510">
        <f t="shared" si="17"/>
        <v>0</v>
      </c>
      <c r="G105" s="433"/>
      <c r="H105" s="434"/>
      <c r="I105" s="434"/>
      <c r="J105" s="435"/>
      <c r="K105" s="1437" t="str">
        <f t="shared" si="14"/>
        <v/>
      </c>
      <c r="L105" s="368"/>
    </row>
    <row r="106" spans="1:26" ht="18.75" hidden="1" customHeight="1">
      <c r="A106" s="377">
        <v>436</v>
      </c>
      <c r="B106" s="185"/>
      <c r="C106" s="188" t="s">
        <v>815</v>
      </c>
      <c r="D106" s="232" t="s">
        <v>816</v>
      </c>
      <c r="E106" s="509"/>
      <c r="F106" s="510">
        <f t="shared" si="17"/>
        <v>0</v>
      </c>
      <c r="G106" s="433"/>
      <c r="H106" s="434"/>
      <c r="I106" s="434"/>
      <c r="J106" s="435"/>
      <c r="K106" s="1437" t="str">
        <f t="shared" si="14"/>
        <v/>
      </c>
      <c r="L106" s="368"/>
    </row>
    <row r="107" spans="1:26" ht="18.75" hidden="1" customHeight="1">
      <c r="A107" s="377">
        <v>440</v>
      </c>
      <c r="B107" s="185"/>
      <c r="C107" s="191" t="s">
        <v>817</v>
      </c>
      <c r="D107" s="233" t="s">
        <v>818</v>
      </c>
      <c r="E107" s="513"/>
      <c r="F107" s="514">
        <f t="shared" si="17"/>
        <v>0</v>
      </c>
      <c r="G107" s="442"/>
      <c r="H107" s="443"/>
      <c r="I107" s="443"/>
      <c r="J107" s="444"/>
      <c r="K107" s="1437" t="str">
        <f t="shared" si="14"/>
        <v/>
      </c>
      <c r="L107" s="368"/>
    </row>
    <row r="108" spans="1:26" s="245" customFormat="1" ht="18.75" hidden="1" customHeight="1">
      <c r="A108" s="376">
        <v>445</v>
      </c>
      <c r="B108" s="214">
        <v>2800</v>
      </c>
      <c r="C108" s="215" t="s">
        <v>819</v>
      </c>
      <c r="D108" s="216"/>
      <c r="E108" s="218">
        <f>+E109+E110+E111</f>
        <v>0</v>
      </c>
      <c r="F108" s="218">
        <f>+F109+F110+F111</f>
        <v>0</v>
      </c>
      <c r="G108" s="500">
        <f>+G109+G110+G111</f>
        <v>0</v>
      </c>
      <c r="H108" s="501">
        <f>SUM(H109:H111)</f>
        <v>0</v>
      </c>
      <c r="I108" s="502">
        <f>+I109+I110+I111</f>
        <v>0</v>
      </c>
      <c r="J108" s="503">
        <f>SUM(J109:J111)</f>
        <v>0</v>
      </c>
      <c r="K108" s="1437" t="str">
        <f t="shared" si="14"/>
        <v/>
      </c>
      <c r="L108" s="368"/>
      <c r="M108" s="1878"/>
      <c r="N108" s="243"/>
      <c r="O108" s="243"/>
      <c r="P108" s="243"/>
      <c r="Q108" s="243"/>
      <c r="R108" s="243"/>
      <c r="S108" s="243"/>
      <c r="T108" s="243"/>
      <c r="U108" s="243"/>
      <c r="V108" s="243"/>
      <c r="W108" s="243"/>
      <c r="X108" s="243"/>
      <c r="Y108" s="243"/>
      <c r="Z108" s="243"/>
    </row>
    <row r="109" spans="1:26" ht="32.25" hidden="1" customHeight="1">
      <c r="A109" s="377">
        <v>450</v>
      </c>
      <c r="B109" s="185"/>
      <c r="C109" s="186">
        <v>2801</v>
      </c>
      <c r="D109" s="227" t="s">
        <v>820</v>
      </c>
      <c r="E109" s="507"/>
      <c r="F109" s="508">
        <f>G109+H109+I109+J109</f>
        <v>0</v>
      </c>
      <c r="G109" s="430"/>
      <c r="H109" s="431"/>
      <c r="I109" s="431"/>
      <c r="J109" s="432"/>
      <c r="K109" s="1437" t="str">
        <f t="shared" si="14"/>
        <v/>
      </c>
      <c r="L109" s="368"/>
    </row>
    <row r="110" spans="1:26" ht="18.75" hidden="1" customHeight="1">
      <c r="A110" s="377">
        <v>455</v>
      </c>
      <c r="B110" s="185"/>
      <c r="C110" s="188">
        <v>2802</v>
      </c>
      <c r="D110" s="229" t="s">
        <v>821</v>
      </c>
      <c r="E110" s="509"/>
      <c r="F110" s="510">
        <f>G110+H110+I110+J110</f>
        <v>0</v>
      </c>
      <c r="G110" s="433"/>
      <c r="H110" s="434"/>
      <c r="I110" s="434"/>
      <c r="J110" s="435"/>
      <c r="K110" s="1437" t="str">
        <f t="shared" si="14"/>
        <v/>
      </c>
      <c r="L110" s="368"/>
      <c r="N110" s="245"/>
      <c r="O110" s="245"/>
      <c r="P110" s="245"/>
      <c r="Q110" s="245"/>
      <c r="R110" s="245"/>
      <c r="S110" s="245"/>
      <c r="T110" s="245"/>
      <c r="U110" s="245"/>
      <c r="V110" s="245"/>
      <c r="W110" s="245"/>
      <c r="X110" s="245"/>
      <c r="Y110" s="245"/>
      <c r="Z110" s="245"/>
    </row>
    <row r="111" spans="1:26" ht="18.75" hidden="1" customHeight="1">
      <c r="A111" s="377">
        <v>455</v>
      </c>
      <c r="B111" s="185"/>
      <c r="C111" s="191">
        <v>2809</v>
      </c>
      <c r="D111" s="234" t="s">
        <v>565</v>
      </c>
      <c r="E111" s="513"/>
      <c r="F111" s="514">
        <f>G111+H111+I111+J111</f>
        <v>0</v>
      </c>
      <c r="G111" s="442"/>
      <c r="H111" s="443"/>
      <c r="I111" s="443"/>
      <c r="J111" s="444"/>
      <c r="K111" s="1437" t="str">
        <f t="shared" si="14"/>
        <v/>
      </c>
      <c r="L111" s="368"/>
      <c r="N111" s="245"/>
      <c r="O111" s="245"/>
      <c r="P111" s="245"/>
      <c r="Q111" s="245"/>
      <c r="R111" s="245"/>
      <c r="S111" s="245"/>
      <c r="T111" s="245"/>
      <c r="U111" s="245"/>
      <c r="V111" s="245"/>
      <c r="W111" s="245"/>
      <c r="X111" s="245"/>
      <c r="Y111" s="245"/>
      <c r="Z111" s="245"/>
    </row>
    <row r="112" spans="1:26" s="245" customFormat="1" ht="18.75" hidden="1" customHeight="1">
      <c r="A112" s="376">
        <v>470</v>
      </c>
      <c r="B112" s="214">
        <v>3600</v>
      </c>
      <c r="C112" s="215" t="s">
        <v>1300</v>
      </c>
      <c r="D112" s="216"/>
      <c r="E112" s="218">
        <f t="shared" ref="E112:J112" si="18">SUM(E113:E120)</f>
        <v>0</v>
      </c>
      <c r="F112" s="218">
        <f t="shared" si="18"/>
        <v>0</v>
      </c>
      <c r="G112" s="500">
        <f t="shared" si="18"/>
        <v>0</v>
      </c>
      <c r="H112" s="501">
        <f t="shared" si="18"/>
        <v>0</v>
      </c>
      <c r="I112" s="502">
        <f t="shared" si="18"/>
        <v>0</v>
      </c>
      <c r="J112" s="503">
        <f t="shared" si="18"/>
        <v>0</v>
      </c>
      <c r="K112" s="1437" t="str">
        <f t="shared" si="14"/>
        <v/>
      </c>
      <c r="L112" s="368"/>
      <c r="M112" s="1878"/>
      <c r="N112" s="243"/>
      <c r="O112" s="243"/>
      <c r="P112" s="243"/>
      <c r="Q112" s="243"/>
      <c r="R112" s="243"/>
      <c r="S112" s="243"/>
      <c r="T112" s="243"/>
      <c r="U112" s="243"/>
      <c r="V112" s="243"/>
      <c r="W112" s="243"/>
      <c r="X112" s="243"/>
      <c r="Y112" s="243"/>
      <c r="Z112" s="243"/>
    </row>
    <row r="113" spans="1:26" ht="18.75" hidden="1" customHeight="1">
      <c r="A113" s="377">
        <v>475</v>
      </c>
      <c r="B113" s="185"/>
      <c r="C113" s="186">
        <v>3601</v>
      </c>
      <c r="D113" s="227" t="s">
        <v>823</v>
      </c>
      <c r="E113" s="507"/>
      <c r="F113" s="508">
        <f t="shared" ref="F113:F120" si="19">G113+H113+I113+J113</f>
        <v>0</v>
      </c>
      <c r="G113" s="430"/>
      <c r="H113" s="431"/>
      <c r="I113" s="431"/>
      <c r="J113" s="432"/>
      <c r="K113" s="1437" t="str">
        <f t="shared" si="14"/>
        <v/>
      </c>
      <c r="L113" s="368"/>
    </row>
    <row r="114" spans="1:26" ht="18.75" hidden="1" customHeight="1">
      <c r="A114" s="377">
        <v>480</v>
      </c>
      <c r="B114" s="185"/>
      <c r="C114" s="188">
        <v>3605</v>
      </c>
      <c r="D114" s="189" t="s">
        <v>1728</v>
      </c>
      <c r="E114" s="509"/>
      <c r="F114" s="510">
        <f>G114+H114+I114+J114</f>
        <v>0</v>
      </c>
      <c r="G114" s="433"/>
      <c r="H114" s="434"/>
      <c r="I114" s="434"/>
      <c r="J114" s="435"/>
      <c r="K114" s="1437" t="str">
        <f t="shared" si="14"/>
        <v/>
      </c>
      <c r="L114" s="368"/>
      <c r="N114" s="245"/>
      <c r="O114" s="245"/>
      <c r="P114" s="245"/>
      <c r="Q114" s="245"/>
      <c r="R114" s="245"/>
      <c r="S114" s="245"/>
      <c r="T114" s="245"/>
      <c r="U114" s="245"/>
      <c r="V114" s="245"/>
      <c r="W114" s="245"/>
      <c r="X114" s="245"/>
      <c r="Y114" s="245"/>
      <c r="Z114" s="245"/>
    </row>
    <row r="115" spans="1:26" ht="18.75" hidden="1" customHeight="1">
      <c r="A115" s="377">
        <v>480</v>
      </c>
      <c r="B115" s="185"/>
      <c r="C115" s="188">
        <v>3608</v>
      </c>
      <c r="D115" s="189" t="s">
        <v>2190</v>
      </c>
      <c r="E115" s="509"/>
      <c r="F115" s="510">
        <f>G115+H115+I115+J115</f>
        <v>0</v>
      </c>
      <c r="G115" s="433"/>
      <c r="H115" s="434"/>
      <c r="I115" s="434"/>
      <c r="J115" s="435"/>
      <c r="K115" s="1437" t="str">
        <f t="shared" si="14"/>
        <v/>
      </c>
      <c r="L115" s="368"/>
      <c r="N115" s="245"/>
      <c r="O115" s="245"/>
      <c r="P115" s="245"/>
      <c r="Q115" s="245"/>
      <c r="R115" s="245"/>
      <c r="S115" s="245"/>
      <c r="T115" s="245"/>
      <c r="U115" s="245"/>
      <c r="V115" s="245"/>
      <c r="W115" s="245"/>
      <c r="X115" s="245"/>
      <c r="Y115" s="245"/>
      <c r="Z115" s="245"/>
    </row>
    <row r="116" spans="1:26" ht="18.75" hidden="1" customHeight="1">
      <c r="A116" s="377">
        <v>480</v>
      </c>
      <c r="B116" s="185"/>
      <c r="C116" s="188">
        <v>3610</v>
      </c>
      <c r="D116" s="189" t="s">
        <v>1289</v>
      </c>
      <c r="E116" s="509"/>
      <c r="F116" s="510">
        <f t="shared" si="19"/>
        <v>0</v>
      </c>
      <c r="G116" s="433"/>
      <c r="H116" s="434"/>
      <c r="I116" s="434"/>
      <c r="J116" s="435"/>
      <c r="K116" s="1437" t="str">
        <f t="shared" si="14"/>
        <v/>
      </c>
      <c r="L116" s="368"/>
      <c r="N116" s="245"/>
      <c r="O116" s="245"/>
      <c r="P116" s="245"/>
      <c r="Q116" s="245"/>
      <c r="R116" s="245"/>
      <c r="S116" s="245"/>
      <c r="T116" s="245"/>
      <c r="U116" s="245"/>
      <c r="V116" s="245"/>
      <c r="W116" s="245"/>
      <c r="X116" s="245"/>
      <c r="Y116" s="245"/>
      <c r="Z116" s="245"/>
    </row>
    <row r="117" spans="1:26" ht="18.75" hidden="1" customHeight="1">
      <c r="A117" s="377">
        <v>480</v>
      </c>
      <c r="B117" s="185"/>
      <c r="C117" s="188">
        <v>3611</v>
      </c>
      <c r="D117" s="189" t="s">
        <v>824</v>
      </c>
      <c r="E117" s="509"/>
      <c r="F117" s="510">
        <f t="shared" si="19"/>
        <v>0</v>
      </c>
      <c r="G117" s="433"/>
      <c r="H117" s="434"/>
      <c r="I117" s="434"/>
      <c r="J117" s="435"/>
      <c r="K117" s="1437" t="str">
        <f t="shared" si="14"/>
        <v/>
      </c>
      <c r="L117" s="368"/>
      <c r="N117" s="245"/>
      <c r="O117" s="245"/>
      <c r="P117" s="245"/>
      <c r="Q117" s="245"/>
      <c r="R117" s="245"/>
      <c r="S117" s="245"/>
      <c r="T117" s="245"/>
      <c r="U117" s="245"/>
      <c r="V117" s="245"/>
      <c r="W117" s="245"/>
      <c r="X117" s="245"/>
      <c r="Y117" s="245"/>
      <c r="Z117" s="245"/>
    </row>
    <row r="118" spans="1:26" ht="18.75" hidden="1" customHeight="1">
      <c r="A118" s="377">
        <v>485</v>
      </c>
      <c r="B118" s="185"/>
      <c r="C118" s="188">
        <v>3612</v>
      </c>
      <c r="D118" s="189" t="s">
        <v>825</v>
      </c>
      <c r="E118" s="509"/>
      <c r="F118" s="510">
        <f t="shared" si="19"/>
        <v>0</v>
      </c>
      <c r="G118" s="433"/>
      <c r="H118" s="434"/>
      <c r="I118" s="434"/>
      <c r="J118" s="435"/>
      <c r="K118" s="1437" t="str">
        <f t="shared" si="14"/>
        <v/>
      </c>
      <c r="L118" s="368"/>
    </row>
    <row r="119" spans="1:26" ht="18.75" hidden="1" customHeight="1">
      <c r="A119" s="377"/>
      <c r="B119" s="185"/>
      <c r="C119" s="188">
        <v>3618</v>
      </c>
      <c r="D119" s="189" t="s">
        <v>1447</v>
      </c>
      <c r="E119" s="509"/>
      <c r="F119" s="510">
        <f t="shared" si="19"/>
        <v>0</v>
      </c>
      <c r="G119" s="433"/>
      <c r="H119" s="434"/>
      <c r="I119" s="434"/>
      <c r="J119" s="435"/>
      <c r="K119" s="1437" t="str">
        <f t="shared" si="14"/>
        <v/>
      </c>
      <c r="L119" s="368"/>
    </row>
    <row r="120" spans="1:26" ht="18.75" hidden="1" customHeight="1">
      <c r="A120" s="377">
        <v>490</v>
      </c>
      <c r="B120" s="185"/>
      <c r="C120" s="212">
        <v>3619</v>
      </c>
      <c r="D120" s="233" t="s">
        <v>826</v>
      </c>
      <c r="E120" s="513"/>
      <c r="F120" s="514">
        <f t="shared" si="19"/>
        <v>0</v>
      </c>
      <c r="G120" s="442"/>
      <c r="H120" s="443"/>
      <c r="I120" s="443"/>
      <c r="J120" s="444"/>
      <c r="K120" s="1437" t="str">
        <f t="shared" si="14"/>
        <v/>
      </c>
      <c r="L120" s="368"/>
    </row>
    <row r="121" spans="1:26" s="245" customFormat="1" ht="18.75" hidden="1" customHeight="1">
      <c r="A121" s="376">
        <v>495</v>
      </c>
      <c r="B121" s="214">
        <v>3700</v>
      </c>
      <c r="C121" s="215" t="s">
        <v>827</v>
      </c>
      <c r="D121" s="216"/>
      <c r="E121" s="218">
        <f t="shared" ref="E121:J121" si="20">SUM(E122:E124)</f>
        <v>0</v>
      </c>
      <c r="F121" s="218">
        <f t="shared" si="20"/>
        <v>0</v>
      </c>
      <c r="G121" s="500">
        <f t="shared" si="20"/>
        <v>0</v>
      </c>
      <c r="H121" s="501">
        <f t="shared" si="20"/>
        <v>0</v>
      </c>
      <c r="I121" s="502">
        <f t="shared" si="20"/>
        <v>0</v>
      </c>
      <c r="J121" s="503">
        <f t="shared" si="20"/>
        <v>0</v>
      </c>
      <c r="K121" s="1437" t="str">
        <f t="shared" si="14"/>
        <v/>
      </c>
      <c r="L121" s="368"/>
      <c r="M121" s="1878"/>
      <c r="N121" s="243"/>
      <c r="O121" s="243"/>
      <c r="P121" s="243"/>
      <c r="Q121" s="243"/>
      <c r="R121" s="243"/>
      <c r="S121" s="243"/>
      <c r="T121" s="243"/>
      <c r="U121" s="243"/>
      <c r="V121" s="243"/>
      <c r="W121" s="243"/>
      <c r="X121" s="243"/>
      <c r="Y121" s="243"/>
      <c r="Z121" s="243"/>
    </row>
    <row r="122" spans="1:26" ht="18.75" hidden="1" customHeight="1">
      <c r="A122" s="377">
        <v>500</v>
      </c>
      <c r="B122" s="185"/>
      <c r="C122" s="186">
        <v>3701</v>
      </c>
      <c r="D122" s="187" t="s">
        <v>828</v>
      </c>
      <c r="E122" s="507"/>
      <c r="F122" s="508">
        <f>G122+H122+I122+J122</f>
        <v>0</v>
      </c>
      <c r="G122" s="430"/>
      <c r="H122" s="431"/>
      <c r="I122" s="431"/>
      <c r="J122" s="432"/>
      <c r="K122" s="1437" t="str">
        <f t="shared" si="14"/>
        <v/>
      </c>
      <c r="L122" s="368"/>
    </row>
    <row r="123" spans="1:26" ht="18.75" hidden="1" customHeight="1">
      <c r="A123" s="377">
        <v>505</v>
      </c>
      <c r="B123" s="185"/>
      <c r="C123" s="188">
        <v>3702</v>
      </c>
      <c r="D123" s="189" t="s">
        <v>829</v>
      </c>
      <c r="E123" s="509"/>
      <c r="F123" s="510">
        <f>G123+H123+I123+J123</f>
        <v>0</v>
      </c>
      <c r="G123" s="433"/>
      <c r="H123" s="434"/>
      <c r="I123" s="434"/>
      <c r="J123" s="435"/>
      <c r="K123" s="1437" t="str">
        <f t="shared" si="14"/>
        <v/>
      </c>
      <c r="L123" s="368"/>
      <c r="N123" s="245"/>
      <c r="O123" s="245"/>
      <c r="P123" s="245"/>
      <c r="Q123" s="245"/>
      <c r="R123" s="245"/>
      <c r="S123" s="245"/>
      <c r="T123" s="245"/>
      <c r="U123" s="245"/>
      <c r="V123" s="245"/>
      <c r="W123" s="245"/>
      <c r="X123" s="245"/>
      <c r="Y123" s="245"/>
      <c r="Z123" s="245"/>
    </row>
    <row r="124" spans="1:26" ht="18.75" hidden="1" customHeight="1">
      <c r="A124" s="377">
        <v>510</v>
      </c>
      <c r="B124" s="185"/>
      <c r="C124" s="191">
        <v>3709</v>
      </c>
      <c r="D124" s="226" t="s">
        <v>830</v>
      </c>
      <c r="E124" s="513"/>
      <c r="F124" s="514">
        <f>G124+H124+I124+J124</f>
        <v>0</v>
      </c>
      <c r="G124" s="442"/>
      <c r="H124" s="443"/>
      <c r="I124" s="443"/>
      <c r="J124" s="444"/>
      <c r="K124" s="1437" t="str">
        <f t="shared" si="14"/>
        <v/>
      </c>
      <c r="L124" s="368"/>
    </row>
    <row r="125" spans="1:26" s="246" customFormat="1" ht="18.75" hidden="1" customHeight="1">
      <c r="A125" s="378">
        <v>515</v>
      </c>
      <c r="B125" s="214">
        <v>4000</v>
      </c>
      <c r="C125" s="215" t="s">
        <v>1347</v>
      </c>
      <c r="D125" s="216"/>
      <c r="E125" s="218">
        <f t="shared" ref="E125:J125" si="21">SUM(E126:E136)</f>
        <v>0</v>
      </c>
      <c r="F125" s="218">
        <f t="shared" si="21"/>
        <v>0</v>
      </c>
      <c r="G125" s="500">
        <f t="shared" si="21"/>
        <v>0</v>
      </c>
      <c r="H125" s="501">
        <f t="shared" si="21"/>
        <v>0</v>
      </c>
      <c r="I125" s="502">
        <f t="shared" si="21"/>
        <v>0</v>
      </c>
      <c r="J125" s="503">
        <f t="shared" si="21"/>
        <v>0</v>
      </c>
      <c r="K125" s="1437" t="str">
        <f t="shared" si="14"/>
        <v/>
      </c>
      <c r="L125" s="368"/>
      <c r="M125" s="1878"/>
      <c r="N125" s="243"/>
      <c r="O125" s="243"/>
      <c r="P125" s="243"/>
      <c r="Q125" s="243"/>
      <c r="R125" s="243"/>
      <c r="S125" s="243"/>
      <c r="T125" s="243"/>
      <c r="U125" s="243"/>
      <c r="V125" s="243"/>
      <c r="W125" s="243"/>
      <c r="X125" s="243"/>
      <c r="Y125" s="243"/>
      <c r="Z125" s="243"/>
    </row>
    <row r="126" spans="1:26" s="247" customFormat="1" ht="18.75" hidden="1" customHeight="1">
      <c r="A126" s="379">
        <v>516</v>
      </c>
      <c r="B126" s="185"/>
      <c r="C126" s="186">
        <v>4021</v>
      </c>
      <c r="D126" s="235" t="s">
        <v>832</v>
      </c>
      <c r="E126" s="507"/>
      <c r="F126" s="508">
        <f t="shared" ref="F126:F138" si="22">G126+H126+I126+J126</f>
        <v>0</v>
      </c>
      <c r="G126" s="430"/>
      <c r="H126" s="431"/>
      <c r="I126" s="431"/>
      <c r="J126" s="432"/>
      <c r="K126" s="1437" t="str">
        <f t="shared" si="14"/>
        <v/>
      </c>
      <c r="L126" s="368"/>
      <c r="M126" s="1878"/>
      <c r="N126" s="243"/>
      <c r="O126" s="243"/>
      <c r="P126" s="243"/>
      <c r="Q126" s="243"/>
      <c r="R126" s="243"/>
      <c r="S126" s="243"/>
      <c r="T126" s="243"/>
      <c r="U126" s="243"/>
      <c r="V126" s="243"/>
      <c r="W126" s="243"/>
      <c r="X126" s="243"/>
      <c r="Y126" s="243"/>
      <c r="Z126" s="243"/>
    </row>
    <row r="127" spans="1:26" s="247" customFormat="1" ht="18.75" hidden="1" customHeight="1">
      <c r="A127" s="379">
        <v>517</v>
      </c>
      <c r="B127" s="185"/>
      <c r="C127" s="188">
        <v>4022</v>
      </c>
      <c r="D127" s="236" t="s">
        <v>482</v>
      </c>
      <c r="E127" s="509"/>
      <c r="F127" s="510">
        <f t="shared" si="22"/>
        <v>0</v>
      </c>
      <c r="G127" s="433"/>
      <c r="H127" s="434"/>
      <c r="I127" s="434"/>
      <c r="J127" s="435"/>
      <c r="K127" s="1437" t="str">
        <f t="shared" si="14"/>
        <v/>
      </c>
      <c r="L127" s="368"/>
      <c r="M127" s="1880"/>
      <c r="N127" s="246"/>
      <c r="O127" s="246"/>
      <c r="P127" s="246"/>
      <c r="Q127" s="246"/>
      <c r="R127" s="246"/>
      <c r="S127" s="246"/>
      <c r="T127" s="246"/>
      <c r="U127" s="246"/>
      <c r="V127" s="246"/>
      <c r="W127" s="246"/>
      <c r="X127" s="246"/>
      <c r="Y127" s="246"/>
      <c r="Z127" s="246"/>
    </row>
    <row r="128" spans="1:26" s="247" customFormat="1" ht="18.75" hidden="1" customHeight="1">
      <c r="A128" s="379">
        <v>518</v>
      </c>
      <c r="B128" s="185"/>
      <c r="C128" s="188">
        <v>4023</v>
      </c>
      <c r="D128" s="236" t="s">
        <v>483</v>
      </c>
      <c r="E128" s="509"/>
      <c r="F128" s="510">
        <f t="shared" si="22"/>
        <v>0</v>
      </c>
      <c r="G128" s="433"/>
      <c r="H128" s="434"/>
      <c r="I128" s="434"/>
      <c r="J128" s="435"/>
      <c r="K128" s="1437" t="str">
        <f t="shared" si="14"/>
        <v/>
      </c>
      <c r="L128" s="368"/>
      <c r="M128" s="1880"/>
    </row>
    <row r="129" spans="1:57" s="247" customFormat="1" ht="18.75" hidden="1" customHeight="1">
      <c r="A129" s="379">
        <v>519</v>
      </c>
      <c r="B129" s="185"/>
      <c r="C129" s="188">
        <v>4024</v>
      </c>
      <c r="D129" s="236" t="s">
        <v>484</v>
      </c>
      <c r="E129" s="509"/>
      <c r="F129" s="510">
        <f t="shared" si="22"/>
        <v>0</v>
      </c>
      <c r="G129" s="433"/>
      <c r="H129" s="434"/>
      <c r="I129" s="434"/>
      <c r="J129" s="435"/>
      <c r="K129" s="1437" t="str">
        <f t="shared" si="14"/>
        <v/>
      </c>
      <c r="L129" s="368"/>
      <c r="M129" s="1880"/>
    </row>
    <row r="130" spans="1:57" s="247" customFormat="1" ht="18.75" hidden="1" customHeight="1">
      <c r="A130" s="379">
        <v>520</v>
      </c>
      <c r="B130" s="185"/>
      <c r="C130" s="188">
        <v>4025</v>
      </c>
      <c r="D130" s="236" t="s">
        <v>485</v>
      </c>
      <c r="E130" s="509"/>
      <c r="F130" s="510">
        <f t="shared" si="22"/>
        <v>0</v>
      </c>
      <c r="G130" s="433"/>
      <c r="H130" s="434"/>
      <c r="I130" s="434"/>
      <c r="J130" s="435"/>
      <c r="K130" s="1437" t="str">
        <f t="shared" si="14"/>
        <v/>
      </c>
      <c r="L130" s="368"/>
      <c r="M130" s="1880"/>
    </row>
    <row r="131" spans="1:57" s="247" customFormat="1" ht="18.75" hidden="1" customHeight="1">
      <c r="A131" s="379">
        <v>521</v>
      </c>
      <c r="B131" s="185"/>
      <c r="C131" s="188">
        <v>4026</v>
      </c>
      <c r="D131" s="236" t="s">
        <v>486</v>
      </c>
      <c r="E131" s="509"/>
      <c r="F131" s="510">
        <f t="shared" si="22"/>
        <v>0</v>
      </c>
      <c r="G131" s="433"/>
      <c r="H131" s="434"/>
      <c r="I131" s="434"/>
      <c r="J131" s="435"/>
      <c r="K131" s="1437" t="str">
        <f t="shared" si="14"/>
        <v/>
      </c>
      <c r="L131" s="368"/>
      <c r="M131" s="1880"/>
    </row>
    <row r="132" spans="1:57" s="247" customFormat="1" ht="18.75" hidden="1" customHeight="1">
      <c r="A132" s="379">
        <v>522</v>
      </c>
      <c r="B132" s="185"/>
      <c r="C132" s="188">
        <v>4029</v>
      </c>
      <c r="D132" s="236" t="s">
        <v>487</v>
      </c>
      <c r="E132" s="509"/>
      <c r="F132" s="510">
        <f t="shared" si="22"/>
        <v>0</v>
      </c>
      <c r="G132" s="433"/>
      <c r="H132" s="434"/>
      <c r="I132" s="434"/>
      <c r="J132" s="435"/>
      <c r="K132" s="1437" t="str">
        <f t="shared" si="14"/>
        <v/>
      </c>
      <c r="L132" s="368"/>
      <c r="M132" s="1880"/>
    </row>
    <row r="133" spans="1:57" s="251" customFormat="1" ht="18.75" hidden="1" customHeight="1">
      <c r="A133" s="379">
        <v>523</v>
      </c>
      <c r="B133" s="185"/>
      <c r="C133" s="188">
        <v>4030</v>
      </c>
      <c r="D133" s="236" t="s">
        <v>488</v>
      </c>
      <c r="E133" s="509"/>
      <c r="F133" s="510">
        <f t="shared" si="22"/>
        <v>0</v>
      </c>
      <c r="G133" s="433"/>
      <c r="H133" s="434"/>
      <c r="I133" s="434"/>
      <c r="J133" s="435"/>
      <c r="K133" s="1437" t="str">
        <f t="shared" si="14"/>
        <v/>
      </c>
      <c r="L133" s="368"/>
      <c r="M133" s="1880"/>
      <c r="N133" s="247"/>
      <c r="O133" s="247"/>
      <c r="P133" s="247"/>
      <c r="Q133" s="247"/>
      <c r="R133" s="247"/>
      <c r="S133" s="247"/>
      <c r="T133" s="247"/>
      <c r="U133" s="247"/>
      <c r="V133" s="247"/>
      <c r="W133" s="247"/>
      <c r="X133" s="247"/>
      <c r="Y133" s="247"/>
      <c r="Z133" s="247"/>
      <c r="AA133" s="248"/>
      <c r="AB133" s="249"/>
      <c r="AC133" s="248"/>
      <c r="AD133" s="248"/>
      <c r="AE133" s="249"/>
      <c r="AF133" s="248"/>
      <c r="AG133" s="248"/>
      <c r="AH133" s="249"/>
      <c r="AI133" s="248"/>
      <c r="AJ133" s="248"/>
      <c r="AK133" s="249"/>
      <c r="AL133" s="248"/>
      <c r="AM133" s="248"/>
      <c r="AN133" s="250"/>
      <c r="AO133" s="248"/>
      <c r="AP133" s="248"/>
      <c r="AQ133" s="249"/>
      <c r="AR133" s="248"/>
      <c r="AS133" s="248"/>
      <c r="AT133" s="249"/>
      <c r="AU133" s="248"/>
      <c r="AV133" s="249"/>
      <c r="AW133" s="250"/>
      <c r="AX133" s="249"/>
      <c r="AY133" s="249"/>
      <c r="AZ133" s="248"/>
      <c r="BA133" s="248"/>
      <c r="BB133" s="249"/>
      <c r="BC133" s="248"/>
      <c r="BE133" s="248"/>
    </row>
    <row r="134" spans="1:57" s="251" customFormat="1" ht="18.75" hidden="1" customHeight="1">
      <c r="A134" s="379">
        <v>523</v>
      </c>
      <c r="B134" s="185"/>
      <c r="C134" s="188">
        <v>4039</v>
      </c>
      <c r="D134" s="236" t="s">
        <v>566</v>
      </c>
      <c r="E134" s="509"/>
      <c r="F134" s="510">
        <f t="shared" si="22"/>
        <v>0</v>
      </c>
      <c r="G134" s="433"/>
      <c r="H134" s="434"/>
      <c r="I134" s="434"/>
      <c r="J134" s="435"/>
      <c r="K134" s="1437" t="str">
        <f t="shared" si="14"/>
        <v/>
      </c>
      <c r="L134" s="368"/>
      <c r="M134" s="1880"/>
      <c r="N134" s="247"/>
      <c r="O134" s="247"/>
      <c r="P134" s="247"/>
      <c r="Q134" s="247"/>
      <c r="R134" s="247"/>
      <c r="S134" s="247"/>
      <c r="T134" s="247"/>
      <c r="U134" s="247"/>
      <c r="V134" s="247"/>
      <c r="W134" s="247"/>
      <c r="X134" s="247"/>
      <c r="Y134" s="247"/>
      <c r="Z134" s="247"/>
      <c r="AA134" s="248"/>
      <c r="AB134" s="249"/>
      <c r="AC134" s="248"/>
      <c r="AD134" s="248"/>
      <c r="AE134" s="249"/>
      <c r="AF134" s="248"/>
      <c r="AG134" s="248"/>
      <c r="AH134" s="249"/>
      <c r="AI134" s="248"/>
      <c r="AJ134" s="248"/>
      <c r="AK134" s="249"/>
      <c r="AL134" s="248"/>
      <c r="AM134" s="248"/>
      <c r="AN134" s="250"/>
      <c r="AO134" s="248"/>
      <c r="AP134" s="248"/>
      <c r="AQ134" s="249"/>
      <c r="AR134" s="248"/>
      <c r="AS134" s="248"/>
      <c r="AT134" s="249"/>
      <c r="AU134" s="248"/>
      <c r="AV134" s="249"/>
      <c r="AW134" s="250"/>
      <c r="AX134" s="249"/>
      <c r="AY134" s="249"/>
      <c r="AZ134" s="248"/>
      <c r="BA134" s="248"/>
      <c r="BB134" s="249"/>
      <c r="BC134" s="248"/>
      <c r="BE134" s="248"/>
    </row>
    <row r="135" spans="1:57" s="251" customFormat="1" ht="18.75" hidden="1" customHeight="1">
      <c r="A135" s="379">
        <v>524</v>
      </c>
      <c r="B135" s="185"/>
      <c r="C135" s="188">
        <v>4040</v>
      </c>
      <c r="D135" s="236" t="s">
        <v>489</v>
      </c>
      <c r="E135" s="509"/>
      <c r="F135" s="510">
        <f t="shared" si="22"/>
        <v>0</v>
      </c>
      <c r="G135" s="433"/>
      <c r="H135" s="434"/>
      <c r="I135" s="434"/>
      <c r="J135" s="435"/>
      <c r="K135" s="1437" t="str">
        <f t="shared" si="14"/>
        <v/>
      </c>
      <c r="L135" s="368"/>
      <c r="M135" s="1880"/>
      <c r="N135" s="247"/>
      <c r="O135" s="247"/>
      <c r="P135" s="247"/>
      <c r="Q135" s="247"/>
      <c r="R135" s="247"/>
      <c r="S135" s="247"/>
      <c r="T135" s="247"/>
      <c r="U135" s="247"/>
      <c r="V135" s="247"/>
      <c r="W135" s="247"/>
      <c r="X135" s="247"/>
      <c r="Y135" s="247"/>
      <c r="Z135" s="247"/>
      <c r="AA135" s="248"/>
      <c r="AB135" s="249"/>
      <c r="AC135" s="248"/>
      <c r="AD135" s="248"/>
      <c r="AE135" s="249"/>
      <c r="AF135" s="248"/>
      <c r="AG135" s="248"/>
      <c r="AH135" s="249"/>
      <c r="AI135" s="248"/>
      <c r="AJ135" s="248"/>
      <c r="AK135" s="249"/>
      <c r="AL135" s="248"/>
      <c r="AM135" s="248"/>
      <c r="AN135" s="250"/>
      <c r="AO135" s="248"/>
      <c r="AP135" s="248"/>
      <c r="AQ135" s="249"/>
      <c r="AR135" s="248"/>
      <c r="AS135" s="248"/>
      <c r="AT135" s="249"/>
      <c r="AU135" s="248"/>
      <c r="AV135" s="249"/>
      <c r="AW135" s="250"/>
      <c r="AX135" s="249"/>
      <c r="AY135" s="249"/>
      <c r="AZ135" s="248"/>
      <c r="BA135" s="248"/>
      <c r="BB135" s="249"/>
      <c r="BC135" s="248"/>
      <c r="BE135" s="248"/>
    </row>
    <row r="136" spans="1:57" s="251" customFormat="1" ht="18.75" hidden="1" customHeight="1">
      <c r="A136" s="379">
        <v>526</v>
      </c>
      <c r="B136" s="185"/>
      <c r="C136" s="212">
        <v>4072</v>
      </c>
      <c r="D136" s="237" t="s">
        <v>490</v>
      </c>
      <c r="E136" s="513"/>
      <c r="F136" s="514">
        <f t="shared" si="22"/>
        <v>0</v>
      </c>
      <c r="G136" s="442"/>
      <c r="H136" s="443"/>
      <c r="I136" s="443"/>
      <c r="J136" s="444"/>
      <c r="K136" s="1437" t="str">
        <f t="shared" si="14"/>
        <v/>
      </c>
      <c r="L136" s="368"/>
      <c r="M136" s="1881"/>
      <c r="N136" s="248"/>
      <c r="O136" s="248"/>
      <c r="P136" s="248"/>
      <c r="Q136" s="248"/>
      <c r="R136" s="248"/>
      <c r="S136" s="248"/>
      <c r="T136" s="248"/>
      <c r="U136" s="248"/>
      <c r="V136" s="248"/>
      <c r="W136" s="248"/>
      <c r="X136" s="248"/>
      <c r="Y136" s="248"/>
      <c r="Z136" s="248"/>
      <c r="AA136" s="248"/>
      <c r="AB136" s="249"/>
      <c r="AC136" s="248"/>
      <c r="AD136" s="248"/>
      <c r="AE136" s="249"/>
      <c r="AF136" s="248"/>
      <c r="AG136" s="248"/>
      <c r="AH136" s="249"/>
      <c r="AI136" s="248"/>
      <c r="AJ136" s="248"/>
      <c r="AK136" s="249"/>
      <c r="AL136" s="248"/>
      <c r="AM136" s="248"/>
      <c r="AN136" s="250"/>
      <c r="AO136" s="248"/>
      <c r="AP136" s="248"/>
      <c r="AQ136" s="249"/>
      <c r="AR136" s="248"/>
      <c r="AS136" s="248"/>
      <c r="AT136" s="249"/>
      <c r="AU136" s="248"/>
      <c r="AV136" s="249"/>
      <c r="AW136" s="250"/>
      <c r="AX136" s="249"/>
      <c r="AY136" s="249"/>
      <c r="AZ136" s="248"/>
      <c r="BA136" s="248"/>
      <c r="BB136" s="249"/>
      <c r="BC136" s="248"/>
      <c r="BE136" s="248"/>
    </row>
    <row r="137" spans="1:57" s="245" customFormat="1" ht="18.75" hidden="1" customHeight="1">
      <c r="A137" s="376">
        <v>540</v>
      </c>
      <c r="B137" s="214">
        <v>4100</v>
      </c>
      <c r="C137" s="215" t="s">
        <v>491</v>
      </c>
      <c r="D137" s="216"/>
      <c r="E137" s="217"/>
      <c r="F137" s="218">
        <f t="shared" si="22"/>
        <v>0</v>
      </c>
      <c r="G137" s="1241"/>
      <c r="H137" s="1242"/>
      <c r="I137" s="1242"/>
      <c r="J137" s="1243"/>
      <c r="K137" s="1437" t="str">
        <f t="shared" si="14"/>
        <v/>
      </c>
      <c r="L137" s="368"/>
      <c r="M137" s="1881"/>
      <c r="N137" s="248"/>
      <c r="O137" s="248"/>
      <c r="P137" s="248"/>
      <c r="Q137" s="248"/>
      <c r="R137" s="248"/>
      <c r="S137" s="248"/>
      <c r="T137" s="248"/>
      <c r="U137" s="248"/>
      <c r="V137" s="248"/>
      <c r="W137" s="248"/>
      <c r="X137" s="248"/>
      <c r="Y137" s="248"/>
      <c r="Z137" s="248"/>
    </row>
    <row r="138" spans="1:57" s="245" customFormat="1" ht="18.75" hidden="1" customHeight="1">
      <c r="A138" s="376">
        <v>550</v>
      </c>
      <c r="B138" s="214">
        <v>4200</v>
      </c>
      <c r="C138" s="215" t="s">
        <v>492</v>
      </c>
      <c r="D138" s="216"/>
      <c r="E138" s="217"/>
      <c r="F138" s="218">
        <f t="shared" si="22"/>
        <v>0</v>
      </c>
      <c r="G138" s="1241"/>
      <c r="H138" s="1242"/>
      <c r="I138" s="1242"/>
      <c r="J138" s="1243"/>
      <c r="K138" s="1437" t="str">
        <f t="shared" si="14"/>
        <v/>
      </c>
      <c r="L138" s="368"/>
      <c r="M138" s="1881"/>
      <c r="N138" s="248"/>
      <c r="O138" s="248"/>
      <c r="P138" s="248"/>
      <c r="Q138" s="248"/>
      <c r="R138" s="248"/>
      <c r="S138" s="248"/>
      <c r="T138" s="248"/>
      <c r="U138" s="248"/>
      <c r="V138" s="248"/>
      <c r="W138" s="248"/>
      <c r="X138" s="248"/>
      <c r="Y138" s="248"/>
      <c r="Z138" s="248"/>
    </row>
    <row r="139" spans="1:57" s="245" customFormat="1" ht="18.75" hidden="1" customHeight="1">
      <c r="A139" s="376">
        <v>560</v>
      </c>
      <c r="B139" s="214" t="s">
        <v>493</v>
      </c>
      <c r="C139" s="215" t="s">
        <v>13</v>
      </c>
      <c r="D139" s="216"/>
      <c r="E139" s="218">
        <f t="shared" ref="E139:J139" si="23">SUM(E140:E141)</f>
        <v>0</v>
      </c>
      <c r="F139" s="218">
        <f t="shared" si="23"/>
        <v>0</v>
      </c>
      <c r="G139" s="500">
        <f t="shared" si="23"/>
        <v>0</v>
      </c>
      <c r="H139" s="501">
        <f t="shared" si="23"/>
        <v>0</v>
      </c>
      <c r="I139" s="502">
        <f t="shared" si="23"/>
        <v>0</v>
      </c>
      <c r="J139" s="503">
        <f t="shared" si="23"/>
        <v>0</v>
      </c>
      <c r="K139" s="1437" t="str">
        <f t="shared" si="14"/>
        <v/>
      </c>
      <c r="L139" s="368"/>
      <c r="M139" s="1878"/>
    </row>
    <row r="140" spans="1:57" ht="18.75" hidden="1" customHeight="1">
      <c r="A140" s="377">
        <v>565</v>
      </c>
      <c r="B140" s="185"/>
      <c r="C140" s="186">
        <v>4501</v>
      </c>
      <c r="D140" s="238" t="s">
        <v>14</v>
      </c>
      <c r="E140" s="507"/>
      <c r="F140" s="508">
        <f>G140+H140+I140+J140</f>
        <v>0</v>
      </c>
      <c r="G140" s="430"/>
      <c r="H140" s="431"/>
      <c r="I140" s="431"/>
      <c r="J140" s="432"/>
      <c r="K140" s="1437" t="str">
        <f t="shared" si="14"/>
        <v/>
      </c>
      <c r="L140" s="368"/>
    </row>
    <row r="141" spans="1:57" ht="18.75" hidden="1" customHeight="1">
      <c r="A141" s="377">
        <v>570</v>
      </c>
      <c r="B141" s="185"/>
      <c r="C141" s="212">
        <v>4503</v>
      </c>
      <c r="D141" s="239" t="s">
        <v>15</v>
      </c>
      <c r="E141" s="513"/>
      <c r="F141" s="514">
        <f>G141+H141+I141+J141</f>
        <v>0</v>
      </c>
      <c r="G141" s="442"/>
      <c r="H141" s="443"/>
      <c r="I141" s="443"/>
      <c r="J141" s="444"/>
      <c r="K141" s="1437" t="str">
        <f t="shared" si="14"/>
        <v/>
      </c>
      <c r="L141" s="368"/>
      <c r="N141" s="245"/>
      <c r="O141" s="245"/>
      <c r="P141" s="245"/>
      <c r="Q141" s="245"/>
      <c r="R141" s="245"/>
      <c r="S141" s="245"/>
      <c r="T141" s="245"/>
      <c r="U141" s="245"/>
      <c r="V141" s="245"/>
      <c r="W141" s="245"/>
      <c r="X141" s="245"/>
      <c r="Y141" s="245"/>
      <c r="Z141" s="245"/>
    </row>
    <row r="142" spans="1:57" s="245" customFormat="1" ht="18.75" hidden="1" customHeight="1">
      <c r="A142" s="376">
        <v>575</v>
      </c>
      <c r="B142" s="214">
        <v>4600</v>
      </c>
      <c r="C142" s="215" t="s">
        <v>16</v>
      </c>
      <c r="D142" s="216"/>
      <c r="E142" s="218">
        <f t="shared" ref="E142:J142" si="24">SUM(E143:E150)</f>
        <v>0</v>
      </c>
      <c r="F142" s="218">
        <f t="shared" si="24"/>
        <v>0</v>
      </c>
      <c r="G142" s="500">
        <f t="shared" si="24"/>
        <v>0</v>
      </c>
      <c r="H142" s="501">
        <f t="shared" si="24"/>
        <v>0</v>
      </c>
      <c r="I142" s="502">
        <f t="shared" si="24"/>
        <v>0</v>
      </c>
      <c r="J142" s="503">
        <f t="shared" si="24"/>
        <v>0</v>
      </c>
      <c r="K142" s="1437" t="str">
        <f t="shared" si="14"/>
        <v/>
      </c>
      <c r="L142" s="368"/>
      <c r="M142" s="1878"/>
      <c r="N142" s="243"/>
      <c r="O142" s="243"/>
      <c r="P142" s="243"/>
      <c r="Q142" s="243"/>
      <c r="R142" s="243"/>
      <c r="S142" s="243"/>
      <c r="T142" s="243"/>
      <c r="U142" s="243"/>
      <c r="V142" s="243"/>
      <c r="W142" s="243"/>
      <c r="X142" s="243"/>
      <c r="Y142" s="243"/>
      <c r="Z142" s="243"/>
    </row>
    <row r="143" spans="1:57" ht="18.75" hidden="1" customHeight="1">
      <c r="A143" s="377">
        <v>580</v>
      </c>
      <c r="B143" s="185"/>
      <c r="C143" s="186">
        <v>4610</v>
      </c>
      <c r="D143" s="240" t="s">
        <v>1309</v>
      </c>
      <c r="E143" s="507"/>
      <c r="F143" s="508">
        <f t="shared" ref="F143:F150" si="25">G143+H143+I143+J143</f>
        <v>0</v>
      </c>
      <c r="G143" s="430"/>
      <c r="H143" s="431"/>
      <c r="I143" s="431"/>
      <c r="J143" s="432"/>
      <c r="K143" s="1437" t="str">
        <f t="shared" si="14"/>
        <v/>
      </c>
      <c r="L143" s="368"/>
    </row>
    <row r="144" spans="1:57" ht="18.75" hidden="1" customHeight="1">
      <c r="A144" s="377">
        <v>585</v>
      </c>
      <c r="B144" s="185"/>
      <c r="C144" s="188">
        <v>4620</v>
      </c>
      <c r="D144" s="232" t="s">
        <v>1310</v>
      </c>
      <c r="E144" s="509"/>
      <c r="F144" s="510">
        <f t="shared" si="25"/>
        <v>0</v>
      </c>
      <c r="G144" s="433"/>
      <c r="H144" s="434"/>
      <c r="I144" s="434"/>
      <c r="J144" s="435"/>
      <c r="K144" s="1437" t="str">
        <f t="shared" si="14"/>
        <v/>
      </c>
      <c r="L144" s="368"/>
      <c r="N144" s="245"/>
      <c r="O144" s="245"/>
      <c r="P144" s="245"/>
      <c r="Q144" s="245"/>
      <c r="R144" s="245"/>
      <c r="S144" s="245"/>
      <c r="T144" s="245"/>
      <c r="U144" s="245"/>
      <c r="V144" s="245"/>
      <c r="W144" s="245"/>
      <c r="X144" s="245"/>
      <c r="Y144" s="245"/>
      <c r="Z144" s="245"/>
    </row>
    <row r="145" spans="1:26" ht="18.75" hidden="1" customHeight="1">
      <c r="A145" s="377">
        <v>590</v>
      </c>
      <c r="B145" s="185"/>
      <c r="C145" s="188">
        <v>4630</v>
      </c>
      <c r="D145" s="232" t="s">
        <v>1311</v>
      </c>
      <c r="E145" s="509"/>
      <c r="F145" s="510">
        <f t="shared" si="25"/>
        <v>0</v>
      </c>
      <c r="G145" s="433"/>
      <c r="H145" s="434"/>
      <c r="I145" s="434"/>
      <c r="J145" s="435"/>
      <c r="K145" s="1437" t="str">
        <f t="shared" si="14"/>
        <v/>
      </c>
      <c r="L145" s="368"/>
    </row>
    <row r="146" spans="1:26" ht="18.75" hidden="1" customHeight="1">
      <c r="A146" s="377">
        <v>595</v>
      </c>
      <c r="B146" s="185"/>
      <c r="C146" s="188">
        <v>4640</v>
      </c>
      <c r="D146" s="232" t="s">
        <v>1312</v>
      </c>
      <c r="E146" s="509"/>
      <c r="F146" s="510">
        <f t="shared" si="25"/>
        <v>0</v>
      </c>
      <c r="G146" s="433"/>
      <c r="H146" s="434"/>
      <c r="I146" s="434"/>
      <c r="J146" s="435"/>
      <c r="K146" s="1437" t="str">
        <f t="shared" si="14"/>
        <v/>
      </c>
      <c r="L146" s="368"/>
    </row>
    <row r="147" spans="1:26" ht="18.75" hidden="1" customHeight="1">
      <c r="A147" s="377">
        <v>600</v>
      </c>
      <c r="B147" s="185"/>
      <c r="C147" s="188">
        <v>4650</v>
      </c>
      <c r="D147" s="232" t="s">
        <v>1313</v>
      </c>
      <c r="E147" s="509"/>
      <c r="F147" s="510">
        <f t="shared" si="25"/>
        <v>0</v>
      </c>
      <c r="G147" s="433"/>
      <c r="H147" s="434"/>
      <c r="I147" s="434"/>
      <c r="J147" s="435"/>
      <c r="K147" s="1437" t="str">
        <f t="shared" si="14"/>
        <v/>
      </c>
      <c r="L147" s="368"/>
    </row>
    <row r="148" spans="1:26" ht="18.75" hidden="1" customHeight="1">
      <c r="A148" s="377">
        <v>605</v>
      </c>
      <c r="B148" s="185"/>
      <c r="C148" s="188">
        <v>4660</v>
      </c>
      <c r="D148" s="232" t="s">
        <v>1314</v>
      </c>
      <c r="E148" s="509"/>
      <c r="F148" s="510">
        <f t="shared" si="25"/>
        <v>0</v>
      </c>
      <c r="G148" s="433"/>
      <c r="H148" s="434"/>
      <c r="I148" s="434"/>
      <c r="J148" s="435"/>
      <c r="K148" s="1437" t="str">
        <f t="shared" si="14"/>
        <v/>
      </c>
      <c r="L148" s="368"/>
    </row>
    <row r="149" spans="1:26" ht="18.75" hidden="1" customHeight="1">
      <c r="A149" s="377">
        <v>610</v>
      </c>
      <c r="B149" s="185"/>
      <c r="C149" s="188">
        <v>4670</v>
      </c>
      <c r="D149" s="232" t="s">
        <v>1316</v>
      </c>
      <c r="E149" s="509"/>
      <c r="F149" s="510">
        <f t="shared" si="25"/>
        <v>0</v>
      </c>
      <c r="G149" s="433"/>
      <c r="H149" s="434"/>
      <c r="I149" s="434"/>
      <c r="J149" s="435"/>
      <c r="K149" s="1437" t="str">
        <f t="shared" si="14"/>
        <v/>
      </c>
      <c r="L149" s="368"/>
    </row>
    <row r="150" spans="1:26" ht="18.75" hidden="1" customHeight="1">
      <c r="A150" s="377">
        <v>615</v>
      </c>
      <c r="B150" s="185"/>
      <c r="C150" s="212">
        <v>4680</v>
      </c>
      <c r="D150" s="241" t="s">
        <v>1315</v>
      </c>
      <c r="E150" s="513"/>
      <c r="F150" s="514">
        <f t="shared" si="25"/>
        <v>0</v>
      </c>
      <c r="G150" s="442"/>
      <c r="H150" s="443"/>
      <c r="I150" s="443"/>
      <c r="J150" s="444"/>
      <c r="K150" s="1437" t="str">
        <f t="shared" si="14"/>
        <v/>
      </c>
      <c r="L150" s="368"/>
    </row>
    <row r="151" spans="1:26" s="245" customFormat="1" ht="18.75" hidden="1" customHeight="1">
      <c r="A151" s="376">
        <v>575</v>
      </c>
      <c r="B151" s="214">
        <v>4700</v>
      </c>
      <c r="C151" s="215" t="s">
        <v>2134</v>
      </c>
      <c r="D151" s="216"/>
      <c r="E151" s="218">
        <f t="shared" ref="E151:J151" si="26">SUM(E152:E159)</f>
        <v>0</v>
      </c>
      <c r="F151" s="218">
        <f t="shared" si="26"/>
        <v>0</v>
      </c>
      <c r="G151" s="500">
        <f t="shared" si="26"/>
        <v>0</v>
      </c>
      <c r="H151" s="501">
        <f t="shared" si="26"/>
        <v>0</v>
      </c>
      <c r="I151" s="502">
        <f t="shared" si="26"/>
        <v>0</v>
      </c>
      <c r="J151" s="503">
        <f t="shared" si="26"/>
        <v>0</v>
      </c>
      <c r="K151" s="1437" t="str">
        <f t="shared" si="14"/>
        <v/>
      </c>
      <c r="L151" s="368"/>
      <c r="M151" s="1878"/>
      <c r="N151" s="243"/>
      <c r="O151" s="243"/>
      <c r="P151" s="243"/>
      <c r="Q151" s="243"/>
      <c r="R151" s="243"/>
      <c r="S151" s="243"/>
      <c r="T151" s="243"/>
      <c r="U151" s="243"/>
      <c r="V151" s="243"/>
      <c r="W151" s="243"/>
      <c r="X151" s="243"/>
      <c r="Y151" s="243"/>
      <c r="Z151" s="243"/>
    </row>
    <row r="152" spans="1:26" ht="31.5" hidden="1">
      <c r="A152" s="377">
        <v>580</v>
      </c>
      <c r="B152" s="185"/>
      <c r="C152" s="186">
        <v>4743</v>
      </c>
      <c r="D152" s="240" t="s">
        <v>2135</v>
      </c>
      <c r="E152" s="507"/>
      <c r="F152" s="508">
        <f t="shared" ref="F152:F159" si="27">G152+H152+I152+J152</f>
        <v>0</v>
      </c>
      <c r="G152" s="430"/>
      <c r="H152" s="431"/>
      <c r="I152" s="431"/>
      <c r="J152" s="432"/>
      <c r="K152" s="1437" t="str">
        <f t="shared" si="14"/>
        <v/>
      </c>
      <c r="L152" s="368"/>
    </row>
    <row r="153" spans="1:26" ht="31.5" hidden="1">
      <c r="A153" s="377">
        <v>585</v>
      </c>
      <c r="B153" s="185"/>
      <c r="C153" s="188">
        <v>4744</v>
      </c>
      <c r="D153" s="232" t="s">
        <v>2136</v>
      </c>
      <c r="E153" s="509"/>
      <c r="F153" s="510">
        <f t="shared" si="27"/>
        <v>0</v>
      </c>
      <c r="G153" s="433"/>
      <c r="H153" s="434"/>
      <c r="I153" s="434"/>
      <c r="J153" s="435"/>
      <c r="K153" s="1437" t="str">
        <f t="shared" si="14"/>
        <v/>
      </c>
      <c r="L153" s="368"/>
      <c r="N153" s="245"/>
      <c r="O153" s="245"/>
      <c r="P153" s="245"/>
      <c r="Q153" s="245"/>
      <c r="R153" s="245"/>
      <c r="S153" s="245"/>
      <c r="T153" s="245"/>
      <c r="U153" s="245"/>
      <c r="V153" s="245"/>
      <c r="W153" s="245"/>
      <c r="X153" s="245"/>
      <c r="Y153" s="245"/>
      <c r="Z153" s="245"/>
    </row>
    <row r="154" spans="1:26" ht="31.5" hidden="1">
      <c r="A154" s="377">
        <v>590</v>
      </c>
      <c r="B154" s="185"/>
      <c r="C154" s="188">
        <v>4745</v>
      </c>
      <c r="D154" s="232" t="s">
        <v>2137</v>
      </c>
      <c r="E154" s="509"/>
      <c r="F154" s="510">
        <f t="shared" si="27"/>
        <v>0</v>
      </c>
      <c r="G154" s="433"/>
      <c r="H154" s="434"/>
      <c r="I154" s="434"/>
      <c r="J154" s="435"/>
      <c r="K154" s="1437" t="str">
        <f t="shared" si="14"/>
        <v/>
      </c>
      <c r="L154" s="368"/>
    </row>
    <row r="155" spans="1:26" ht="31.5" hidden="1">
      <c r="A155" s="377">
        <v>595</v>
      </c>
      <c r="B155" s="185"/>
      <c r="C155" s="188">
        <v>4749</v>
      </c>
      <c r="D155" s="232" t="s">
        <v>2138</v>
      </c>
      <c r="E155" s="509"/>
      <c r="F155" s="510">
        <f t="shared" si="27"/>
        <v>0</v>
      </c>
      <c r="G155" s="433"/>
      <c r="H155" s="434"/>
      <c r="I155" s="434"/>
      <c r="J155" s="435"/>
      <c r="K155" s="1437" t="str">
        <f t="shared" ref="K155:K168" si="28">(IF($E155&lt;&gt;0,$K$2,IF($F155&lt;&gt;0,$K$2,IF($G155&lt;&gt;0,$K$2,IF($H155&lt;&gt;0,$K$2,IF($I155&lt;&gt;0,$K$2,IF($J155&lt;&gt;0,$K$2,"")))))))</f>
        <v/>
      </c>
      <c r="L155" s="368"/>
    </row>
    <row r="156" spans="1:26" ht="31.5" hidden="1">
      <c r="A156" s="377">
        <v>600</v>
      </c>
      <c r="B156" s="185"/>
      <c r="C156" s="188">
        <v>4751</v>
      </c>
      <c r="D156" s="232" t="s">
        <v>2139</v>
      </c>
      <c r="E156" s="509"/>
      <c r="F156" s="510">
        <f t="shared" si="27"/>
        <v>0</v>
      </c>
      <c r="G156" s="433"/>
      <c r="H156" s="434"/>
      <c r="I156" s="434"/>
      <c r="J156" s="435"/>
      <c r="K156" s="1437" t="str">
        <f t="shared" si="28"/>
        <v/>
      </c>
      <c r="L156" s="368"/>
    </row>
    <row r="157" spans="1:26" ht="31.5" hidden="1">
      <c r="A157" s="377">
        <v>605</v>
      </c>
      <c r="B157" s="185"/>
      <c r="C157" s="188">
        <v>4752</v>
      </c>
      <c r="D157" s="232" t="s">
        <v>2140</v>
      </c>
      <c r="E157" s="509"/>
      <c r="F157" s="510">
        <f t="shared" si="27"/>
        <v>0</v>
      </c>
      <c r="G157" s="433"/>
      <c r="H157" s="434"/>
      <c r="I157" s="434"/>
      <c r="J157" s="435"/>
      <c r="K157" s="1437" t="str">
        <f t="shared" si="28"/>
        <v/>
      </c>
      <c r="L157" s="368"/>
    </row>
    <row r="158" spans="1:26" ht="31.5" hidden="1">
      <c r="A158" s="377">
        <v>610</v>
      </c>
      <c r="B158" s="185"/>
      <c r="C158" s="188">
        <v>4753</v>
      </c>
      <c r="D158" s="232" t="s">
        <v>2141</v>
      </c>
      <c r="E158" s="509"/>
      <c r="F158" s="510">
        <f t="shared" si="27"/>
        <v>0</v>
      </c>
      <c r="G158" s="433"/>
      <c r="H158" s="434"/>
      <c r="I158" s="434"/>
      <c r="J158" s="435"/>
      <c r="K158" s="1437" t="str">
        <f t="shared" si="28"/>
        <v/>
      </c>
      <c r="L158" s="368"/>
    </row>
    <row r="159" spans="1:26" ht="31.5" hidden="1">
      <c r="A159" s="377">
        <v>615</v>
      </c>
      <c r="B159" s="185"/>
      <c r="C159" s="212">
        <v>4759</v>
      </c>
      <c r="D159" s="241" t="s">
        <v>2142</v>
      </c>
      <c r="E159" s="513"/>
      <c r="F159" s="514">
        <f t="shared" si="27"/>
        <v>0</v>
      </c>
      <c r="G159" s="442"/>
      <c r="H159" s="443"/>
      <c r="I159" s="443"/>
      <c r="J159" s="444"/>
      <c r="K159" s="1437" t="str">
        <f t="shared" si="28"/>
        <v/>
      </c>
      <c r="L159" s="368"/>
    </row>
    <row r="160" spans="1:26" s="245" customFormat="1" ht="18.75" hidden="1" customHeight="1">
      <c r="A160" s="376">
        <v>575</v>
      </c>
      <c r="B160" s="214">
        <v>4800</v>
      </c>
      <c r="C160" s="215" t="s">
        <v>567</v>
      </c>
      <c r="D160" s="216"/>
      <c r="E160" s="218">
        <f t="shared" ref="E160:J160" si="29">SUM(E161:E168)</f>
        <v>0</v>
      </c>
      <c r="F160" s="218">
        <f t="shared" si="29"/>
        <v>0</v>
      </c>
      <c r="G160" s="500">
        <f t="shared" si="29"/>
        <v>0</v>
      </c>
      <c r="H160" s="501">
        <f t="shared" si="29"/>
        <v>0</v>
      </c>
      <c r="I160" s="502">
        <f t="shared" si="29"/>
        <v>0</v>
      </c>
      <c r="J160" s="503">
        <f t="shared" si="29"/>
        <v>0</v>
      </c>
      <c r="K160" s="1437" t="str">
        <f t="shared" si="28"/>
        <v/>
      </c>
      <c r="L160" s="368"/>
      <c r="M160" s="1878"/>
      <c r="N160" s="243"/>
      <c r="O160" s="243"/>
      <c r="P160" s="243"/>
      <c r="Q160" s="243"/>
      <c r="R160" s="243"/>
      <c r="S160" s="243"/>
      <c r="T160" s="243"/>
      <c r="U160" s="243"/>
      <c r="V160" s="243"/>
      <c r="W160" s="243"/>
      <c r="X160" s="243"/>
      <c r="Y160" s="243"/>
      <c r="Z160" s="243"/>
    </row>
    <row r="161" spans="1:26" ht="18.75" hidden="1" customHeight="1">
      <c r="A161" s="377">
        <v>580</v>
      </c>
      <c r="B161" s="185"/>
      <c r="C161" s="186">
        <v>4810</v>
      </c>
      <c r="D161" s="240" t="s">
        <v>568</v>
      </c>
      <c r="E161" s="507"/>
      <c r="F161" s="508">
        <f t="shared" ref="F161:F168" si="30">G161+H161+I161+J161</f>
        <v>0</v>
      </c>
      <c r="G161" s="430"/>
      <c r="H161" s="431"/>
      <c r="I161" s="431"/>
      <c r="J161" s="432"/>
      <c r="K161" s="1437" t="str">
        <f t="shared" si="28"/>
        <v/>
      </c>
      <c r="L161" s="368"/>
    </row>
    <row r="162" spans="1:26" ht="18.75" hidden="1" customHeight="1">
      <c r="A162" s="377">
        <v>585</v>
      </c>
      <c r="B162" s="185"/>
      <c r="C162" s="188">
        <v>4820</v>
      </c>
      <c r="D162" s="232" t="s">
        <v>1417</v>
      </c>
      <c r="E162" s="509"/>
      <c r="F162" s="510">
        <f t="shared" si="30"/>
        <v>0</v>
      </c>
      <c r="G162" s="433"/>
      <c r="H162" s="434"/>
      <c r="I162" s="434"/>
      <c r="J162" s="435"/>
      <c r="K162" s="1437" t="str">
        <f t="shared" si="28"/>
        <v/>
      </c>
      <c r="L162" s="368"/>
      <c r="N162" s="245"/>
      <c r="O162" s="245"/>
      <c r="P162" s="245"/>
      <c r="Q162" s="245"/>
      <c r="R162" s="245"/>
      <c r="S162" s="245"/>
      <c r="T162" s="245"/>
      <c r="U162" s="245"/>
      <c r="V162" s="245"/>
      <c r="W162" s="245"/>
      <c r="X162" s="245"/>
      <c r="Y162" s="245"/>
      <c r="Z162" s="245"/>
    </row>
    <row r="163" spans="1:26" ht="18.75" hidden="1" customHeight="1">
      <c r="A163" s="377">
        <v>590</v>
      </c>
      <c r="B163" s="185"/>
      <c r="C163" s="188">
        <v>4830</v>
      </c>
      <c r="D163" s="232" t="s">
        <v>569</v>
      </c>
      <c r="E163" s="509"/>
      <c r="F163" s="510">
        <f t="shared" si="30"/>
        <v>0</v>
      </c>
      <c r="G163" s="433"/>
      <c r="H163" s="434"/>
      <c r="I163" s="434"/>
      <c r="J163" s="435"/>
      <c r="K163" s="1437" t="str">
        <f t="shared" si="28"/>
        <v/>
      </c>
      <c r="L163" s="368"/>
    </row>
    <row r="164" spans="1:26" ht="18.75" hidden="1" customHeight="1">
      <c r="A164" s="377">
        <v>595</v>
      </c>
      <c r="B164" s="185"/>
      <c r="C164" s="188">
        <v>4840</v>
      </c>
      <c r="D164" s="232" t="s">
        <v>570</v>
      </c>
      <c r="E164" s="509"/>
      <c r="F164" s="510">
        <f t="shared" si="30"/>
        <v>0</v>
      </c>
      <c r="G164" s="433"/>
      <c r="H164" s="434"/>
      <c r="I164" s="434"/>
      <c r="J164" s="435"/>
      <c r="K164" s="1437" t="str">
        <f t="shared" si="28"/>
        <v/>
      </c>
      <c r="L164" s="368"/>
    </row>
    <row r="165" spans="1:26" ht="31.5" hidden="1">
      <c r="A165" s="377">
        <v>600</v>
      </c>
      <c r="B165" s="185"/>
      <c r="C165" s="188">
        <v>4850</v>
      </c>
      <c r="D165" s="232" t="s">
        <v>571</v>
      </c>
      <c r="E165" s="509"/>
      <c r="F165" s="510">
        <f t="shared" si="30"/>
        <v>0</v>
      </c>
      <c r="G165" s="433"/>
      <c r="H165" s="434"/>
      <c r="I165" s="434"/>
      <c r="J165" s="435"/>
      <c r="K165" s="1437" t="str">
        <f t="shared" si="28"/>
        <v/>
      </c>
      <c r="L165" s="368"/>
    </row>
    <row r="166" spans="1:26" ht="31.5" hidden="1">
      <c r="A166" s="377">
        <v>605</v>
      </c>
      <c r="B166" s="185"/>
      <c r="C166" s="188">
        <v>4860</v>
      </c>
      <c r="D166" s="232" t="s">
        <v>572</v>
      </c>
      <c r="E166" s="509"/>
      <c r="F166" s="510">
        <f t="shared" si="30"/>
        <v>0</v>
      </c>
      <c r="G166" s="433"/>
      <c r="H166" s="434"/>
      <c r="I166" s="434"/>
      <c r="J166" s="435"/>
      <c r="K166" s="1437" t="str">
        <f t="shared" si="28"/>
        <v/>
      </c>
      <c r="L166" s="368"/>
    </row>
    <row r="167" spans="1:26" ht="31.5" hidden="1">
      <c r="A167" s="377">
        <v>610</v>
      </c>
      <c r="B167" s="185"/>
      <c r="C167" s="188">
        <v>4870</v>
      </c>
      <c r="D167" s="232" t="s">
        <v>573</v>
      </c>
      <c r="E167" s="509"/>
      <c r="F167" s="510">
        <f t="shared" si="30"/>
        <v>0</v>
      </c>
      <c r="G167" s="433"/>
      <c r="H167" s="434"/>
      <c r="I167" s="434"/>
      <c r="J167" s="435"/>
      <c r="K167" s="1437" t="str">
        <f t="shared" si="28"/>
        <v/>
      </c>
      <c r="L167" s="368"/>
    </row>
    <row r="168" spans="1:26" ht="31.5" hidden="1">
      <c r="A168" s="377">
        <v>615</v>
      </c>
      <c r="B168" s="306"/>
      <c r="C168" s="191">
        <v>4880</v>
      </c>
      <c r="D168" s="241" t="s">
        <v>574</v>
      </c>
      <c r="E168" s="513"/>
      <c r="F168" s="514">
        <f t="shared" si="30"/>
        <v>0</v>
      </c>
      <c r="G168" s="442"/>
      <c r="H168" s="443"/>
      <c r="I168" s="443"/>
      <c r="J168" s="444"/>
      <c r="K168" s="1437" t="str">
        <f t="shared" si="28"/>
        <v/>
      </c>
      <c r="L168" s="368"/>
    </row>
    <row r="169" spans="1:26" s="252" customFormat="1" ht="20.25" customHeight="1" thickBot="1">
      <c r="A169" s="380">
        <v>620</v>
      </c>
      <c r="B169" s="1273" t="s">
        <v>1323</v>
      </c>
      <c r="C169" s="1274" t="s">
        <v>494</v>
      </c>
      <c r="D169" s="1275" t="s">
        <v>1322</v>
      </c>
      <c r="E169" s="305">
        <f t="shared" ref="E169:J169" si="31">SUM(E22,E28,E33,E39,E47,E52,E58,E61,E64,E65,E72,E73,E74,E90,E93,E94,E108,E112,E121,E125,E137,E138,E139,E142,E151,E160)</f>
        <v>0</v>
      </c>
      <c r="F169" s="305">
        <f t="shared" si="31"/>
        <v>0</v>
      </c>
      <c r="G169" s="504">
        <f t="shared" si="31"/>
        <v>0</v>
      </c>
      <c r="H169" s="505">
        <f t="shared" si="31"/>
        <v>0</v>
      </c>
      <c r="I169" s="505">
        <f t="shared" si="31"/>
        <v>0</v>
      </c>
      <c r="J169" s="506">
        <f t="shared" si="31"/>
        <v>0</v>
      </c>
      <c r="K169" s="4">
        <v>1</v>
      </c>
      <c r="L169" s="368"/>
      <c r="M169" s="1879"/>
      <c r="N169" s="244"/>
      <c r="O169" s="244"/>
      <c r="P169" s="244"/>
      <c r="Q169" s="244"/>
      <c r="R169" s="244"/>
      <c r="S169" s="244"/>
      <c r="T169" s="244"/>
      <c r="U169" s="244"/>
      <c r="V169" s="244"/>
      <c r="W169" s="244"/>
      <c r="X169" s="244"/>
      <c r="Y169" s="244"/>
      <c r="Z169" s="244"/>
    </row>
    <row r="170" spans="1:26" s="253" customFormat="1" ht="9" customHeight="1" thickTop="1">
      <c r="A170" s="198"/>
      <c r="B170" s="1178"/>
      <c r="C170" s="1276"/>
      <c r="D170" s="1277"/>
      <c r="E170" s="530"/>
      <c r="F170" s="530"/>
      <c r="G170" s="278"/>
      <c r="H170" s="278"/>
      <c r="I170" s="278"/>
      <c r="J170" s="278"/>
      <c r="K170" s="4">
        <v>1</v>
      </c>
      <c r="L170" s="345"/>
      <c r="M170" s="1878"/>
      <c r="N170" s="243"/>
      <c r="O170" s="243"/>
      <c r="P170" s="243"/>
      <c r="Q170" s="243"/>
      <c r="R170" s="243"/>
      <c r="S170" s="243"/>
      <c r="T170" s="243"/>
      <c r="U170" s="243"/>
      <c r="V170" s="243"/>
      <c r="W170" s="243"/>
      <c r="X170" s="243"/>
      <c r="Y170" s="243"/>
      <c r="Z170" s="243"/>
    </row>
    <row r="171" spans="1:26" s="253" customFormat="1" ht="7.5" customHeight="1">
      <c r="A171" s="198"/>
      <c r="B171" s="1178"/>
      <c r="C171" s="1276"/>
      <c r="D171" s="1277"/>
      <c r="E171" s="530"/>
      <c r="F171" s="530"/>
      <c r="G171" s="278"/>
      <c r="H171" s="278"/>
      <c r="I171" s="278"/>
      <c r="J171" s="278"/>
      <c r="K171" s="4">
        <v>1</v>
      </c>
      <c r="L171" s="345"/>
      <c r="M171" s="1882"/>
    </row>
    <row r="172" spans="1:26" s="253" customFormat="1">
      <c r="A172" s="198"/>
      <c r="B172" s="1278"/>
      <c r="C172" s="1278"/>
      <c r="D172" s="1279"/>
      <c r="E172" s="1280"/>
      <c r="F172" s="1280"/>
      <c r="G172" s="1281"/>
      <c r="H172" s="1281"/>
      <c r="I172" s="1281"/>
      <c r="J172" s="1281"/>
      <c r="K172" s="4">
        <v>1</v>
      </c>
      <c r="L172" s="345"/>
      <c r="M172" s="1882"/>
    </row>
    <row r="173" spans="1:26" s="253" customFormat="1">
      <c r="A173" s="198"/>
      <c r="B173" s="664"/>
      <c r="C173" s="1035"/>
      <c r="D173" s="1054"/>
      <c r="E173" s="1066"/>
      <c r="F173" s="1066"/>
      <c r="G173" s="665"/>
      <c r="H173" s="665"/>
      <c r="I173" s="665"/>
      <c r="J173" s="665"/>
      <c r="K173" s="4">
        <v>1</v>
      </c>
      <c r="L173" s="1265"/>
      <c r="M173" s="1882"/>
    </row>
    <row r="174" spans="1:26" s="253" customFormat="1" ht="20.25" customHeight="1">
      <c r="A174" s="198"/>
      <c r="B174" s="2190" t="str">
        <f>$B$7</f>
        <v>ОТЧЕТНИ ДАННИ ПО ЕБК ЗА СМЕТКИТЕ ЗА СРЕДСТВАТА ОТ ЕВРОПЕЙСКИЯ СЪЮЗ - КСФ</v>
      </c>
      <c r="C174" s="2191"/>
      <c r="D174" s="2191"/>
      <c r="E174" s="1066"/>
      <c r="F174" s="1066"/>
      <c r="G174" s="665"/>
      <c r="H174" s="665"/>
      <c r="I174" s="665"/>
      <c r="J174" s="12"/>
      <c r="K174" s="4">
        <v>1</v>
      </c>
      <c r="L174" s="1265"/>
      <c r="M174" s="1882"/>
    </row>
    <row r="175" spans="1:26" s="253" customFormat="1" ht="18.75" customHeight="1">
      <c r="A175" s="198"/>
      <c r="B175" s="664"/>
      <c r="C175" s="1035"/>
      <c r="D175" s="1054"/>
      <c r="E175" s="1055" t="s">
        <v>1333</v>
      </c>
      <c r="F175" s="1055" t="s">
        <v>644</v>
      </c>
      <c r="G175" s="665"/>
      <c r="H175" s="665"/>
      <c r="I175" s="665"/>
      <c r="J175" s="665"/>
      <c r="K175" s="4">
        <v>1</v>
      </c>
      <c r="L175" s="1265"/>
      <c r="M175" s="1882"/>
    </row>
    <row r="176" spans="1:26" s="253" customFormat="1" ht="27" customHeight="1">
      <c r="A176" s="198"/>
      <c r="B176" s="2187">
        <f>$B$9</f>
        <v>0</v>
      </c>
      <c r="C176" s="2188"/>
      <c r="D176" s="2189"/>
      <c r="E176" s="977">
        <f>$E$9</f>
        <v>43466</v>
      </c>
      <c r="F176" s="1059">
        <f>$F$9</f>
        <v>43555</v>
      </c>
      <c r="G176" s="665"/>
      <c r="H176" s="665"/>
      <c r="I176" s="665"/>
      <c r="J176" s="665"/>
      <c r="K176" s="4">
        <v>1</v>
      </c>
      <c r="L176" s="1265"/>
      <c r="M176" s="1882"/>
    </row>
    <row r="177" spans="1:26" s="253" customFormat="1">
      <c r="A177" s="198"/>
      <c r="B177" s="1060" t="str">
        <f>$B$10</f>
        <v xml:space="preserve">                                                            (наименование на разпоредителя с бюджет)</v>
      </c>
      <c r="C177" s="664"/>
      <c r="D177" s="1037"/>
      <c r="E177" s="1061"/>
      <c r="F177" s="1061"/>
      <c r="G177" s="665"/>
      <c r="H177" s="665"/>
      <c r="I177" s="665"/>
      <c r="J177" s="665"/>
      <c r="K177" s="4">
        <v>1</v>
      </c>
      <c r="L177" s="1265"/>
      <c r="M177" s="1882"/>
    </row>
    <row r="178" spans="1:26" s="253" customFormat="1" ht="5.25" customHeight="1">
      <c r="A178" s="198"/>
      <c r="B178" s="1060"/>
      <c r="C178" s="664"/>
      <c r="D178" s="1037"/>
      <c r="E178" s="1060"/>
      <c r="F178" s="664"/>
      <c r="G178" s="665"/>
      <c r="H178" s="665"/>
      <c r="I178" s="665"/>
      <c r="J178" s="665"/>
      <c r="K178" s="4">
        <v>1</v>
      </c>
      <c r="L178" s="1265"/>
      <c r="M178" s="1882"/>
    </row>
    <row r="179" spans="1:26" s="253" customFormat="1" ht="27" customHeight="1">
      <c r="A179" s="1"/>
      <c r="B179" s="2173" t="str">
        <f>$B$12</f>
        <v>Министерство на регионалното развитие и благоустройство</v>
      </c>
      <c r="C179" s="2174"/>
      <c r="D179" s="2175"/>
      <c r="E179" s="1062" t="s">
        <v>1305</v>
      </c>
      <c r="F179" s="1814" t="str">
        <f>$F$12</f>
        <v>2100</v>
      </c>
      <c r="G179" s="665"/>
      <c r="H179" s="665"/>
      <c r="I179" s="665"/>
      <c r="J179" s="665"/>
      <c r="K179" s="4">
        <v>1</v>
      </c>
      <c r="L179" s="1265"/>
      <c r="M179" s="1882"/>
    </row>
    <row r="180" spans="1:26" s="253" customFormat="1">
      <c r="A180" s="198"/>
      <c r="B180" s="1064" t="str">
        <f>$B$13</f>
        <v xml:space="preserve">                                             (наименование на първостепенния разпоредител с бюджет)</v>
      </c>
      <c r="C180" s="664"/>
      <c r="D180" s="1037"/>
      <c r="E180" s="1269"/>
      <c r="F180" s="1270"/>
      <c r="G180" s="1061"/>
      <c r="H180" s="665"/>
      <c r="I180" s="665"/>
      <c r="J180" s="665"/>
      <c r="K180" s="4">
        <v>1</v>
      </c>
      <c r="L180" s="1265"/>
      <c r="M180" s="1882"/>
    </row>
    <row r="181" spans="1:26" s="253" customFormat="1" ht="21.75" customHeight="1">
      <c r="A181" s="1"/>
      <c r="B181" s="1067"/>
      <c r="C181" s="665"/>
      <c r="D181" s="1068" t="s">
        <v>1430</v>
      </c>
      <c r="E181" s="1069">
        <f>$E$15</f>
        <v>98</v>
      </c>
      <c r="F181" s="1406" t="str">
        <f>$F$15</f>
        <v>СЕС - КСФ</v>
      </c>
      <c r="G181" s="1061"/>
      <c r="H181" s="12"/>
      <c r="I181" s="665"/>
      <c r="J181" s="12"/>
      <c r="K181" s="4">
        <v>1</v>
      </c>
      <c r="L181" s="1265"/>
      <c r="M181" s="1882"/>
    </row>
    <row r="182" spans="1:26" s="253" customFormat="1" ht="16.5" thickBot="1">
      <c r="A182" s="198"/>
      <c r="B182" s="1271"/>
      <c r="C182" s="1271"/>
      <c r="D182" s="1272"/>
      <c r="E182" s="1066"/>
      <c r="F182" s="1070"/>
      <c r="G182" s="1071"/>
      <c r="H182" s="1071"/>
      <c r="I182" s="1071"/>
      <c r="J182" s="1072" t="s">
        <v>740</v>
      </c>
      <c r="K182" s="4">
        <v>1</v>
      </c>
      <c r="L182" s="1265"/>
      <c r="M182" s="1882"/>
    </row>
    <row r="183" spans="1:26" s="308" customFormat="1" ht="21.75" customHeight="1">
      <c r="A183" s="307"/>
      <c r="B183" s="1282"/>
      <c r="C183" s="1283"/>
      <c r="D183" s="1284" t="s">
        <v>496</v>
      </c>
      <c r="E183" s="1076" t="s">
        <v>742</v>
      </c>
      <c r="F183" s="363" t="s">
        <v>1320</v>
      </c>
      <c r="G183" s="1077"/>
      <c r="H183" s="1078"/>
      <c r="I183" s="1077"/>
      <c r="J183" s="1079"/>
      <c r="K183" s="4">
        <v>1</v>
      </c>
      <c r="L183" s="1266"/>
      <c r="M183" s="1882"/>
    </row>
    <row r="184" spans="1:26" s="253" customFormat="1" ht="48" thickBot="1">
      <c r="A184" s="1"/>
      <c r="B184" s="1080" t="s">
        <v>692</v>
      </c>
      <c r="C184" s="1081" t="s">
        <v>744</v>
      </c>
      <c r="D184" s="1285" t="s">
        <v>329</v>
      </c>
      <c r="E184" s="1083">
        <f>$C$3</f>
        <v>2019</v>
      </c>
      <c r="F184" s="364" t="s">
        <v>1318</v>
      </c>
      <c r="G184" s="1286" t="s">
        <v>1317</v>
      </c>
      <c r="H184" s="1287" t="s">
        <v>1016</v>
      </c>
      <c r="I184" s="1288" t="s">
        <v>1306</v>
      </c>
      <c r="J184" s="1289" t="s">
        <v>1307</v>
      </c>
      <c r="K184" s="4">
        <v>1</v>
      </c>
      <c r="L184" s="1265"/>
      <c r="M184" s="1882"/>
    </row>
    <row r="185" spans="1:26" s="253" customFormat="1" ht="18.75">
      <c r="A185" s="1"/>
      <c r="B185" s="1088"/>
      <c r="C185" s="1290"/>
      <c r="D185" s="1291" t="s">
        <v>497</v>
      </c>
      <c r="E185" s="344" t="s">
        <v>344</v>
      </c>
      <c r="F185" s="344" t="s">
        <v>345</v>
      </c>
      <c r="G185" s="346" t="s">
        <v>1029</v>
      </c>
      <c r="H185" s="347" t="s">
        <v>1030</v>
      </c>
      <c r="I185" s="347" t="s">
        <v>1003</v>
      </c>
      <c r="J185" s="348" t="s">
        <v>1288</v>
      </c>
      <c r="K185" s="4">
        <v>1</v>
      </c>
      <c r="L185" s="1265"/>
      <c r="M185" s="1882"/>
    </row>
    <row r="186" spans="1:26" s="253" customFormat="1" ht="15" customHeight="1">
      <c r="A186" s="1"/>
      <c r="B186" s="1292"/>
      <c r="C186" s="1293"/>
      <c r="D186" s="1294"/>
      <c r="E186" s="515"/>
      <c r="F186" s="515"/>
      <c r="G186" s="276"/>
      <c r="H186" s="276"/>
      <c r="I186" s="276"/>
      <c r="J186" s="277"/>
      <c r="K186" s="4">
        <v>1</v>
      </c>
      <c r="L186" s="1265"/>
      <c r="M186" s="1882"/>
    </row>
    <row r="187" spans="1:26" s="245" customFormat="1" ht="18" customHeight="1">
      <c r="A187" s="7">
        <v>5</v>
      </c>
      <c r="B187" s="1100">
        <v>100</v>
      </c>
      <c r="C187" s="2213" t="s">
        <v>498</v>
      </c>
      <c r="D187" s="2194"/>
      <c r="E187" s="349">
        <f t="shared" ref="E187:J187" si="32">SUMIF($B$607:$B$12276,$B187,E$607:E$12276)</f>
        <v>0</v>
      </c>
      <c r="F187" s="350">
        <f t="shared" si="32"/>
        <v>1454935</v>
      </c>
      <c r="G187" s="463">
        <f t="shared" si="32"/>
        <v>1289241</v>
      </c>
      <c r="H187" s="464">
        <f t="shared" si="32"/>
        <v>0</v>
      </c>
      <c r="I187" s="464">
        <f t="shared" si="32"/>
        <v>0</v>
      </c>
      <c r="J187" s="465">
        <f t="shared" si="32"/>
        <v>165694</v>
      </c>
      <c r="K187" s="1437">
        <f t="shared" ref="K187:K253" si="33">(IF($E187&lt;&gt;0,$K$2,IF($F187&lt;&gt;0,$K$2,IF($G187&lt;&gt;0,$K$2,IF($H187&lt;&gt;0,$K$2,IF($I187&lt;&gt;0,$K$2,IF($J187&lt;&gt;0,$K$2,"")))))))</f>
        <v>1</v>
      </c>
      <c r="L187" s="1267"/>
      <c r="M187" s="1882"/>
      <c r="N187" s="253"/>
      <c r="O187" s="253"/>
      <c r="P187" s="253"/>
      <c r="Q187" s="253"/>
      <c r="R187" s="253"/>
      <c r="S187" s="253"/>
      <c r="T187" s="253"/>
      <c r="U187" s="253"/>
      <c r="V187" s="253"/>
      <c r="W187" s="253"/>
      <c r="X187" s="253"/>
      <c r="Y187" s="253"/>
      <c r="Z187" s="253"/>
    </row>
    <row r="188" spans="1:26" ht="18.75" customHeight="1">
      <c r="A188" s="8">
        <v>10</v>
      </c>
      <c r="B188" s="1101"/>
      <c r="C188" s="1102">
        <v>101</v>
      </c>
      <c r="D188" s="1103" t="s">
        <v>499</v>
      </c>
      <c r="E188" s="508">
        <f t="shared" ref="E188:J189" si="34">SUMIF($C$607:$C$12276,$C188,E$607:E$12276)</f>
        <v>0</v>
      </c>
      <c r="F188" s="516">
        <f t="shared" si="34"/>
        <v>138945</v>
      </c>
      <c r="G188" s="466">
        <f t="shared" si="34"/>
        <v>111503</v>
      </c>
      <c r="H188" s="467">
        <f t="shared" si="34"/>
        <v>0</v>
      </c>
      <c r="I188" s="467">
        <f t="shared" si="34"/>
        <v>0</v>
      </c>
      <c r="J188" s="468">
        <f t="shared" si="34"/>
        <v>27442</v>
      </c>
      <c r="K188" s="1437">
        <f t="shared" si="33"/>
        <v>1</v>
      </c>
      <c r="L188" s="1267" t="s">
        <v>1381</v>
      </c>
      <c r="M188" s="1882"/>
      <c r="N188" s="253"/>
      <c r="O188" s="253"/>
      <c r="P188" s="253"/>
      <c r="Q188" s="253"/>
      <c r="R188" s="253"/>
      <c r="S188" s="253"/>
      <c r="T188" s="253"/>
      <c r="U188" s="253"/>
      <c r="V188" s="253"/>
      <c r="W188" s="253"/>
      <c r="X188" s="253"/>
      <c r="Y188" s="253"/>
      <c r="Z188" s="253"/>
    </row>
    <row r="189" spans="1:26" ht="18.75" customHeight="1">
      <c r="A189" s="8">
        <v>15</v>
      </c>
      <c r="B189" s="1101"/>
      <c r="C189" s="1104">
        <v>102</v>
      </c>
      <c r="D189" s="1105" t="s">
        <v>500</v>
      </c>
      <c r="E189" s="514">
        <f t="shared" si="34"/>
        <v>0</v>
      </c>
      <c r="F189" s="517">
        <f t="shared" si="34"/>
        <v>1315990</v>
      </c>
      <c r="G189" s="469">
        <f t="shared" si="34"/>
        <v>1177738</v>
      </c>
      <c r="H189" s="470">
        <f t="shared" si="34"/>
        <v>0</v>
      </c>
      <c r="I189" s="470">
        <f t="shared" si="34"/>
        <v>0</v>
      </c>
      <c r="J189" s="471">
        <f t="shared" si="34"/>
        <v>138252</v>
      </c>
      <c r="K189" s="1437">
        <f t="shared" si="33"/>
        <v>1</v>
      </c>
      <c r="L189" s="1267" t="s">
        <v>1382</v>
      </c>
      <c r="N189" s="245"/>
      <c r="O189" s="245"/>
      <c r="P189" s="245"/>
      <c r="Q189" s="245"/>
      <c r="R189" s="245"/>
      <c r="S189" s="245"/>
      <c r="T189" s="245"/>
      <c r="U189" s="245"/>
      <c r="V189" s="245"/>
      <c r="W189" s="245"/>
      <c r="X189" s="245"/>
      <c r="Y189" s="245"/>
      <c r="Z189" s="245"/>
    </row>
    <row r="190" spans="1:26" s="245" customFormat="1" ht="18" customHeight="1">
      <c r="A190" s="7">
        <v>35</v>
      </c>
      <c r="B190" s="1100">
        <v>200</v>
      </c>
      <c r="C190" s="2199" t="s">
        <v>501</v>
      </c>
      <c r="D190" s="2199"/>
      <c r="E190" s="349">
        <f t="shared" ref="E190:J190" si="35">SUMIF($B$607:$B$12276,$B190,E$607:E$12276)</f>
        <v>0</v>
      </c>
      <c r="F190" s="350">
        <f t="shared" si="35"/>
        <v>14777</v>
      </c>
      <c r="G190" s="463">
        <f t="shared" si="35"/>
        <v>14777</v>
      </c>
      <c r="H190" s="464">
        <f t="shared" si="35"/>
        <v>0</v>
      </c>
      <c r="I190" s="464">
        <f t="shared" si="35"/>
        <v>0</v>
      </c>
      <c r="J190" s="465">
        <f t="shared" si="35"/>
        <v>0</v>
      </c>
      <c r="K190" s="1437">
        <f t="shared" si="33"/>
        <v>1</v>
      </c>
      <c r="L190" s="1267" t="s">
        <v>1383</v>
      </c>
      <c r="M190" s="1878"/>
      <c r="N190" s="243"/>
      <c r="O190" s="243"/>
      <c r="P190" s="243"/>
      <c r="Q190" s="243"/>
      <c r="R190" s="243"/>
      <c r="S190" s="243"/>
      <c r="T190" s="243"/>
      <c r="U190" s="243"/>
      <c r="V190" s="243"/>
      <c r="W190" s="243"/>
      <c r="X190" s="243"/>
      <c r="Y190" s="243"/>
      <c r="Z190" s="243"/>
    </row>
    <row r="191" spans="1:26" ht="18" hidden="1" customHeight="1">
      <c r="A191" s="8">
        <v>40</v>
      </c>
      <c r="B191" s="1106"/>
      <c r="C191" s="1102">
        <v>201</v>
      </c>
      <c r="D191" s="1103" t="s">
        <v>502</v>
      </c>
      <c r="E191" s="508">
        <f t="shared" ref="E191:J195" si="36">SUMIF($C$607:$C$12276,$C191,E$607:E$12276)</f>
        <v>0</v>
      </c>
      <c r="F191" s="516">
        <f t="shared" si="36"/>
        <v>0</v>
      </c>
      <c r="G191" s="466">
        <f t="shared" si="36"/>
        <v>0</v>
      </c>
      <c r="H191" s="467">
        <f t="shared" si="36"/>
        <v>0</v>
      </c>
      <c r="I191" s="467">
        <f t="shared" si="36"/>
        <v>0</v>
      </c>
      <c r="J191" s="468">
        <f t="shared" si="36"/>
        <v>0</v>
      </c>
      <c r="K191" s="1437" t="str">
        <f t="shared" si="33"/>
        <v/>
      </c>
      <c r="L191" s="1267" t="s">
        <v>1384</v>
      </c>
    </row>
    <row r="192" spans="1:26" ht="18" hidden="1" customHeight="1">
      <c r="A192" s="8">
        <v>45</v>
      </c>
      <c r="B192" s="1107"/>
      <c r="C192" s="1108">
        <v>202</v>
      </c>
      <c r="D192" s="1109" t="s">
        <v>503</v>
      </c>
      <c r="E192" s="510">
        <f t="shared" si="36"/>
        <v>0</v>
      </c>
      <c r="F192" s="518">
        <f t="shared" si="36"/>
        <v>0</v>
      </c>
      <c r="G192" s="472">
        <f t="shared" si="36"/>
        <v>0</v>
      </c>
      <c r="H192" s="473">
        <f t="shared" si="36"/>
        <v>0</v>
      </c>
      <c r="I192" s="473">
        <f t="shared" si="36"/>
        <v>0</v>
      </c>
      <c r="J192" s="474">
        <f t="shared" si="36"/>
        <v>0</v>
      </c>
      <c r="K192" s="1437" t="str">
        <f t="shared" si="33"/>
        <v/>
      </c>
      <c r="L192" s="1267" t="s">
        <v>1385</v>
      </c>
      <c r="N192" s="245"/>
      <c r="O192" s="245"/>
      <c r="P192" s="245"/>
      <c r="Q192" s="245"/>
      <c r="R192" s="245"/>
      <c r="S192" s="245"/>
      <c r="T192" s="245"/>
      <c r="U192" s="245"/>
      <c r="V192" s="245"/>
      <c r="W192" s="245"/>
      <c r="X192" s="245"/>
      <c r="Y192" s="245"/>
      <c r="Z192" s="245"/>
    </row>
    <row r="193" spans="1:26" ht="31.5" hidden="1">
      <c r="A193" s="8">
        <v>50</v>
      </c>
      <c r="B193" s="1110"/>
      <c r="C193" s="1108">
        <v>205</v>
      </c>
      <c r="D193" s="1109" t="s">
        <v>885</v>
      </c>
      <c r="E193" s="510">
        <f t="shared" si="36"/>
        <v>0</v>
      </c>
      <c r="F193" s="518">
        <f t="shared" si="36"/>
        <v>0</v>
      </c>
      <c r="G193" s="472">
        <f t="shared" si="36"/>
        <v>0</v>
      </c>
      <c r="H193" s="473">
        <f t="shared" si="36"/>
        <v>0</v>
      </c>
      <c r="I193" s="473">
        <f t="shared" si="36"/>
        <v>0</v>
      </c>
      <c r="J193" s="474">
        <f t="shared" si="36"/>
        <v>0</v>
      </c>
      <c r="K193" s="1437" t="str">
        <f t="shared" si="33"/>
        <v/>
      </c>
      <c r="L193" s="1267" t="s">
        <v>1386</v>
      </c>
    </row>
    <row r="194" spans="1:26" ht="18" customHeight="1">
      <c r="A194" s="8">
        <v>55</v>
      </c>
      <c r="B194" s="1110"/>
      <c r="C194" s="1108">
        <v>208</v>
      </c>
      <c r="D194" s="1111" t="s">
        <v>886</v>
      </c>
      <c r="E194" s="510">
        <f t="shared" si="36"/>
        <v>0</v>
      </c>
      <c r="F194" s="518">
        <f t="shared" si="36"/>
        <v>2232</v>
      </c>
      <c r="G194" s="472">
        <f t="shared" si="36"/>
        <v>2232</v>
      </c>
      <c r="H194" s="473">
        <f t="shared" si="36"/>
        <v>0</v>
      </c>
      <c r="I194" s="473">
        <f t="shared" si="36"/>
        <v>0</v>
      </c>
      <c r="J194" s="474">
        <f t="shared" si="36"/>
        <v>0</v>
      </c>
      <c r="K194" s="1437">
        <f t="shared" si="33"/>
        <v>1</v>
      </c>
      <c r="L194" s="1267" t="s">
        <v>1387</v>
      </c>
    </row>
    <row r="195" spans="1:26" ht="18" customHeight="1">
      <c r="A195" s="8">
        <v>60</v>
      </c>
      <c r="B195" s="1106"/>
      <c r="C195" s="1104">
        <v>209</v>
      </c>
      <c r="D195" s="1112" t="s">
        <v>887</v>
      </c>
      <c r="E195" s="514">
        <f t="shared" si="36"/>
        <v>0</v>
      </c>
      <c r="F195" s="517">
        <f t="shared" si="36"/>
        <v>12545</v>
      </c>
      <c r="G195" s="469">
        <f t="shared" si="36"/>
        <v>12545</v>
      </c>
      <c r="H195" s="470">
        <f t="shared" si="36"/>
        <v>0</v>
      </c>
      <c r="I195" s="470">
        <f t="shared" si="36"/>
        <v>0</v>
      </c>
      <c r="J195" s="471">
        <f t="shared" si="36"/>
        <v>0</v>
      </c>
      <c r="K195" s="1437">
        <f t="shared" si="33"/>
        <v>1</v>
      </c>
      <c r="L195" s="1267" t="s">
        <v>1388</v>
      </c>
    </row>
    <row r="196" spans="1:26" s="245" customFormat="1" ht="18.75" customHeight="1">
      <c r="A196" s="7">
        <v>65</v>
      </c>
      <c r="B196" s="1100">
        <v>500</v>
      </c>
      <c r="C196" s="2201" t="s">
        <v>888</v>
      </c>
      <c r="D196" s="2201"/>
      <c r="E196" s="349">
        <f t="shared" ref="E196:J196" si="37">SUMIF($B$607:$B$12276,$B196,E$607:E$12276)</f>
        <v>0</v>
      </c>
      <c r="F196" s="350">
        <f t="shared" si="37"/>
        <v>382465</v>
      </c>
      <c r="G196" s="463">
        <f t="shared" si="37"/>
        <v>0</v>
      </c>
      <c r="H196" s="464">
        <f t="shared" si="37"/>
        <v>0</v>
      </c>
      <c r="I196" s="464">
        <f t="shared" si="37"/>
        <v>0</v>
      </c>
      <c r="J196" s="465">
        <f t="shared" si="37"/>
        <v>382465</v>
      </c>
      <c r="K196" s="1437">
        <f t="shared" si="33"/>
        <v>1</v>
      </c>
      <c r="L196" s="1267" t="s">
        <v>1389</v>
      </c>
      <c r="M196" s="1878"/>
      <c r="N196" s="243"/>
      <c r="O196" s="243"/>
      <c r="P196" s="243"/>
      <c r="Q196" s="243"/>
      <c r="R196" s="243"/>
      <c r="S196" s="243"/>
      <c r="T196" s="243"/>
      <c r="U196" s="243"/>
      <c r="V196" s="243"/>
      <c r="W196" s="243"/>
      <c r="X196" s="243"/>
      <c r="Y196" s="243"/>
      <c r="Z196" s="243"/>
    </row>
    <row r="197" spans="1:26" ht="31.5">
      <c r="A197" s="8">
        <v>70</v>
      </c>
      <c r="B197" s="1106"/>
      <c r="C197" s="1113">
        <v>551</v>
      </c>
      <c r="D197" s="1114" t="s">
        <v>889</v>
      </c>
      <c r="E197" s="508">
        <f t="shared" ref="E197:J203" si="38">SUMIF($C$607:$C$12276,$C197,E$607:E$12276)</f>
        <v>0</v>
      </c>
      <c r="F197" s="516">
        <f t="shared" si="38"/>
        <v>235970</v>
      </c>
      <c r="G197" s="466">
        <f t="shared" si="38"/>
        <v>0</v>
      </c>
      <c r="H197" s="467">
        <f t="shared" si="38"/>
        <v>0</v>
      </c>
      <c r="I197" s="467">
        <f t="shared" si="38"/>
        <v>0</v>
      </c>
      <c r="J197" s="468">
        <f t="shared" si="38"/>
        <v>235970</v>
      </c>
      <c r="K197" s="1437">
        <f t="shared" si="33"/>
        <v>1</v>
      </c>
      <c r="L197" s="1267" t="s">
        <v>1384</v>
      </c>
    </row>
    <row r="198" spans="1:26" ht="18.75" hidden="1" customHeight="1">
      <c r="A198" s="8">
        <v>75</v>
      </c>
      <c r="B198" s="1106"/>
      <c r="C198" s="1115">
        <f>C197+1</f>
        <v>552</v>
      </c>
      <c r="D198" s="1116" t="s">
        <v>1340</v>
      </c>
      <c r="E198" s="510">
        <f t="shared" si="38"/>
        <v>0</v>
      </c>
      <c r="F198" s="518">
        <f t="shared" si="38"/>
        <v>0</v>
      </c>
      <c r="G198" s="472">
        <f t="shared" si="38"/>
        <v>0</v>
      </c>
      <c r="H198" s="473">
        <f t="shared" si="38"/>
        <v>0</v>
      </c>
      <c r="I198" s="473">
        <f t="shared" si="38"/>
        <v>0</v>
      </c>
      <c r="J198" s="474">
        <f t="shared" si="38"/>
        <v>0</v>
      </c>
      <c r="K198" s="1437" t="str">
        <f t="shared" si="33"/>
        <v/>
      </c>
      <c r="L198" s="1267" t="s">
        <v>1390</v>
      </c>
      <c r="N198" s="245"/>
      <c r="O198" s="245"/>
      <c r="P198" s="245"/>
      <c r="Q198" s="245"/>
      <c r="R198" s="245"/>
      <c r="S198" s="245"/>
      <c r="T198" s="245"/>
      <c r="U198" s="245"/>
      <c r="V198" s="245"/>
      <c r="W198" s="245"/>
      <c r="X198" s="245"/>
      <c r="Y198" s="245"/>
      <c r="Z198" s="245"/>
    </row>
    <row r="199" spans="1:26" ht="18.75" hidden="1" customHeight="1">
      <c r="A199" s="8">
        <v>80</v>
      </c>
      <c r="B199" s="1117"/>
      <c r="C199" s="1115">
        <v>558</v>
      </c>
      <c r="D199" s="1118" t="s">
        <v>1444</v>
      </c>
      <c r="E199" s="510">
        <f t="shared" si="38"/>
        <v>0</v>
      </c>
      <c r="F199" s="518">
        <f t="shared" si="38"/>
        <v>0</v>
      </c>
      <c r="G199" s="472">
        <f t="shared" si="38"/>
        <v>0</v>
      </c>
      <c r="H199" s="473">
        <f t="shared" si="38"/>
        <v>0</v>
      </c>
      <c r="I199" s="473">
        <f t="shared" si="38"/>
        <v>0</v>
      </c>
      <c r="J199" s="474">
        <f t="shared" si="38"/>
        <v>0</v>
      </c>
      <c r="K199" s="1437" t="str">
        <f t="shared" si="33"/>
        <v/>
      </c>
      <c r="L199" s="1267" t="s">
        <v>1386</v>
      </c>
    </row>
    <row r="200" spans="1:26" ht="18.75" customHeight="1">
      <c r="A200" s="8">
        <v>80</v>
      </c>
      <c r="B200" s="1117"/>
      <c r="C200" s="1115">
        <v>560</v>
      </c>
      <c r="D200" s="1118" t="s">
        <v>891</v>
      </c>
      <c r="E200" s="510">
        <f t="shared" si="38"/>
        <v>0</v>
      </c>
      <c r="F200" s="518">
        <f t="shared" si="38"/>
        <v>94692</v>
      </c>
      <c r="G200" s="472">
        <f t="shared" si="38"/>
        <v>0</v>
      </c>
      <c r="H200" s="473">
        <f t="shared" si="38"/>
        <v>0</v>
      </c>
      <c r="I200" s="473">
        <f t="shared" si="38"/>
        <v>0</v>
      </c>
      <c r="J200" s="474">
        <f t="shared" si="38"/>
        <v>94692</v>
      </c>
      <c r="K200" s="1437">
        <f t="shared" si="33"/>
        <v>1</v>
      </c>
      <c r="L200" s="1267" t="s">
        <v>1391</v>
      </c>
    </row>
    <row r="201" spans="1:26" ht="18.75" customHeight="1">
      <c r="A201" s="8">
        <v>85</v>
      </c>
      <c r="B201" s="1117"/>
      <c r="C201" s="1115">
        <v>580</v>
      </c>
      <c r="D201" s="1116" t="s">
        <v>892</v>
      </c>
      <c r="E201" s="510">
        <f t="shared" si="38"/>
        <v>0</v>
      </c>
      <c r="F201" s="518">
        <f t="shared" si="38"/>
        <v>51803</v>
      </c>
      <c r="G201" s="472">
        <f t="shared" si="38"/>
        <v>0</v>
      </c>
      <c r="H201" s="473">
        <f t="shared" si="38"/>
        <v>0</v>
      </c>
      <c r="I201" s="473">
        <f t="shared" si="38"/>
        <v>0</v>
      </c>
      <c r="J201" s="474">
        <f t="shared" si="38"/>
        <v>51803</v>
      </c>
      <c r="K201" s="1437">
        <f t="shared" si="33"/>
        <v>1</v>
      </c>
      <c r="L201" s="1267"/>
    </row>
    <row r="202" spans="1:26" hidden="1">
      <c r="A202" s="8">
        <v>90</v>
      </c>
      <c r="B202" s="1106"/>
      <c r="C202" s="1115">
        <v>588</v>
      </c>
      <c r="D202" s="1116" t="s">
        <v>1448</v>
      </c>
      <c r="E202" s="510">
        <f t="shared" si="38"/>
        <v>0</v>
      </c>
      <c r="F202" s="518">
        <f t="shared" si="38"/>
        <v>0</v>
      </c>
      <c r="G202" s="472">
        <f t="shared" si="38"/>
        <v>0</v>
      </c>
      <c r="H202" s="473">
        <f t="shared" si="38"/>
        <v>0</v>
      </c>
      <c r="I202" s="473">
        <f t="shared" si="38"/>
        <v>0</v>
      </c>
      <c r="J202" s="474">
        <f t="shared" si="38"/>
        <v>0</v>
      </c>
      <c r="K202" s="1437" t="str">
        <f t="shared" si="33"/>
        <v/>
      </c>
      <c r="L202" s="1267"/>
    </row>
    <row r="203" spans="1:26" ht="31.5" hidden="1">
      <c r="A203" s="8">
        <v>90</v>
      </c>
      <c r="B203" s="1106"/>
      <c r="C203" s="1119">
        <v>590</v>
      </c>
      <c r="D203" s="1120" t="s">
        <v>893</v>
      </c>
      <c r="E203" s="514">
        <f t="shared" si="38"/>
        <v>0</v>
      </c>
      <c r="F203" s="517">
        <f t="shared" si="38"/>
        <v>0</v>
      </c>
      <c r="G203" s="469">
        <f t="shared" si="38"/>
        <v>0</v>
      </c>
      <c r="H203" s="470">
        <f t="shared" si="38"/>
        <v>0</v>
      </c>
      <c r="I203" s="470">
        <f t="shared" si="38"/>
        <v>0</v>
      </c>
      <c r="J203" s="471">
        <f t="shared" si="38"/>
        <v>0</v>
      </c>
      <c r="K203" s="1437" t="str">
        <f t="shared" si="33"/>
        <v/>
      </c>
      <c r="L203" s="1267"/>
    </row>
    <row r="204" spans="1:26" s="245" customFormat="1" ht="18.75" hidden="1" customHeight="1">
      <c r="A204" s="7">
        <v>115</v>
      </c>
      <c r="B204" s="1100">
        <v>800</v>
      </c>
      <c r="C204" s="2202" t="s">
        <v>894</v>
      </c>
      <c r="D204" s="2203"/>
      <c r="E204" s="351">
        <f t="shared" ref="E204:J205" si="39">SUMIF($B$607:$B$12276,$B204,E$607:E$12276)</f>
        <v>0</v>
      </c>
      <c r="F204" s="352">
        <f t="shared" si="39"/>
        <v>0</v>
      </c>
      <c r="G204" s="463">
        <f t="shared" si="39"/>
        <v>0</v>
      </c>
      <c r="H204" s="464">
        <f t="shared" si="39"/>
        <v>0</v>
      </c>
      <c r="I204" s="464">
        <f t="shared" si="39"/>
        <v>0</v>
      </c>
      <c r="J204" s="465">
        <f t="shared" si="39"/>
        <v>0</v>
      </c>
      <c r="K204" s="1437" t="str">
        <f t="shared" si="33"/>
        <v/>
      </c>
      <c r="L204" s="1267" t="s">
        <v>1392</v>
      </c>
      <c r="M204" s="1878"/>
      <c r="N204" s="243"/>
      <c r="O204" s="243"/>
      <c r="P204" s="243"/>
      <c r="Q204" s="243"/>
      <c r="R204" s="243"/>
      <c r="S204" s="243"/>
      <c r="T204" s="243"/>
      <c r="U204" s="243"/>
      <c r="V204" s="243"/>
      <c r="W204" s="243"/>
      <c r="X204" s="243"/>
      <c r="Y204" s="243"/>
      <c r="Z204" s="243"/>
    </row>
    <row r="205" spans="1:26" s="245" customFormat="1" ht="18.75" customHeight="1">
      <c r="A205" s="7">
        <v>125</v>
      </c>
      <c r="B205" s="1100">
        <v>1000</v>
      </c>
      <c r="C205" s="2199" t="s">
        <v>895</v>
      </c>
      <c r="D205" s="2199"/>
      <c r="E205" s="351">
        <f t="shared" si="39"/>
        <v>0</v>
      </c>
      <c r="F205" s="352">
        <f t="shared" si="39"/>
        <v>2483231</v>
      </c>
      <c r="G205" s="463">
        <f t="shared" si="39"/>
        <v>2483231</v>
      </c>
      <c r="H205" s="464">
        <f t="shared" si="39"/>
        <v>0</v>
      </c>
      <c r="I205" s="464">
        <f t="shared" si="39"/>
        <v>0</v>
      </c>
      <c r="J205" s="465">
        <f t="shared" si="39"/>
        <v>0</v>
      </c>
      <c r="K205" s="1437">
        <f t="shared" si="33"/>
        <v>1</v>
      </c>
      <c r="L205" s="1267" t="s">
        <v>1384</v>
      </c>
      <c r="M205" s="1878"/>
      <c r="N205" s="243"/>
      <c r="O205" s="243"/>
      <c r="P205" s="243"/>
      <c r="Q205" s="243"/>
      <c r="R205" s="243"/>
      <c r="S205" s="243"/>
      <c r="T205" s="243"/>
      <c r="U205" s="243"/>
      <c r="V205" s="243"/>
      <c r="W205" s="243"/>
      <c r="X205" s="243"/>
      <c r="Y205" s="243"/>
      <c r="Z205" s="243"/>
    </row>
    <row r="206" spans="1:26" ht="18.75" hidden="1" customHeight="1">
      <c r="A206" s="8">
        <v>130</v>
      </c>
      <c r="B206" s="1107"/>
      <c r="C206" s="1102">
        <v>1011</v>
      </c>
      <c r="D206" s="1121" t="s">
        <v>896</v>
      </c>
      <c r="E206" s="508">
        <f t="shared" ref="E206:J215" si="40">SUMIF($C$607:$C$12276,$C206,E$607:E$12276)</f>
        <v>0</v>
      </c>
      <c r="F206" s="516">
        <f t="shared" si="40"/>
        <v>0</v>
      </c>
      <c r="G206" s="466">
        <f t="shared" si="40"/>
        <v>0</v>
      </c>
      <c r="H206" s="467">
        <f t="shared" si="40"/>
        <v>0</v>
      </c>
      <c r="I206" s="467">
        <f t="shared" si="40"/>
        <v>0</v>
      </c>
      <c r="J206" s="468">
        <f t="shared" si="40"/>
        <v>0</v>
      </c>
      <c r="K206" s="1437" t="str">
        <f t="shared" si="33"/>
        <v/>
      </c>
      <c r="L206" s="1267"/>
      <c r="N206" s="245"/>
      <c r="O206" s="245"/>
      <c r="P206" s="245"/>
      <c r="Q206" s="245"/>
      <c r="R206" s="245"/>
      <c r="S206" s="245"/>
      <c r="T206" s="245"/>
      <c r="U206" s="245"/>
      <c r="V206" s="245"/>
      <c r="W206" s="245"/>
      <c r="X206" s="245"/>
      <c r="Y206" s="245"/>
      <c r="Z206" s="245"/>
    </row>
    <row r="207" spans="1:26" ht="18.75" hidden="1" customHeight="1">
      <c r="A207" s="8">
        <v>135</v>
      </c>
      <c r="B207" s="1107"/>
      <c r="C207" s="1108">
        <v>1012</v>
      </c>
      <c r="D207" s="1109" t="s">
        <v>897</v>
      </c>
      <c r="E207" s="510">
        <f t="shared" si="40"/>
        <v>0</v>
      </c>
      <c r="F207" s="518">
        <f t="shared" si="40"/>
        <v>0</v>
      </c>
      <c r="G207" s="472">
        <f t="shared" si="40"/>
        <v>0</v>
      </c>
      <c r="H207" s="473">
        <f t="shared" si="40"/>
        <v>0</v>
      </c>
      <c r="I207" s="473">
        <f t="shared" si="40"/>
        <v>0</v>
      </c>
      <c r="J207" s="474">
        <f t="shared" si="40"/>
        <v>0</v>
      </c>
      <c r="K207" s="1437" t="str">
        <f t="shared" si="33"/>
        <v/>
      </c>
      <c r="L207" s="1267" t="s">
        <v>1381</v>
      </c>
      <c r="N207" s="245"/>
      <c r="O207" s="245"/>
      <c r="P207" s="245"/>
      <c r="Q207" s="245"/>
      <c r="R207" s="245"/>
      <c r="S207" s="245"/>
      <c r="T207" s="245"/>
      <c r="U207" s="245"/>
      <c r="V207" s="245"/>
      <c r="W207" s="245"/>
      <c r="X207" s="245"/>
      <c r="Y207" s="245"/>
      <c r="Z207" s="245"/>
    </row>
    <row r="208" spans="1:26" ht="18.75" hidden="1" customHeight="1">
      <c r="A208" s="8">
        <v>140</v>
      </c>
      <c r="B208" s="1107"/>
      <c r="C208" s="1108">
        <v>1013</v>
      </c>
      <c r="D208" s="1109" t="s">
        <v>898</v>
      </c>
      <c r="E208" s="510">
        <f t="shared" si="40"/>
        <v>0</v>
      </c>
      <c r="F208" s="518">
        <f t="shared" si="40"/>
        <v>0</v>
      </c>
      <c r="G208" s="472">
        <f t="shared" si="40"/>
        <v>0</v>
      </c>
      <c r="H208" s="473">
        <f t="shared" si="40"/>
        <v>0</v>
      </c>
      <c r="I208" s="473">
        <f t="shared" si="40"/>
        <v>0</v>
      </c>
      <c r="J208" s="474">
        <f t="shared" si="40"/>
        <v>0</v>
      </c>
      <c r="K208" s="1437" t="str">
        <f t="shared" si="33"/>
        <v/>
      </c>
      <c r="L208" s="1267" t="s">
        <v>1384</v>
      </c>
    </row>
    <row r="209" spans="1:26" ht="18.75" hidden="1" customHeight="1">
      <c r="A209" s="8">
        <v>145</v>
      </c>
      <c r="B209" s="1107"/>
      <c r="C209" s="1108">
        <v>1014</v>
      </c>
      <c r="D209" s="1109" t="s">
        <v>899</v>
      </c>
      <c r="E209" s="510">
        <f t="shared" si="40"/>
        <v>0</v>
      </c>
      <c r="F209" s="518">
        <f t="shared" si="40"/>
        <v>0</v>
      </c>
      <c r="G209" s="472">
        <f t="shared" si="40"/>
        <v>0</v>
      </c>
      <c r="H209" s="473">
        <f t="shared" si="40"/>
        <v>0</v>
      </c>
      <c r="I209" s="473">
        <f t="shared" si="40"/>
        <v>0</v>
      </c>
      <c r="J209" s="474">
        <f t="shared" si="40"/>
        <v>0</v>
      </c>
      <c r="K209" s="1437" t="str">
        <f t="shared" si="33"/>
        <v/>
      </c>
      <c r="L209" s="1267" t="s">
        <v>1394</v>
      </c>
    </row>
    <row r="210" spans="1:26" ht="18.75" customHeight="1">
      <c r="A210" s="8">
        <v>150</v>
      </c>
      <c r="B210" s="1107"/>
      <c r="C210" s="1108">
        <v>1015</v>
      </c>
      <c r="D210" s="1109" t="s">
        <v>900</v>
      </c>
      <c r="E210" s="510">
        <f t="shared" si="40"/>
        <v>0</v>
      </c>
      <c r="F210" s="518">
        <f t="shared" si="40"/>
        <v>21948</v>
      </c>
      <c r="G210" s="472">
        <f t="shared" si="40"/>
        <v>21948</v>
      </c>
      <c r="H210" s="473">
        <f t="shared" si="40"/>
        <v>0</v>
      </c>
      <c r="I210" s="473">
        <f t="shared" si="40"/>
        <v>0</v>
      </c>
      <c r="J210" s="474">
        <f t="shared" si="40"/>
        <v>0</v>
      </c>
      <c r="K210" s="1437">
        <f t="shared" si="33"/>
        <v>1</v>
      </c>
      <c r="L210" s="1267" t="s">
        <v>1396</v>
      </c>
    </row>
    <row r="211" spans="1:26" ht="18.75" customHeight="1">
      <c r="A211" s="8">
        <v>155</v>
      </c>
      <c r="B211" s="1107"/>
      <c r="C211" s="1122">
        <v>1016</v>
      </c>
      <c r="D211" s="1123" t="s">
        <v>901</v>
      </c>
      <c r="E211" s="512">
        <f t="shared" si="40"/>
        <v>0</v>
      </c>
      <c r="F211" s="519">
        <f t="shared" si="40"/>
        <v>12605</v>
      </c>
      <c r="G211" s="475">
        <f t="shared" si="40"/>
        <v>12605</v>
      </c>
      <c r="H211" s="476">
        <f t="shared" si="40"/>
        <v>0</v>
      </c>
      <c r="I211" s="476">
        <f t="shared" si="40"/>
        <v>0</v>
      </c>
      <c r="J211" s="477">
        <f t="shared" si="40"/>
        <v>0</v>
      </c>
      <c r="K211" s="1437">
        <f t="shared" si="33"/>
        <v>1</v>
      </c>
      <c r="L211" s="1267" t="s">
        <v>1393</v>
      </c>
    </row>
    <row r="212" spans="1:26" ht="18.75" customHeight="1">
      <c r="A212" s="8">
        <v>160</v>
      </c>
      <c r="B212" s="1101"/>
      <c r="C212" s="1124">
        <v>1020</v>
      </c>
      <c r="D212" s="1125" t="s">
        <v>902</v>
      </c>
      <c r="E212" s="520">
        <f t="shared" si="40"/>
        <v>0</v>
      </c>
      <c r="F212" s="521">
        <f t="shared" si="40"/>
        <v>2420971</v>
      </c>
      <c r="G212" s="478">
        <f t="shared" si="40"/>
        <v>2420971</v>
      </c>
      <c r="H212" s="479">
        <f t="shared" si="40"/>
        <v>0</v>
      </c>
      <c r="I212" s="479">
        <f t="shared" si="40"/>
        <v>0</v>
      </c>
      <c r="J212" s="480">
        <f t="shared" si="40"/>
        <v>0</v>
      </c>
      <c r="K212" s="1437">
        <f t="shared" si="33"/>
        <v>1</v>
      </c>
      <c r="L212" s="1267" t="s">
        <v>1397</v>
      </c>
    </row>
    <row r="213" spans="1:26" ht="18.75" hidden="1" customHeight="1">
      <c r="A213" s="8">
        <v>165</v>
      </c>
      <c r="B213" s="1107"/>
      <c r="C213" s="1126">
        <v>1030</v>
      </c>
      <c r="D213" s="1127" t="s">
        <v>903</v>
      </c>
      <c r="E213" s="522">
        <f t="shared" si="40"/>
        <v>0</v>
      </c>
      <c r="F213" s="523">
        <f t="shared" si="40"/>
        <v>0</v>
      </c>
      <c r="G213" s="481">
        <f t="shared" si="40"/>
        <v>0</v>
      </c>
      <c r="H213" s="482">
        <f t="shared" si="40"/>
        <v>0</v>
      </c>
      <c r="I213" s="482">
        <f t="shared" si="40"/>
        <v>0</v>
      </c>
      <c r="J213" s="483">
        <f t="shared" si="40"/>
        <v>0</v>
      </c>
      <c r="K213" s="1437" t="str">
        <f t="shared" si="33"/>
        <v/>
      </c>
      <c r="L213" s="1268" t="s">
        <v>1386</v>
      </c>
    </row>
    <row r="214" spans="1:26" ht="18.75" customHeight="1">
      <c r="A214" s="8">
        <v>175</v>
      </c>
      <c r="B214" s="1107"/>
      <c r="C214" s="1124">
        <v>1051</v>
      </c>
      <c r="D214" s="1128" t="s">
        <v>904</v>
      </c>
      <c r="E214" s="520">
        <f t="shared" si="40"/>
        <v>0</v>
      </c>
      <c r="F214" s="521">
        <f t="shared" si="40"/>
        <v>13447</v>
      </c>
      <c r="G214" s="478">
        <f t="shared" si="40"/>
        <v>13447</v>
      </c>
      <c r="H214" s="479">
        <f t="shared" si="40"/>
        <v>0</v>
      </c>
      <c r="I214" s="479">
        <f t="shared" si="40"/>
        <v>0</v>
      </c>
      <c r="J214" s="480">
        <f t="shared" si="40"/>
        <v>0</v>
      </c>
      <c r="K214" s="1437">
        <f t="shared" si="33"/>
        <v>1</v>
      </c>
      <c r="L214" s="1268"/>
    </row>
    <row r="215" spans="1:26" ht="18.75" customHeight="1">
      <c r="A215" s="8">
        <v>180</v>
      </c>
      <c r="B215" s="1107"/>
      <c r="C215" s="1108">
        <v>1052</v>
      </c>
      <c r="D215" s="1109" t="s">
        <v>905</v>
      </c>
      <c r="E215" s="510">
        <f t="shared" si="40"/>
        <v>0</v>
      </c>
      <c r="F215" s="518">
        <f t="shared" si="40"/>
        <v>14255</v>
      </c>
      <c r="G215" s="472">
        <f t="shared" si="40"/>
        <v>14255</v>
      </c>
      <c r="H215" s="473">
        <f t="shared" si="40"/>
        <v>0</v>
      </c>
      <c r="I215" s="473">
        <f t="shared" si="40"/>
        <v>0</v>
      </c>
      <c r="J215" s="474">
        <f t="shared" si="40"/>
        <v>0</v>
      </c>
      <c r="K215" s="1437">
        <f t="shared" si="33"/>
        <v>1</v>
      </c>
      <c r="L215" s="1268"/>
    </row>
    <row r="216" spans="1:26" ht="18.75" hidden="1" customHeight="1">
      <c r="A216" s="8">
        <v>185</v>
      </c>
      <c r="B216" s="1107"/>
      <c r="C216" s="1126">
        <v>1053</v>
      </c>
      <c r="D216" s="1127" t="s">
        <v>1324</v>
      </c>
      <c r="E216" s="522">
        <f t="shared" ref="E216:J222" si="41">SUMIF($C$607:$C$12276,$C216,E$607:E$12276)</f>
        <v>0</v>
      </c>
      <c r="F216" s="523">
        <f t="shared" si="41"/>
        <v>0</v>
      </c>
      <c r="G216" s="481">
        <f t="shared" si="41"/>
        <v>0</v>
      </c>
      <c r="H216" s="482">
        <f t="shared" si="41"/>
        <v>0</v>
      </c>
      <c r="I216" s="482">
        <f t="shared" si="41"/>
        <v>0</v>
      </c>
      <c r="J216" s="483">
        <f t="shared" si="41"/>
        <v>0</v>
      </c>
      <c r="K216" s="1437" t="str">
        <f t="shared" si="33"/>
        <v/>
      </c>
      <c r="L216" s="1267" t="s">
        <v>1381</v>
      </c>
    </row>
    <row r="217" spans="1:26" ht="18.75" customHeight="1">
      <c r="A217" s="8">
        <v>190</v>
      </c>
      <c r="B217" s="1107"/>
      <c r="C217" s="1124">
        <v>1062</v>
      </c>
      <c r="D217" s="1125" t="s">
        <v>906</v>
      </c>
      <c r="E217" s="520">
        <f t="shared" si="41"/>
        <v>0</v>
      </c>
      <c r="F217" s="521">
        <f t="shared" si="41"/>
        <v>5</v>
      </c>
      <c r="G217" s="478">
        <f t="shared" si="41"/>
        <v>5</v>
      </c>
      <c r="H217" s="479">
        <f t="shared" si="41"/>
        <v>0</v>
      </c>
      <c r="I217" s="479">
        <f t="shared" si="41"/>
        <v>0</v>
      </c>
      <c r="J217" s="480">
        <f t="shared" si="41"/>
        <v>0</v>
      </c>
      <c r="K217" s="1437">
        <f t="shared" si="33"/>
        <v>1</v>
      </c>
      <c r="L217" s="1267" t="s">
        <v>1382</v>
      </c>
    </row>
    <row r="218" spans="1:26" ht="18.75" hidden="1" customHeight="1">
      <c r="A218" s="8">
        <v>200</v>
      </c>
      <c r="B218" s="1107"/>
      <c r="C218" s="1126">
        <v>1063</v>
      </c>
      <c r="D218" s="1129" t="s">
        <v>1282</v>
      </c>
      <c r="E218" s="522">
        <f t="shared" si="41"/>
        <v>0</v>
      </c>
      <c r="F218" s="523">
        <f t="shared" si="41"/>
        <v>0</v>
      </c>
      <c r="G218" s="481">
        <f t="shared" si="41"/>
        <v>0</v>
      </c>
      <c r="H218" s="482">
        <f t="shared" si="41"/>
        <v>0</v>
      </c>
      <c r="I218" s="482">
        <f t="shared" si="41"/>
        <v>0</v>
      </c>
      <c r="J218" s="483">
        <f t="shared" si="41"/>
        <v>0</v>
      </c>
      <c r="K218" s="1437" t="str">
        <f t="shared" si="33"/>
        <v/>
      </c>
      <c r="L218" s="1267" t="s">
        <v>1383</v>
      </c>
    </row>
    <row r="219" spans="1:26" ht="18.75" hidden="1" customHeight="1">
      <c r="A219" s="8">
        <v>200</v>
      </c>
      <c r="B219" s="1107"/>
      <c r="C219" s="1130">
        <v>1069</v>
      </c>
      <c r="D219" s="1131" t="s">
        <v>907</v>
      </c>
      <c r="E219" s="524">
        <f t="shared" si="41"/>
        <v>0</v>
      </c>
      <c r="F219" s="525">
        <f t="shared" si="41"/>
        <v>0</v>
      </c>
      <c r="G219" s="484">
        <f t="shared" si="41"/>
        <v>0</v>
      </c>
      <c r="H219" s="485">
        <f t="shared" si="41"/>
        <v>0</v>
      </c>
      <c r="I219" s="485">
        <f t="shared" si="41"/>
        <v>0</v>
      </c>
      <c r="J219" s="486">
        <f t="shared" si="41"/>
        <v>0</v>
      </c>
      <c r="K219" s="1437" t="str">
        <f t="shared" si="33"/>
        <v/>
      </c>
      <c r="L219" s="1267" t="s">
        <v>1384</v>
      </c>
    </row>
    <row r="220" spans="1:26" ht="18.75" hidden="1" customHeight="1">
      <c r="A220" s="8">
        <v>205</v>
      </c>
      <c r="B220" s="1101"/>
      <c r="C220" s="1124">
        <v>1091</v>
      </c>
      <c r="D220" s="1128" t="s">
        <v>1325</v>
      </c>
      <c r="E220" s="520">
        <f t="shared" si="41"/>
        <v>0</v>
      </c>
      <c r="F220" s="521">
        <f t="shared" si="41"/>
        <v>0</v>
      </c>
      <c r="G220" s="478">
        <f t="shared" si="41"/>
        <v>0</v>
      </c>
      <c r="H220" s="479">
        <f t="shared" si="41"/>
        <v>0</v>
      </c>
      <c r="I220" s="479">
        <f t="shared" si="41"/>
        <v>0</v>
      </c>
      <c r="J220" s="480">
        <f t="shared" si="41"/>
        <v>0</v>
      </c>
      <c r="K220" s="1437" t="str">
        <f t="shared" si="33"/>
        <v/>
      </c>
      <c r="L220" s="1267" t="s">
        <v>1385</v>
      </c>
    </row>
    <row r="221" spans="1:26" ht="18.75" hidden="1" customHeight="1">
      <c r="A221" s="8">
        <v>210</v>
      </c>
      <c r="B221" s="1107"/>
      <c r="C221" s="1108">
        <v>1092</v>
      </c>
      <c r="D221" s="1109" t="s">
        <v>1088</v>
      </c>
      <c r="E221" s="510">
        <f t="shared" si="41"/>
        <v>0</v>
      </c>
      <c r="F221" s="518">
        <f t="shared" si="41"/>
        <v>0</v>
      </c>
      <c r="G221" s="472">
        <f t="shared" si="41"/>
        <v>0</v>
      </c>
      <c r="H221" s="473">
        <f t="shared" si="41"/>
        <v>0</v>
      </c>
      <c r="I221" s="473">
        <f t="shared" si="41"/>
        <v>0</v>
      </c>
      <c r="J221" s="474">
        <f t="shared" si="41"/>
        <v>0</v>
      </c>
      <c r="K221" s="1437" t="str">
        <f t="shared" si="33"/>
        <v/>
      </c>
      <c r="L221" s="1267" t="s">
        <v>1386</v>
      </c>
    </row>
    <row r="222" spans="1:26" ht="18.75" hidden="1" customHeight="1">
      <c r="A222" s="8">
        <v>215</v>
      </c>
      <c r="B222" s="1107"/>
      <c r="C222" s="1104">
        <v>1098</v>
      </c>
      <c r="D222" s="1132" t="s">
        <v>908</v>
      </c>
      <c r="E222" s="514">
        <f t="shared" si="41"/>
        <v>0</v>
      </c>
      <c r="F222" s="517">
        <f t="shared" si="41"/>
        <v>0</v>
      </c>
      <c r="G222" s="469">
        <f t="shared" si="41"/>
        <v>0</v>
      </c>
      <c r="H222" s="470">
        <f t="shared" si="41"/>
        <v>0</v>
      </c>
      <c r="I222" s="470">
        <f t="shared" si="41"/>
        <v>0</v>
      </c>
      <c r="J222" s="471">
        <f t="shared" si="41"/>
        <v>0</v>
      </c>
      <c r="K222" s="1437" t="str">
        <f t="shared" si="33"/>
        <v/>
      </c>
      <c r="L222" s="1267" t="s">
        <v>1387</v>
      </c>
    </row>
    <row r="223" spans="1:26" s="245" customFormat="1" ht="18.75" customHeight="1">
      <c r="A223" s="7">
        <v>220</v>
      </c>
      <c r="B223" s="1100">
        <v>1900</v>
      </c>
      <c r="C223" s="2192" t="s">
        <v>575</v>
      </c>
      <c r="D223" s="2192"/>
      <c r="E223" s="351">
        <f t="shared" ref="E223:J223" si="42">SUMIF($B$607:$B$12276,$B223,E$607:E$12276)</f>
        <v>0</v>
      </c>
      <c r="F223" s="352">
        <f t="shared" si="42"/>
        <v>27500</v>
      </c>
      <c r="G223" s="463">
        <f t="shared" si="42"/>
        <v>27500</v>
      </c>
      <c r="H223" s="464">
        <f t="shared" si="42"/>
        <v>0</v>
      </c>
      <c r="I223" s="464">
        <f t="shared" si="42"/>
        <v>0</v>
      </c>
      <c r="J223" s="465">
        <f t="shared" si="42"/>
        <v>0</v>
      </c>
      <c r="K223" s="1437">
        <f t="shared" si="33"/>
        <v>1</v>
      </c>
      <c r="L223" s="1267" t="s">
        <v>1388</v>
      </c>
      <c r="M223" s="1878"/>
      <c r="N223" s="243"/>
      <c r="O223" s="243"/>
      <c r="P223" s="243"/>
      <c r="Q223" s="243"/>
      <c r="R223" s="243"/>
      <c r="S223" s="243"/>
      <c r="T223" s="243"/>
      <c r="U223" s="243"/>
      <c r="V223" s="243"/>
      <c r="W223" s="243"/>
      <c r="X223" s="243"/>
      <c r="Y223" s="243"/>
      <c r="Z223" s="243"/>
    </row>
    <row r="224" spans="1:26" ht="18.75" customHeight="1">
      <c r="A224" s="8">
        <v>225</v>
      </c>
      <c r="B224" s="1107"/>
      <c r="C224" s="1102">
        <v>1901</v>
      </c>
      <c r="D224" s="1133" t="s">
        <v>1327</v>
      </c>
      <c r="E224" s="508">
        <f t="shared" ref="E224:J226" si="43">SUMIF($C$607:$C$12276,$C224,E$607:E$12276)</f>
        <v>0</v>
      </c>
      <c r="F224" s="516">
        <f t="shared" si="43"/>
        <v>27500</v>
      </c>
      <c r="G224" s="466">
        <f t="shared" si="43"/>
        <v>27500</v>
      </c>
      <c r="H224" s="467">
        <f t="shared" si="43"/>
        <v>0</v>
      </c>
      <c r="I224" s="467">
        <f t="shared" si="43"/>
        <v>0</v>
      </c>
      <c r="J224" s="468">
        <f t="shared" si="43"/>
        <v>0</v>
      </c>
      <c r="K224" s="1437">
        <f t="shared" si="33"/>
        <v>1</v>
      </c>
      <c r="L224" s="1267" t="s">
        <v>1389</v>
      </c>
    </row>
    <row r="225" spans="1:26" ht="18.75" hidden="1" customHeight="1">
      <c r="A225" s="8">
        <v>230</v>
      </c>
      <c r="B225" s="1134"/>
      <c r="C225" s="1108">
        <v>1981</v>
      </c>
      <c r="D225" s="1135" t="s">
        <v>1328</v>
      </c>
      <c r="E225" s="510">
        <f t="shared" si="43"/>
        <v>0</v>
      </c>
      <c r="F225" s="518">
        <f t="shared" si="43"/>
        <v>0</v>
      </c>
      <c r="G225" s="472">
        <f t="shared" si="43"/>
        <v>0</v>
      </c>
      <c r="H225" s="473">
        <f t="shared" si="43"/>
        <v>0</v>
      </c>
      <c r="I225" s="473">
        <f t="shared" si="43"/>
        <v>0</v>
      </c>
      <c r="J225" s="474">
        <f t="shared" si="43"/>
        <v>0</v>
      </c>
      <c r="K225" s="1437" t="str">
        <f t="shared" si="33"/>
        <v/>
      </c>
      <c r="L225" s="1267" t="s">
        <v>1384</v>
      </c>
      <c r="N225" s="245"/>
      <c r="O225" s="245"/>
      <c r="P225" s="245"/>
      <c r="Q225" s="245"/>
      <c r="R225" s="245"/>
      <c r="S225" s="245"/>
      <c r="T225" s="245"/>
      <c r="U225" s="245"/>
      <c r="V225" s="245"/>
      <c r="W225" s="245"/>
      <c r="X225" s="245"/>
      <c r="Y225" s="245"/>
      <c r="Z225" s="245"/>
    </row>
    <row r="226" spans="1:26" ht="18.75" hidden="1" customHeight="1">
      <c r="A226" s="8">
        <v>245</v>
      </c>
      <c r="B226" s="1107"/>
      <c r="C226" s="1104">
        <v>1991</v>
      </c>
      <c r="D226" s="1136" t="s">
        <v>1329</v>
      </c>
      <c r="E226" s="514">
        <f t="shared" si="43"/>
        <v>0</v>
      </c>
      <c r="F226" s="517">
        <f t="shared" si="43"/>
        <v>0</v>
      </c>
      <c r="G226" s="469">
        <f t="shared" si="43"/>
        <v>0</v>
      </c>
      <c r="H226" s="470">
        <f t="shared" si="43"/>
        <v>0</v>
      </c>
      <c r="I226" s="470">
        <f t="shared" si="43"/>
        <v>0</v>
      </c>
      <c r="J226" s="471">
        <f t="shared" si="43"/>
        <v>0</v>
      </c>
      <c r="K226" s="1437" t="str">
        <f t="shared" si="33"/>
        <v/>
      </c>
      <c r="L226" s="1267" t="s">
        <v>1390</v>
      </c>
    </row>
    <row r="227" spans="1:26" s="245" customFormat="1" ht="18.75" hidden="1" customHeight="1">
      <c r="A227" s="7">
        <v>220</v>
      </c>
      <c r="B227" s="1100">
        <v>2100</v>
      </c>
      <c r="C227" s="2192" t="s">
        <v>1072</v>
      </c>
      <c r="D227" s="2192"/>
      <c r="E227" s="351">
        <f t="shared" ref="E227:J227" si="44">SUMIF($B$607:$B$12276,$B227,E$607:E$12276)</f>
        <v>0</v>
      </c>
      <c r="F227" s="352">
        <f t="shared" si="44"/>
        <v>0</v>
      </c>
      <c r="G227" s="463">
        <f t="shared" si="44"/>
        <v>0</v>
      </c>
      <c r="H227" s="464">
        <f t="shared" si="44"/>
        <v>0</v>
      </c>
      <c r="I227" s="464">
        <f t="shared" si="44"/>
        <v>0</v>
      </c>
      <c r="J227" s="465">
        <f t="shared" si="44"/>
        <v>0</v>
      </c>
      <c r="K227" s="1437" t="str">
        <f t="shared" si="33"/>
        <v/>
      </c>
      <c r="L227" s="1267" t="s">
        <v>1386</v>
      </c>
      <c r="M227" s="1878"/>
      <c r="N227" s="243"/>
      <c r="O227" s="243"/>
      <c r="P227" s="243"/>
      <c r="Q227" s="243"/>
      <c r="R227" s="243"/>
      <c r="S227" s="243"/>
      <c r="T227" s="243"/>
      <c r="U227" s="243"/>
      <c r="V227" s="243"/>
      <c r="W227" s="243"/>
      <c r="X227" s="243"/>
      <c r="Y227" s="243"/>
      <c r="Z227" s="243"/>
    </row>
    <row r="228" spans="1:26" ht="18.75" hidden="1" customHeight="1">
      <c r="A228" s="8">
        <v>225</v>
      </c>
      <c r="B228" s="1107"/>
      <c r="C228" s="1102">
        <v>2110</v>
      </c>
      <c r="D228" s="1137" t="s">
        <v>909</v>
      </c>
      <c r="E228" s="508">
        <f t="shared" ref="E228:J232" si="45">SUMIF($C$607:$C$12276,$C228,E$607:E$12276)</f>
        <v>0</v>
      </c>
      <c r="F228" s="516">
        <f t="shared" si="45"/>
        <v>0</v>
      </c>
      <c r="G228" s="466">
        <f t="shared" si="45"/>
        <v>0</v>
      </c>
      <c r="H228" s="467">
        <f t="shared" si="45"/>
        <v>0</v>
      </c>
      <c r="I228" s="467">
        <f t="shared" si="45"/>
        <v>0</v>
      </c>
      <c r="J228" s="468">
        <f t="shared" si="45"/>
        <v>0</v>
      </c>
      <c r="K228" s="1437" t="str">
        <f t="shared" si="33"/>
        <v/>
      </c>
      <c r="L228" s="1267" t="s">
        <v>1391</v>
      </c>
    </row>
    <row r="229" spans="1:26" ht="18.75" hidden="1" customHeight="1">
      <c r="A229" s="8">
        <v>230</v>
      </c>
      <c r="B229" s="1134"/>
      <c r="C229" s="1108">
        <v>2120</v>
      </c>
      <c r="D229" s="1111" t="s">
        <v>910</v>
      </c>
      <c r="E229" s="510">
        <f t="shared" si="45"/>
        <v>0</v>
      </c>
      <c r="F229" s="518">
        <f t="shared" si="45"/>
        <v>0</v>
      </c>
      <c r="G229" s="472">
        <f t="shared" si="45"/>
        <v>0</v>
      </c>
      <c r="H229" s="473">
        <f t="shared" si="45"/>
        <v>0</v>
      </c>
      <c r="I229" s="473">
        <f t="shared" si="45"/>
        <v>0</v>
      </c>
      <c r="J229" s="474">
        <f t="shared" si="45"/>
        <v>0</v>
      </c>
      <c r="K229" s="1437" t="str">
        <f t="shared" si="33"/>
        <v/>
      </c>
      <c r="L229" s="1267"/>
      <c r="N229" s="245"/>
      <c r="O229" s="245"/>
      <c r="P229" s="245"/>
      <c r="Q229" s="245"/>
      <c r="R229" s="245"/>
      <c r="S229" s="245"/>
      <c r="T229" s="245"/>
      <c r="U229" s="245"/>
      <c r="V229" s="245"/>
      <c r="W229" s="245"/>
      <c r="X229" s="245"/>
      <c r="Y229" s="245"/>
      <c r="Z229" s="245"/>
    </row>
    <row r="230" spans="1:26" ht="18.75" hidden="1" customHeight="1">
      <c r="A230" s="8">
        <v>235</v>
      </c>
      <c r="B230" s="1134"/>
      <c r="C230" s="1108">
        <v>2125</v>
      </c>
      <c r="D230" s="1111" t="s">
        <v>911</v>
      </c>
      <c r="E230" s="510">
        <f t="shared" si="45"/>
        <v>0</v>
      </c>
      <c r="F230" s="518">
        <f t="shared" si="45"/>
        <v>0</v>
      </c>
      <c r="G230" s="472">
        <f t="shared" si="45"/>
        <v>0</v>
      </c>
      <c r="H230" s="473">
        <f t="shared" si="45"/>
        <v>0</v>
      </c>
      <c r="I230" s="473">
        <f t="shared" si="45"/>
        <v>0</v>
      </c>
      <c r="J230" s="474">
        <f t="shared" si="45"/>
        <v>0</v>
      </c>
      <c r="K230" s="1437" t="str">
        <f t="shared" si="33"/>
        <v/>
      </c>
      <c r="L230" s="1267" t="s">
        <v>1392</v>
      </c>
    </row>
    <row r="231" spans="1:26" ht="18.75" hidden="1" customHeight="1">
      <c r="A231" s="8">
        <v>240</v>
      </c>
      <c r="B231" s="1106"/>
      <c r="C231" s="1108">
        <v>2140</v>
      </c>
      <c r="D231" s="1111" t="s">
        <v>912</v>
      </c>
      <c r="E231" s="510">
        <f t="shared" si="45"/>
        <v>0</v>
      </c>
      <c r="F231" s="518">
        <f t="shared" si="45"/>
        <v>0</v>
      </c>
      <c r="G231" s="472">
        <f t="shared" si="45"/>
        <v>0</v>
      </c>
      <c r="H231" s="473">
        <f t="shared" si="45"/>
        <v>0</v>
      </c>
      <c r="I231" s="473">
        <f t="shared" si="45"/>
        <v>0</v>
      </c>
      <c r="J231" s="474">
        <f t="shared" si="45"/>
        <v>0</v>
      </c>
      <c r="K231" s="1437" t="str">
        <f t="shared" si="33"/>
        <v/>
      </c>
      <c r="L231" s="1267" t="s">
        <v>1384</v>
      </c>
    </row>
    <row r="232" spans="1:26" ht="18.75" hidden="1" customHeight="1">
      <c r="A232" s="8">
        <v>245</v>
      </c>
      <c r="B232" s="1107"/>
      <c r="C232" s="1104">
        <v>2190</v>
      </c>
      <c r="D232" s="1138" t="s">
        <v>913</v>
      </c>
      <c r="E232" s="514">
        <f t="shared" si="45"/>
        <v>0</v>
      </c>
      <c r="F232" s="517">
        <f t="shared" si="45"/>
        <v>0</v>
      </c>
      <c r="G232" s="469">
        <f t="shared" si="45"/>
        <v>0</v>
      </c>
      <c r="H232" s="470">
        <f t="shared" si="45"/>
        <v>0</v>
      </c>
      <c r="I232" s="470">
        <f t="shared" si="45"/>
        <v>0</v>
      </c>
      <c r="J232" s="471">
        <f t="shared" si="45"/>
        <v>0</v>
      </c>
      <c r="K232" s="1437" t="str">
        <f t="shared" si="33"/>
        <v/>
      </c>
      <c r="L232" s="1267"/>
    </row>
    <row r="233" spans="1:26" s="245" customFormat="1" ht="18.75" hidden="1" customHeight="1">
      <c r="A233" s="7">
        <v>250</v>
      </c>
      <c r="B233" s="1100">
        <v>2200</v>
      </c>
      <c r="C233" s="2192" t="s">
        <v>914</v>
      </c>
      <c r="D233" s="2192"/>
      <c r="E233" s="351">
        <f t="shared" ref="E233:J233" si="46">SUMIF($B$607:$B$12276,$B233,E$607:E$12276)</f>
        <v>0</v>
      </c>
      <c r="F233" s="352">
        <f t="shared" si="46"/>
        <v>0</v>
      </c>
      <c r="G233" s="463">
        <f t="shared" si="46"/>
        <v>0</v>
      </c>
      <c r="H233" s="464">
        <f t="shared" si="46"/>
        <v>0</v>
      </c>
      <c r="I233" s="464">
        <f t="shared" si="46"/>
        <v>0</v>
      </c>
      <c r="J233" s="465">
        <f t="shared" si="46"/>
        <v>0</v>
      </c>
      <c r="K233" s="1437" t="str">
        <f t="shared" si="33"/>
        <v/>
      </c>
      <c r="L233" s="1267" t="s">
        <v>1381</v>
      </c>
      <c r="M233" s="1878"/>
      <c r="N233" s="243"/>
      <c r="O233" s="243"/>
      <c r="P233" s="243"/>
      <c r="Q233" s="243"/>
      <c r="R233" s="243"/>
      <c r="S233" s="243"/>
      <c r="T233" s="243"/>
      <c r="U233" s="243"/>
      <c r="V233" s="243"/>
      <c r="W233" s="243"/>
      <c r="X233" s="243"/>
      <c r="Y233" s="243"/>
      <c r="Z233" s="243"/>
    </row>
    <row r="234" spans="1:26" ht="18.75" hidden="1" customHeight="1">
      <c r="A234" s="8">
        <v>255</v>
      </c>
      <c r="B234" s="1107"/>
      <c r="C234" s="1102">
        <v>2221</v>
      </c>
      <c r="D234" s="1103" t="s">
        <v>1089</v>
      </c>
      <c r="E234" s="508">
        <f t="shared" ref="E234:J235" si="47">SUMIF($C$607:$C$12276,$C234,E$607:E$12276)</f>
        <v>0</v>
      </c>
      <c r="F234" s="516">
        <f t="shared" si="47"/>
        <v>0</v>
      </c>
      <c r="G234" s="466">
        <f t="shared" si="47"/>
        <v>0</v>
      </c>
      <c r="H234" s="467">
        <f t="shared" si="47"/>
        <v>0</v>
      </c>
      <c r="I234" s="467">
        <f t="shared" si="47"/>
        <v>0</v>
      </c>
      <c r="J234" s="468">
        <f t="shared" si="47"/>
        <v>0</v>
      </c>
      <c r="K234" s="1437" t="str">
        <f t="shared" si="33"/>
        <v/>
      </c>
      <c r="L234" s="1267" t="s">
        <v>1384</v>
      </c>
    </row>
    <row r="235" spans="1:26" ht="18.75" hidden="1" customHeight="1">
      <c r="A235" s="8">
        <v>265</v>
      </c>
      <c r="B235" s="1107"/>
      <c r="C235" s="1104">
        <v>2224</v>
      </c>
      <c r="D235" s="1105" t="s">
        <v>915</v>
      </c>
      <c r="E235" s="514">
        <f t="shared" si="47"/>
        <v>0</v>
      </c>
      <c r="F235" s="517">
        <f t="shared" si="47"/>
        <v>0</v>
      </c>
      <c r="G235" s="469">
        <f t="shared" si="47"/>
        <v>0</v>
      </c>
      <c r="H235" s="470">
        <f t="shared" si="47"/>
        <v>0</v>
      </c>
      <c r="I235" s="470">
        <f t="shared" si="47"/>
        <v>0</v>
      </c>
      <c r="J235" s="471">
        <f t="shared" si="47"/>
        <v>0</v>
      </c>
      <c r="K235" s="1437" t="str">
        <f t="shared" si="33"/>
        <v/>
      </c>
      <c r="L235" s="1267" t="s">
        <v>1394</v>
      </c>
    </row>
    <row r="236" spans="1:26" s="245" customFormat="1" ht="18.75" hidden="1" customHeight="1">
      <c r="A236" s="7">
        <v>270</v>
      </c>
      <c r="B236" s="1100">
        <v>2500</v>
      </c>
      <c r="C236" s="2192" t="s">
        <v>916</v>
      </c>
      <c r="D236" s="2200"/>
      <c r="E236" s="351">
        <f t="shared" ref="E236:J240" si="48">SUMIF($B$607:$B$12276,$B236,E$607:E$12276)</f>
        <v>0</v>
      </c>
      <c r="F236" s="352">
        <f t="shared" si="48"/>
        <v>0</v>
      </c>
      <c r="G236" s="463">
        <f t="shared" si="48"/>
        <v>0</v>
      </c>
      <c r="H236" s="464">
        <f t="shared" si="48"/>
        <v>0</v>
      </c>
      <c r="I236" s="464">
        <f t="shared" si="48"/>
        <v>0</v>
      </c>
      <c r="J236" s="465">
        <f t="shared" si="48"/>
        <v>0</v>
      </c>
      <c r="K236" s="1437" t="str">
        <f t="shared" si="33"/>
        <v/>
      </c>
      <c r="L236" s="1267" t="s">
        <v>1396</v>
      </c>
      <c r="M236" s="1878"/>
      <c r="N236" s="243"/>
      <c r="O236" s="243"/>
      <c r="P236" s="243"/>
      <c r="Q236" s="243"/>
      <c r="R236" s="243"/>
      <c r="S236" s="243"/>
      <c r="T236" s="243"/>
      <c r="U236" s="243"/>
      <c r="V236" s="243"/>
      <c r="W236" s="243"/>
      <c r="X236" s="243"/>
      <c r="Y236" s="243"/>
      <c r="Z236" s="243"/>
    </row>
    <row r="237" spans="1:26" s="245" customFormat="1" ht="18.75" hidden="1" customHeight="1">
      <c r="A237" s="7">
        <v>290</v>
      </c>
      <c r="B237" s="1100">
        <v>2600</v>
      </c>
      <c r="C237" s="2193" t="s">
        <v>917</v>
      </c>
      <c r="D237" s="2194"/>
      <c r="E237" s="351">
        <f t="shared" si="48"/>
        <v>0</v>
      </c>
      <c r="F237" s="352">
        <f t="shared" si="48"/>
        <v>0</v>
      </c>
      <c r="G237" s="463">
        <f t="shared" si="48"/>
        <v>0</v>
      </c>
      <c r="H237" s="464">
        <f t="shared" si="48"/>
        <v>0</v>
      </c>
      <c r="I237" s="464">
        <f t="shared" si="48"/>
        <v>0</v>
      </c>
      <c r="J237" s="465">
        <f t="shared" si="48"/>
        <v>0</v>
      </c>
      <c r="K237" s="1437" t="str">
        <f t="shared" si="33"/>
        <v/>
      </c>
      <c r="L237" s="1267" t="s">
        <v>1393</v>
      </c>
      <c r="M237" s="1878"/>
      <c r="N237" s="243"/>
      <c r="O237" s="243"/>
      <c r="P237" s="243"/>
      <c r="Q237" s="243"/>
      <c r="R237" s="243"/>
      <c r="S237" s="243"/>
      <c r="T237" s="243"/>
      <c r="U237" s="243"/>
      <c r="V237" s="243"/>
      <c r="W237" s="243"/>
      <c r="X237" s="243"/>
      <c r="Y237" s="243"/>
      <c r="Z237" s="243"/>
    </row>
    <row r="238" spans="1:26" s="245" customFormat="1" ht="18.75" hidden="1" customHeight="1">
      <c r="A238" s="7">
        <v>320</v>
      </c>
      <c r="B238" s="1100">
        <v>2700</v>
      </c>
      <c r="C238" s="2193" t="s">
        <v>918</v>
      </c>
      <c r="D238" s="2194"/>
      <c r="E238" s="351">
        <f t="shared" si="48"/>
        <v>0</v>
      </c>
      <c r="F238" s="352">
        <f t="shared" si="48"/>
        <v>0</v>
      </c>
      <c r="G238" s="463">
        <f t="shared" si="48"/>
        <v>0</v>
      </c>
      <c r="H238" s="464">
        <f t="shared" si="48"/>
        <v>0</v>
      </c>
      <c r="I238" s="464">
        <f t="shared" si="48"/>
        <v>0</v>
      </c>
      <c r="J238" s="465">
        <f t="shared" si="48"/>
        <v>0</v>
      </c>
      <c r="K238" s="1437" t="str">
        <f t="shared" si="33"/>
        <v/>
      </c>
      <c r="L238" s="1267" t="s">
        <v>1397</v>
      </c>
      <c r="M238" s="1878"/>
    </row>
    <row r="239" spans="1:26" s="245" customFormat="1" ht="35.25" hidden="1" customHeight="1">
      <c r="A239" s="7">
        <v>330</v>
      </c>
      <c r="B239" s="1100">
        <v>2800</v>
      </c>
      <c r="C239" s="2193" t="s">
        <v>1729</v>
      </c>
      <c r="D239" s="2194"/>
      <c r="E239" s="351">
        <f t="shared" si="48"/>
        <v>0</v>
      </c>
      <c r="F239" s="352">
        <f t="shared" si="48"/>
        <v>0</v>
      </c>
      <c r="G239" s="463">
        <f t="shared" si="48"/>
        <v>0</v>
      </c>
      <c r="H239" s="464">
        <f t="shared" si="48"/>
        <v>0</v>
      </c>
      <c r="I239" s="464">
        <f t="shared" si="48"/>
        <v>0</v>
      </c>
      <c r="J239" s="465">
        <f t="shared" si="48"/>
        <v>0</v>
      </c>
      <c r="K239" s="1437" t="str">
        <f t="shared" si="33"/>
        <v/>
      </c>
      <c r="L239" s="1268" t="s">
        <v>1386</v>
      </c>
      <c r="M239" s="1878"/>
    </row>
    <row r="240" spans="1:26" s="245" customFormat="1" ht="18.75" hidden="1" customHeight="1">
      <c r="A240" s="7">
        <v>350</v>
      </c>
      <c r="B240" s="1100">
        <v>2900</v>
      </c>
      <c r="C240" s="2192" t="s">
        <v>919</v>
      </c>
      <c r="D240" s="2192"/>
      <c r="E240" s="351">
        <f t="shared" si="48"/>
        <v>0</v>
      </c>
      <c r="F240" s="352">
        <f t="shared" si="48"/>
        <v>0</v>
      </c>
      <c r="G240" s="463">
        <f t="shared" si="48"/>
        <v>0</v>
      </c>
      <c r="H240" s="464">
        <f t="shared" si="48"/>
        <v>0</v>
      </c>
      <c r="I240" s="464">
        <f t="shared" si="48"/>
        <v>0</v>
      </c>
      <c r="J240" s="465">
        <f t="shared" si="48"/>
        <v>0</v>
      </c>
      <c r="K240" s="1437" t="str">
        <f t="shared" si="33"/>
        <v/>
      </c>
      <c r="L240" s="1267"/>
      <c r="M240" s="1878"/>
    </row>
    <row r="241" spans="1:26" ht="18.75" hidden="1" customHeight="1">
      <c r="A241" s="8">
        <v>355</v>
      </c>
      <c r="B241" s="1139"/>
      <c r="C241" s="1102">
        <v>2910</v>
      </c>
      <c r="D241" s="1140" t="s">
        <v>2144</v>
      </c>
      <c r="E241" s="508">
        <f t="shared" ref="E241:J248" si="49">SUMIF($C$607:$C$12276,$C241,E$607:E$12276)</f>
        <v>0</v>
      </c>
      <c r="F241" s="516">
        <f t="shared" si="49"/>
        <v>0</v>
      </c>
      <c r="G241" s="466">
        <f t="shared" si="49"/>
        <v>0</v>
      </c>
      <c r="H241" s="467">
        <f t="shared" si="49"/>
        <v>0</v>
      </c>
      <c r="I241" s="467">
        <f t="shared" si="49"/>
        <v>0</v>
      </c>
      <c r="J241" s="468">
        <f t="shared" si="49"/>
        <v>0</v>
      </c>
      <c r="K241" s="1437" t="str">
        <f t="shared" si="33"/>
        <v/>
      </c>
      <c r="L241" s="1267"/>
      <c r="N241" s="245"/>
      <c r="O241" s="245"/>
      <c r="P241" s="245"/>
      <c r="Q241" s="245"/>
      <c r="R241" s="245"/>
      <c r="S241" s="245"/>
      <c r="T241" s="245"/>
      <c r="U241" s="245"/>
      <c r="V241" s="245"/>
      <c r="W241" s="245"/>
      <c r="X241" s="245"/>
      <c r="Y241" s="245"/>
      <c r="Z241" s="245"/>
    </row>
    <row r="242" spans="1:26" hidden="1">
      <c r="A242" s="8">
        <v>375</v>
      </c>
      <c r="B242" s="1139"/>
      <c r="C242" s="1126">
        <v>2920</v>
      </c>
      <c r="D242" s="1141" t="s">
        <v>2143</v>
      </c>
      <c r="E242" s="522">
        <f t="shared" si="49"/>
        <v>0</v>
      </c>
      <c r="F242" s="523">
        <f t="shared" si="49"/>
        <v>0</v>
      </c>
      <c r="G242" s="481">
        <f t="shared" si="49"/>
        <v>0</v>
      </c>
      <c r="H242" s="482">
        <f t="shared" si="49"/>
        <v>0</v>
      </c>
      <c r="I242" s="482">
        <f t="shared" si="49"/>
        <v>0</v>
      </c>
      <c r="J242" s="483">
        <f t="shared" si="49"/>
        <v>0</v>
      </c>
      <c r="K242" s="1437" t="str">
        <f t="shared" si="33"/>
        <v/>
      </c>
      <c r="L242" s="1267"/>
      <c r="N242" s="245"/>
      <c r="O242" s="245"/>
      <c r="P242" s="245"/>
      <c r="Q242" s="245"/>
      <c r="R242" s="245"/>
      <c r="S242" s="245"/>
      <c r="T242" s="245"/>
      <c r="U242" s="245"/>
      <c r="V242" s="245"/>
      <c r="W242" s="245"/>
      <c r="X242" s="245"/>
      <c r="Y242" s="245"/>
      <c r="Z242" s="245"/>
    </row>
    <row r="243" spans="1:26" ht="31.5" hidden="1">
      <c r="A243" s="8">
        <v>375</v>
      </c>
      <c r="B243" s="1139"/>
      <c r="C243" s="1126">
        <v>2969</v>
      </c>
      <c r="D243" s="1141" t="s">
        <v>920</v>
      </c>
      <c r="E243" s="522">
        <f t="shared" si="49"/>
        <v>0</v>
      </c>
      <c r="F243" s="523">
        <f t="shared" si="49"/>
        <v>0</v>
      </c>
      <c r="G243" s="481">
        <f t="shared" si="49"/>
        <v>0</v>
      </c>
      <c r="H243" s="482">
        <f t="shared" si="49"/>
        <v>0</v>
      </c>
      <c r="I243" s="482">
        <f t="shared" si="49"/>
        <v>0</v>
      </c>
      <c r="J243" s="483">
        <f t="shared" si="49"/>
        <v>0</v>
      </c>
      <c r="K243" s="1437" t="str">
        <f t="shared" si="33"/>
        <v/>
      </c>
      <c r="L243" s="1267"/>
      <c r="N243" s="245"/>
      <c r="O243" s="245"/>
      <c r="P243" s="245"/>
      <c r="Q243" s="245"/>
      <c r="R243" s="245"/>
      <c r="S243" s="245"/>
      <c r="T243" s="245"/>
      <c r="U243" s="245"/>
      <c r="V243" s="245"/>
      <c r="W243" s="245"/>
      <c r="X243" s="245"/>
      <c r="Y243" s="245"/>
      <c r="Z243" s="245"/>
    </row>
    <row r="244" spans="1:26" ht="31.5" hidden="1">
      <c r="A244" s="8">
        <v>380</v>
      </c>
      <c r="B244" s="1139"/>
      <c r="C244" s="1142">
        <v>2970</v>
      </c>
      <c r="D244" s="1143" t="s">
        <v>921</v>
      </c>
      <c r="E244" s="526">
        <f t="shared" si="49"/>
        <v>0</v>
      </c>
      <c r="F244" s="527">
        <f t="shared" si="49"/>
        <v>0</v>
      </c>
      <c r="G244" s="487">
        <f t="shared" si="49"/>
        <v>0</v>
      </c>
      <c r="H244" s="488">
        <f t="shared" si="49"/>
        <v>0</v>
      </c>
      <c r="I244" s="488">
        <f t="shared" si="49"/>
        <v>0</v>
      </c>
      <c r="J244" s="489">
        <f t="shared" si="49"/>
        <v>0</v>
      </c>
      <c r="K244" s="1437" t="str">
        <f t="shared" si="33"/>
        <v/>
      </c>
      <c r="L244" s="1268"/>
    </row>
    <row r="245" spans="1:26" ht="18.75" hidden="1" customHeight="1">
      <c r="A245" s="8">
        <v>385</v>
      </c>
      <c r="B245" s="1139"/>
      <c r="C245" s="1130">
        <v>2989</v>
      </c>
      <c r="D245" s="1144" t="s">
        <v>922</v>
      </c>
      <c r="E245" s="524">
        <f t="shared" si="49"/>
        <v>0</v>
      </c>
      <c r="F245" s="525">
        <f t="shared" si="49"/>
        <v>0</v>
      </c>
      <c r="G245" s="484">
        <f t="shared" si="49"/>
        <v>0</v>
      </c>
      <c r="H245" s="485">
        <f t="shared" si="49"/>
        <v>0</v>
      </c>
      <c r="I245" s="485">
        <f t="shared" si="49"/>
        <v>0</v>
      </c>
      <c r="J245" s="486">
        <f t="shared" si="49"/>
        <v>0</v>
      </c>
      <c r="K245" s="1437" t="str">
        <f t="shared" si="33"/>
        <v/>
      </c>
      <c r="L245" s="1267"/>
    </row>
    <row r="246" spans="1:26" ht="31.5" hidden="1">
      <c r="A246" s="8">
        <v>390</v>
      </c>
      <c r="B246" s="1107"/>
      <c r="C246" s="1124">
        <v>2990</v>
      </c>
      <c r="D246" s="1145" t="s">
        <v>2145</v>
      </c>
      <c r="E246" s="520">
        <f t="shared" si="49"/>
        <v>0</v>
      </c>
      <c r="F246" s="521">
        <f t="shared" si="49"/>
        <v>0</v>
      </c>
      <c r="G246" s="478">
        <f t="shared" si="49"/>
        <v>0</v>
      </c>
      <c r="H246" s="479">
        <f t="shared" si="49"/>
        <v>0</v>
      </c>
      <c r="I246" s="479">
        <f t="shared" si="49"/>
        <v>0</v>
      </c>
      <c r="J246" s="480">
        <f t="shared" si="49"/>
        <v>0</v>
      </c>
      <c r="K246" s="1437" t="str">
        <f t="shared" si="33"/>
        <v/>
      </c>
      <c r="L246" s="1267"/>
    </row>
    <row r="247" spans="1:26" ht="18.75" hidden="1" customHeight="1">
      <c r="A247" s="8">
        <v>390</v>
      </c>
      <c r="B247" s="1107"/>
      <c r="C247" s="1124">
        <v>2991</v>
      </c>
      <c r="D247" s="1145" t="s">
        <v>923</v>
      </c>
      <c r="E247" s="520">
        <f t="shared" si="49"/>
        <v>0</v>
      </c>
      <c r="F247" s="521">
        <f t="shared" si="49"/>
        <v>0</v>
      </c>
      <c r="G247" s="478">
        <f t="shared" si="49"/>
        <v>0</v>
      </c>
      <c r="H247" s="479">
        <f t="shared" si="49"/>
        <v>0</v>
      </c>
      <c r="I247" s="479">
        <f t="shared" si="49"/>
        <v>0</v>
      </c>
      <c r="J247" s="480">
        <f t="shared" si="49"/>
        <v>0</v>
      </c>
      <c r="K247" s="1437" t="str">
        <f t="shared" si="33"/>
        <v/>
      </c>
      <c r="L247" s="1267"/>
    </row>
    <row r="248" spans="1:26" ht="18.75" hidden="1" customHeight="1">
      <c r="A248" s="8">
        <v>395</v>
      </c>
      <c r="B248" s="1107"/>
      <c r="C248" s="1104">
        <v>2992</v>
      </c>
      <c r="D248" s="1146" t="s">
        <v>924</v>
      </c>
      <c r="E248" s="514">
        <f t="shared" si="49"/>
        <v>0</v>
      </c>
      <c r="F248" s="517">
        <f t="shared" si="49"/>
        <v>0</v>
      </c>
      <c r="G248" s="469">
        <f t="shared" si="49"/>
        <v>0</v>
      </c>
      <c r="H248" s="470">
        <f t="shared" si="49"/>
        <v>0</v>
      </c>
      <c r="I248" s="470">
        <f t="shared" si="49"/>
        <v>0</v>
      </c>
      <c r="J248" s="471">
        <f t="shared" si="49"/>
        <v>0</v>
      </c>
      <c r="K248" s="1437" t="str">
        <f t="shared" si="33"/>
        <v/>
      </c>
      <c r="L248" s="1267"/>
    </row>
    <row r="249" spans="1:26" s="245" customFormat="1" ht="18.75" hidden="1" customHeight="1">
      <c r="A249" s="353">
        <v>397</v>
      </c>
      <c r="B249" s="1100">
        <v>3300</v>
      </c>
      <c r="C249" s="1147" t="s">
        <v>2237</v>
      </c>
      <c r="D249" s="1264"/>
      <c r="E249" s="351">
        <f t="shared" ref="E249:J249" si="50">SUMIF($B$607:$B$12276,$B249,E$607:E$12276)</f>
        <v>0</v>
      </c>
      <c r="F249" s="352">
        <f t="shared" si="50"/>
        <v>0</v>
      </c>
      <c r="G249" s="463">
        <f t="shared" si="50"/>
        <v>0</v>
      </c>
      <c r="H249" s="464">
        <f t="shared" si="50"/>
        <v>0</v>
      </c>
      <c r="I249" s="464">
        <f t="shared" si="50"/>
        <v>0</v>
      </c>
      <c r="J249" s="465">
        <f t="shared" si="50"/>
        <v>0</v>
      </c>
      <c r="K249" s="1437" t="str">
        <f t="shared" si="33"/>
        <v/>
      </c>
      <c r="L249" s="1267" t="s">
        <v>1381</v>
      </c>
      <c r="M249" s="1878"/>
      <c r="N249" s="243"/>
      <c r="O249" s="243"/>
      <c r="P249" s="243"/>
      <c r="Q249" s="243"/>
      <c r="R249" s="243"/>
      <c r="S249" s="243"/>
      <c r="T249" s="243"/>
      <c r="U249" s="243"/>
      <c r="V249" s="243"/>
      <c r="W249" s="243"/>
      <c r="X249" s="243"/>
      <c r="Y249" s="243"/>
      <c r="Z249" s="243"/>
    </row>
    <row r="250" spans="1:26" ht="18.75" hidden="1" customHeight="1">
      <c r="A250" s="6">
        <v>398</v>
      </c>
      <c r="B250" s="1106"/>
      <c r="C250" s="1102">
        <v>3301</v>
      </c>
      <c r="D250" s="1148" t="s">
        <v>926</v>
      </c>
      <c r="E250" s="508">
        <f t="shared" ref="E250:J254" si="51">SUMIF($C$607:$C$12276,$C250,E$607:E$12276)</f>
        <v>0</v>
      </c>
      <c r="F250" s="516">
        <f t="shared" si="51"/>
        <v>0</v>
      </c>
      <c r="G250" s="466">
        <f t="shared" si="51"/>
        <v>0</v>
      </c>
      <c r="H250" s="467">
        <f t="shared" si="51"/>
        <v>0</v>
      </c>
      <c r="I250" s="467">
        <f t="shared" si="51"/>
        <v>0</v>
      </c>
      <c r="J250" s="468">
        <f t="shared" si="51"/>
        <v>0</v>
      </c>
      <c r="K250" s="1437" t="str">
        <f t="shared" si="33"/>
        <v/>
      </c>
      <c r="L250" s="1267" t="s">
        <v>1382</v>
      </c>
    </row>
    <row r="251" spans="1:26" ht="18.75" hidden="1" customHeight="1">
      <c r="A251" s="6">
        <v>399</v>
      </c>
      <c r="B251" s="1106"/>
      <c r="C251" s="1108">
        <v>3302</v>
      </c>
      <c r="D251" s="1149" t="s">
        <v>1027</v>
      </c>
      <c r="E251" s="510">
        <f t="shared" si="51"/>
        <v>0</v>
      </c>
      <c r="F251" s="518">
        <f t="shared" si="51"/>
        <v>0</v>
      </c>
      <c r="G251" s="472">
        <f t="shared" si="51"/>
        <v>0</v>
      </c>
      <c r="H251" s="473">
        <f t="shared" si="51"/>
        <v>0</v>
      </c>
      <c r="I251" s="473">
        <f t="shared" si="51"/>
        <v>0</v>
      </c>
      <c r="J251" s="474">
        <f t="shared" si="51"/>
        <v>0</v>
      </c>
      <c r="K251" s="1437" t="str">
        <f t="shared" si="33"/>
        <v/>
      </c>
      <c r="L251" s="1267" t="s">
        <v>1383</v>
      </c>
      <c r="N251" s="245"/>
      <c r="O251" s="245"/>
      <c r="P251" s="245"/>
      <c r="Q251" s="245"/>
      <c r="R251" s="245"/>
      <c r="S251" s="245"/>
      <c r="T251" s="245"/>
      <c r="U251" s="245"/>
      <c r="V251" s="245"/>
      <c r="W251" s="245"/>
      <c r="X251" s="245"/>
      <c r="Y251" s="245"/>
      <c r="Z251" s="245"/>
    </row>
    <row r="252" spans="1:26" ht="18.75" hidden="1" customHeight="1">
      <c r="A252" s="6">
        <v>400</v>
      </c>
      <c r="B252" s="1106"/>
      <c r="C252" s="1108">
        <v>3303</v>
      </c>
      <c r="D252" s="1149" t="s">
        <v>927</v>
      </c>
      <c r="E252" s="510">
        <f t="shared" si="51"/>
        <v>0</v>
      </c>
      <c r="F252" s="518">
        <f t="shared" si="51"/>
        <v>0</v>
      </c>
      <c r="G252" s="472">
        <f t="shared" si="51"/>
        <v>0</v>
      </c>
      <c r="H252" s="473">
        <f t="shared" si="51"/>
        <v>0</v>
      </c>
      <c r="I252" s="473">
        <f t="shared" si="51"/>
        <v>0</v>
      </c>
      <c r="J252" s="474">
        <f t="shared" si="51"/>
        <v>0</v>
      </c>
      <c r="K252" s="1437" t="str">
        <f t="shared" si="33"/>
        <v/>
      </c>
      <c r="L252" s="1267" t="s">
        <v>1384</v>
      </c>
    </row>
    <row r="253" spans="1:26" ht="18.75" hidden="1" customHeight="1">
      <c r="A253" s="6">
        <v>401</v>
      </c>
      <c r="B253" s="1106"/>
      <c r="C253" s="1108">
        <v>3304</v>
      </c>
      <c r="D253" s="1149" t="s">
        <v>928</v>
      </c>
      <c r="E253" s="510">
        <f t="shared" si="51"/>
        <v>0</v>
      </c>
      <c r="F253" s="518">
        <f t="shared" si="51"/>
        <v>0</v>
      </c>
      <c r="G253" s="472">
        <f t="shared" si="51"/>
        <v>0</v>
      </c>
      <c r="H253" s="473">
        <f t="shared" si="51"/>
        <v>0</v>
      </c>
      <c r="I253" s="473">
        <f t="shared" si="51"/>
        <v>0</v>
      </c>
      <c r="J253" s="474">
        <f t="shared" si="51"/>
        <v>0</v>
      </c>
      <c r="K253" s="1437" t="str">
        <f t="shared" si="33"/>
        <v/>
      </c>
      <c r="L253" s="1267" t="s">
        <v>1385</v>
      </c>
    </row>
    <row r="254" spans="1:26" s="245" customFormat="1" ht="31.5" hidden="1">
      <c r="A254" s="14">
        <v>404</v>
      </c>
      <c r="B254" s="1106"/>
      <c r="C254" s="1104">
        <v>3306</v>
      </c>
      <c r="D254" s="1150" t="s">
        <v>1730</v>
      </c>
      <c r="E254" s="514">
        <f t="shared" si="51"/>
        <v>0</v>
      </c>
      <c r="F254" s="517">
        <f t="shared" si="51"/>
        <v>0</v>
      </c>
      <c r="G254" s="469">
        <f t="shared" si="51"/>
        <v>0</v>
      </c>
      <c r="H254" s="470">
        <f t="shared" si="51"/>
        <v>0</v>
      </c>
      <c r="I254" s="470">
        <f t="shared" si="51"/>
        <v>0</v>
      </c>
      <c r="J254" s="471">
        <f t="shared" si="51"/>
        <v>0</v>
      </c>
      <c r="K254" s="1437" t="str">
        <f t="shared" ref="K254:K300" si="52">(IF($E254&lt;&gt;0,$K$2,IF($F254&lt;&gt;0,$K$2,IF($G254&lt;&gt;0,$K$2,IF($H254&lt;&gt;0,$K$2,IF($I254&lt;&gt;0,$K$2,IF($J254&lt;&gt;0,$K$2,"")))))))</f>
        <v/>
      </c>
      <c r="L254" s="1267" t="s">
        <v>1387</v>
      </c>
      <c r="M254" s="1878"/>
      <c r="N254" s="243"/>
      <c r="O254" s="243"/>
      <c r="P254" s="243"/>
      <c r="Q254" s="243"/>
      <c r="R254" s="243"/>
      <c r="S254" s="243"/>
      <c r="T254" s="243"/>
      <c r="U254" s="243"/>
      <c r="V254" s="243"/>
      <c r="W254" s="243"/>
      <c r="X254" s="243"/>
      <c r="Y254" s="243"/>
      <c r="Z254" s="243"/>
    </row>
    <row r="255" spans="1:26" s="245" customFormat="1" ht="18.75" hidden="1" customHeight="1">
      <c r="A255" s="14">
        <v>404</v>
      </c>
      <c r="B255" s="1100">
        <v>3900</v>
      </c>
      <c r="C255" s="2192" t="s">
        <v>929</v>
      </c>
      <c r="D255" s="2192"/>
      <c r="E255" s="351">
        <f t="shared" ref="E255:J258" si="53">SUMIF($B$607:$B$12276,$B255,E$607:E$12276)</f>
        <v>0</v>
      </c>
      <c r="F255" s="352">
        <f t="shared" si="53"/>
        <v>0</v>
      </c>
      <c r="G255" s="463">
        <f t="shared" si="53"/>
        <v>0</v>
      </c>
      <c r="H255" s="464">
        <f t="shared" si="53"/>
        <v>0</v>
      </c>
      <c r="I255" s="464">
        <f t="shared" si="53"/>
        <v>0</v>
      </c>
      <c r="J255" s="465">
        <f t="shared" si="53"/>
        <v>0</v>
      </c>
      <c r="K255" s="1437" t="str">
        <f t="shared" si="52"/>
        <v/>
      </c>
      <c r="L255" s="1267" t="s">
        <v>1388</v>
      </c>
      <c r="M255" s="1878"/>
      <c r="N255" s="243"/>
      <c r="O255" s="243"/>
      <c r="P255" s="243"/>
      <c r="Q255" s="243"/>
      <c r="R255" s="243"/>
      <c r="S255" s="243"/>
      <c r="T255" s="243"/>
      <c r="U255" s="243"/>
      <c r="V255" s="243"/>
      <c r="W255" s="243"/>
      <c r="X255" s="243"/>
      <c r="Y255" s="243"/>
      <c r="Z255" s="243"/>
    </row>
    <row r="256" spans="1:26" s="245" customFormat="1" ht="18.75" hidden="1" customHeight="1">
      <c r="A256" s="7">
        <v>440</v>
      </c>
      <c r="B256" s="1100">
        <v>4000</v>
      </c>
      <c r="C256" s="2192" t="s">
        <v>930</v>
      </c>
      <c r="D256" s="2192"/>
      <c r="E256" s="351">
        <f t="shared" si="53"/>
        <v>0</v>
      </c>
      <c r="F256" s="352">
        <f t="shared" si="53"/>
        <v>0</v>
      </c>
      <c r="G256" s="463">
        <f t="shared" si="53"/>
        <v>0</v>
      </c>
      <c r="H256" s="464">
        <f t="shared" si="53"/>
        <v>0</v>
      </c>
      <c r="I256" s="464">
        <f t="shared" si="53"/>
        <v>0</v>
      </c>
      <c r="J256" s="465">
        <f t="shared" si="53"/>
        <v>0</v>
      </c>
      <c r="K256" s="1437" t="str">
        <f t="shared" si="52"/>
        <v/>
      </c>
      <c r="L256" s="1267" t="s">
        <v>1389</v>
      </c>
      <c r="M256" s="1878"/>
    </row>
    <row r="257" spans="1:26" s="245" customFormat="1" ht="18.75" hidden="1" customHeight="1">
      <c r="A257" s="7">
        <v>450</v>
      </c>
      <c r="B257" s="1100">
        <v>4100</v>
      </c>
      <c r="C257" s="2192" t="s">
        <v>931</v>
      </c>
      <c r="D257" s="2192"/>
      <c r="E257" s="351">
        <f t="shared" si="53"/>
        <v>0</v>
      </c>
      <c r="F257" s="352">
        <f t="shared" si="53"/>
        <v>0</v>
      </c>
      <c r="G257" s="463">
        <f t="shared" si="53"/>
        <v>0</v>
      </c>
      <c r="H257" s="464">
        <f t="shared" si="53"/>
        <v>0</v>
      </c>
      <c r="I257" s="464">
        <f t="shared" si="53"/>
        <v>0</v>
      </c>
      <c r="J257" s="465">
        <f t="shared" si="53"/>
        <v>0</v>
      </c>
      <c r="K257" s="1437" t="str">
        <f t="shared" si="52"/>
        <v/>
      </c>
      <c r="L257" s="1267" t="s">
        <v>1384</v>
      </c>
      <c r="M257" s="1878"/>
    </row>
    <row r="258" spans="1:26" s="245" customFormat="1" ht="18.75" hidden="1" customHeight="1">
      <c r="A258" s="7">
        <v>495</v>
      </c>
      <c r="B258" s="1100">
        <v>4200</v>
      </c>
      <c r="C258" s="2192" t="s">
        <v>932</v>
      </c>
      <c r="D258" s="2192"/>
      <c r="E258" s="351">
        <f t="shared" si="53"/>
        <v>0</v>
      </c>
      <c r="F258" s="352">
        <f t="shared" si="53"/>
        <v>0</v>
      </c>
      <c r="G258" s="463">
        <f t="shared" si="53"/>
        <v>0</v>
      </c>
      <c r="H258" s="464">
        <f t="shared" si="53"/>
        <v>0</v>
      </c>
      <c r="I258" s="464">
        <f t="shared" si="53"/>
        <v>0</v>
      </c>
      <c r="J258" s="465">
        <f t="shared" si="53"/>
        <v>0</v>
      </c>
      <c r="K258" s="1437" t="str">
        <f t="shared" si="52"/>
        <v/>
      </c>
      <c r="L258" s="1267" t="s">
        <v>1390</v>
      </c>
      <c r="M258" s="1878"/>
    </row>
    <row r="259" spans="1:26" ht="18.75" hidden="1" customHeight="1">
      <c r="A259" s="8">
        <v>500</v>
      </c>
      <c r="B259" s="1151"/>
      <c r="C259" s="1102">
        <v>4201</v>
      </c>
      <c r="D259" s="1103" t="s">
        <v>933</v>
      </c>
      <c r="E259" s="508">
        <f t="shared" ref="E259:J264" si="54">SUMIF($C$607:$C$12276,$C259,E$607:E$12276)</f>
        <v>0</v>
      </c>
      <c r="F259" s="516">
        <f t="shared" si="54"/>
        <v>0</v>
      </c>
      <c r="G259" s="466">
        <f t="shared" si="54"/>
        <v>0</v>
      </c>
      <c r="H259" s="467">
        <f t="shared" si="54"/>
        <v>0</v>
      </c>
      <c r="I259" s="467">
        <f t="shared" si="54"/>
        <v>0</v>
      </c>
      <c r="J259" s="468">
        <f t="shared" si="54"/>
        <v>0</v>
      </c>
      <c r="K259" s="1437" t="str">
        <f t="shared" si="52"/>
        <v/>
      </c>
      <c r="L259" s="1267" t="s">
        <v>1386</v>
      </c>
      <c r="N259" s="245"/>
      <c r="O259" s="245"/>
      <c r="P259" s="245"/>
      <c r="Q259" s="245"/>
      <c r="R259" s="245"/>
      <c r="S259" s="245"/>
      <c r="T259" s="245"/>
      <c r="U259" s="245"/>
      <c r="V259" s="245"/>
      <c r="W259" s="245"/>
      <c r="X259" s="245"/>
      <c r="Y259" s="245"/>
      <c r="Z259" s="245"/>
    </row>
    <row r="260" spans="1:26" ht="18.75" hidden="1" customHeight="1">
      <c r="A260" s="8">
        <v>505</v>
      </c>
      <c r="B260" s="1151"/>
      <c r="C260" s="1108">
        <v>4202</v>
      </c>
      <c r="D260" s="1152" t="s">
        <v>934</v>
      </c>
      <c r="E260" s="510">
        <f t="shared" si="54"/>
        <v>0</v>
      </c>
      <c r="F260" s="518">
        <f t="shared" si="54"/>
        <v>0</v>
      </c>
      <c r="G260" s="472">
        <f t="shared" si="54"/>
        <v>0</v>
      </c>
      <c r="H260" s="473">
        <f t="shared" si="54"/>
        <v>0</v>
      </c>
      <c r="I260" s="473">
        <f t="shared" si="54"/>
        <v>0</v>
      </c>
      <c r="J260" s="474">
        <f t="shared" si="54"/>
        <v>0</v>
      </c>
      <c r="K260" s="1437" t="str">
        <f t="shared" si="52"/>
        <v/>
      </c>
      <c r="L260" s="1267" t="s">
        <v>1391</v>
      </c>
      <c r="N260" s="245"/>
      <c r="O260" s="245"/>
      <c r="P260" s="245"/>
      <c r="Q260" s="245"/>
      <c r="R260" s="245"/>
      <c r="S260" s="245"/>
      <c r="T260" s="245"/>
      <c r="U260" s="245"/>
      <c r="V260" s="245"/>
      <c r="W260" s="245"/>
      <c r="X260" s="245"/>
      <c r="Y260" s="245"/>
      <c r="Z260" s="245"/>
    </row>
    <row r="261" spans="1:26" ht="18.75" hidden="1" customHeight="1">
      <c r="A261" s="8">
        <v>510</v>
      </c>
      <c r="B261" s="1151"/>
      <c r="C261" s="1108">
        <v>4214</v>
      </c>
      <c r="D261" s="1152" t="s">
        <v>935</v>
      </c>
      <c r="E261" s="510">
        <f t="shared" si="54"/>
        <v>0</v>
      </c>
      <c r="F261" s="518">
        <f t="shared" si="54"/>
        <v>0</v>
      </c>
      <c r="G261" s="472">
        <f t="shared" si="54"/>
        <v>0</v>
      </c>
      <c r="H261" s="473">
        <f t="shared" si="54"/>
        <v>0</v>
      </c>
      <c r="I261" s="473">
        <f t="shared" si="54"/>
        <v>0</v>
      </c>
      <c r="J261" s="474">
        <f t="shared" si="54"/>
        <v>0</v>
      </c>
      <c r="K261" s="1437" t="str">
        <f t="shared" si="52"/>
        <v/>
      </c>
      <c r="L261" s="1267"/>
    </row>
    <row r="262" spans="1:26" ht="18.75" hidden="1" customHeight="1">
      <c r="A262" s="8">
        <v>515</v>
      </c>
      <c r="B262" s="1151"/>
      <c r="C262" s="1108">
        <v>4217</v>
      </c>
      <c r="D262" s="1152" t="s">
        <v>936</v>
      </c>
      <c r="E262" s="510">
        <f t="shared" si="54"/>
        <v>0</v>
      </c>
      <c r="F262" s="518">
        <f t="shared" si="54"/>
        <v>0</v>
      </c>
      <c r="G262" s="472">
        <f t="shared" si="54"/>
        <v>0</v>
      </c>
      <c r="H262" s="473">
        <f t="shared" si="54"/>
        <v>0</v>
      </c>
      <c r="I262" s="473">
        <f t="shared" si="54"/>
        <v>0</v>
      </c>
      <c r="J262" s="474">
        <f t="shared" si="54"/>
        <v>0</v>
      </c>
      <c r="K262" s="1437" t="str">
        <f t="shared" si="52"/>
        <v/>
      </c>
      <c r="L262" s="1267" t="s">
        <v>1392</v>
      </c>
    </row>
    <row r="263" spans="1:26" ht="18.75" hidden="1" customHeight="1">
      <c r="A263" s="8">
        <v>520</v>
      </c>
      <c r="B263" s="1151"/>
      <c r="C263" s="1108">
        <v>4218</v>
      </c>
      <c r="D263" s="1109" t="s">
        <v>937</v>
      </c>
      <c r="E263" s="510">
        <f t="shared" si="54"/>
        <v>0</v>
      </c>
      <c r="F263" s="518">
        <f t="shared" si="54"/>
        <v>0</v>
      </c>
      <c r="G263" s="472">
        <f t="shared" si="54"/>
        <v>0</v>
      </c>
      <c r="H263" s="473">
        <f t="shared" si="54"/>
        <v>0</v>
      </c>
      <c r="I263" s="473">
        <f t="shared" si="54"/>
        <v>0</v>
      </c>
      <c r="J263" s="474">
        <f t="shared" si="54"/>
        <v>0</v>
      </c>
      <c r="K263" s="1437" t="str">
        <f t="shared" si="52"/>
        <v/>
      </c>
      <c r="L263" s="1267" t="s">
        <v>1384</v>
      </c>
    </row>
    <row r="264" spans="1:26" ht="18.75" hidden="1" customHeight="1">
      <c r="A264" s="8">
        <v>525</v>
      </c>
      <c r="B264" s="1151"/>
      <c r="C264" s="1104">
        <v>4219</v>
      </c>
      <c r="D264" s="1136" t="s">
        <v>938</v>
      </c>
      <c r="E264" s="514">
        <f t="shared" si="54"/>
        <v>0</v>
      </c>
      <c r="F264" s="517">
        <f t="shared" si="54"/>
        <v>0</v>
      </c>
      <c r="G264" s="469">
        <f t="shared" si="54"/>
        <v>0</v>
      </c>
      <c r="H264" s="470">
        <f t="shared" si="54"/>
        <v>0</v>
      </c>
      <c r="I264" s="470">
        <f t="shared" si="54"/>
        <v>0</v>
      </c>
      <c r="J264" s="471">
        <f t="shared" si="54"/>
        <v>0</v>
      </c>
      <c r="K264" s="1437" t="str">
        <f t="shared" si="52"/>
        <v/>
      </c>
      <c r="L264" s="1267"/>
    </row>
    <row r="265" spans="1:26" s="245" customFormat="1" ht="18.75" hidden="1" customHeight="1">
      <c r="A265" s="7">
        <v>635</v>
      </c>
      <c r="B265" s="1100">
        <v>4300</v>
      </c>
      <c r="C265" s="2192" t="s">
        <v>1734</v>
      </c>
      <c r="D265" s="2192"/>
      <c r="E265" s="351">
        <f t="shared" ref="E265:J265" si="55">SUMIF($B$607:$B$12276,$B265,E$607:E$12276)</f>
        <v>0</v>
      </c>
      <c r="F265" s="352">
        <f t="shared" si="55"/>
        <v>0</v>
      </c>
      <c r="G265" s="463">
        <f t="shared" si="55"/>
        <v>0</v>
      </c>
      <c r="H265" s="464">
        <f t="shared" si="55"/>
        <v>0</v>
      </c>
      <c r="I265" s="464">
        <f t="shared" si="55"/>
        <v>0</v>
      </c>
      <c r="J265" s="465">
        <f t="shared" si="55"/>
        <v>0</v>
      </c>
      <c r="K265" s="1437" t="str">
        <f t="shared" si="52"/>
        <v/>
      </c>
      <c r="L265" s="1267" t="s">
        <v>1381</v>
      </c>
      <c r="M265" s="1878"/>
      <c r="N265" s="243"/>
      <c r="O265" s="243"/>
      <c r="P265" s="243"/>
      <c r="Q265" s="243"/>
      <c r="R265" s="243"/>
      <c r="S265" s="243"/>
      <c r="T265" s="243"/>
      <c r="U265" s="243"/>
      <c r="V265" s="243"/>
      <c r="W265" s="243"/>
      <c r="X265" s="243"/>
      <c r="Y265" s="243"/>
      <c r="Z265" s="243"/>
    </row>
    <row r="266" spans="1:26" ht="18.75" hidden="1" customHeight="1">
      <c r="A266" s="8">
        <v>640</v>
      </c>
      <c r="B266" s="1151"/>
      <c r="C266" s="1102">
        <v>4301</v>
      </c>
      <c r="D266" s="1121" t="s">
        <v>939</v>
      </c>
      <c r="E266" s="508">
        <f t="shared" ref="E266:J268" si="56">SUMIF($C$607:$C$12276,$C266,E$607:E$12276)</f>
        <v>0</v>
      </c>
      <c r="F266" s="516">
        <f t="shared" si="56"/>
        <v>0</v>
      </c>
      <c r="G266" s="466">
        <f t="shared" si="56"/>
        <v>0</v>
      </c>
      <c r="H266" s="467">
        <f t="shared" si="56"/>
        <v>0</v>
      </c>
      <c r="I266" s="467">
        <f t="shared" si="56"/>
        <v>0</v>
      </c>
      <c r="J266" s="468">
        <f t="shared" si="56"/>
        <v>0</v>
      </c>
      <c r="K266" s="1437" t="str">
        <f t="shared" si="52"/>
        <v/>
      </c>
      <c r="L266" s="1267" t="s">
        <v>1384</v>
      </c>
    </row>
    <row r="267" spans="1:26" ht="18.75" hidden="1" customHeight="1">
      <c r="A267" s="8">
        <v>645</v>
      </c>
      <c r="B267" s="1151"/>
      <c r="C267" s="1108">
        <v>4302</v>
      </c>
      <c r="D267" s="1152" t="s">
        <v>940</v>
      </c>
      <c r="E267" s="510">
        <f t="shared" si="56"/>
        <v>0</v>
      </c>
      <c r="F267" s="518">
        <f t="shared" si="56"/>
        <v>0</v>
      </c>
      <c r="G267" s="472">
        <f t="shared" si="56"/>
        <v>0</v>
      </c>
      <c r="H267" s="473">
        <f t="shared" si="56"/>
        <v>0</v>
      </c>
      <c r="I267" s="473">
        <f t="shared" si="56"/>
        <v>0</v>
      </c>
      <c r="J267" s="474">
        <f t="shared" si="56"/>
        <v>0</v>
      </c>
      <c r="K267" s="1437" t="str">
        <f t="shared" si="52"/>
        <v/>
      </c>
      <c r="L267" s="1267" t="s">
        <v>1394</v>
      </c>
      <c r="N267" s="245"/>
      <c r="O267" s="245"/>
      <c r="P267" s="245"/>
      <c r="Q267" s="245"/>
      <c r="R267" s="245"/>
      <c r="S267" s="245"/>
      <c r="T267" s="245"/>
      <c r="U267" s="245"/>
      <c r="V267" s="245"/>
      <c r="W267" s="245"/>
      <c r="X267" s="245"/>
      <c r="Y267" s="245"/>
      <c r="Z267" s="245"/>
    </row>
    <row r="268" spans="1:26" ht="18.75" hidden="1" customHeight="1">
      <c r="A268" s="8">
        <v>650</v>
      </c>
      <c r="B268" s="1151"/>
      <c r="C268" s="1104">
        <v>4309</v>
      </c>
      <c r="D268" s="1112" t="s">
        <v>941</v>
      </c>
      <c r="E268" s="514">
        <f t="shared" si="56"/>
        <v>0</v>
      </c>
      <c r="F268" s="517">
        <f t="shared" si="56"/>
        <v>0</v>
      </c>
      <c r="G268" s="469">
        <f t="shared" si="56"/>
        <v>0</v>
      </c>
      <c r="H268" s="470">
        <f t="shared" si="56"/>
        <v>0</v>
      </c>
      <c r="I268" s="470">
        <f t="shared" si="56"/>
        <v>0</v>
      </c>
      <c r="J268" s="471">
        <f t="shared" si="56"/>
        <v>0</v>
      </c>
      <c r="K268" s="1437" t="str">
        <f t="shared" si="52"/>
        <v/>
      </c>
      <c r="L268" s="1267" t="s">
        <v>1396</v>
      </c>
    </row>
    <row r="269" spans="1:26" s="245" customFormat="1" ht="18.75" hidden="1" customHeight="1">
      <c r="A269" s="7">
        <v>655</v>
      </c>
      <c r="B269" s="1100">
        <v>4400</v>
      </c>
      <c r="C269" s="2192" t="s">
        <v>1731</v>
      </c>
      <c r="D269" s="2192"/>
      <c r="E269" s="351">
        <f t="shared" ref="E269:J272" si="57">SUMIF($B$607:$B$12276,$B269,E$607:E$12276)</f>
        <v>0</v>
      </c>
      <c r="F269" s="352">
        <f t="shared" si="57"/>
        <v>0</v>
      </c>
      <c r="G269" s="463">
        <f t="shared" si="57"/>
        <v>0</v>
      </c>
      <c r="H269" s="464">
        <f t="shared" si="57"/>
        <v>0</v>
      </c>
      <c r="I269" s="464">
        <f t="shared" si="57"/>
        <v>0</v>
      </c>
      <c r="J269" s="465">
        <f t="shared" si="57"/>
        <v>0</v>
      </c>
      <c r="K269" s="1437" t="str">
        <f t="shared" si="52"/>
        <v/>
      </c>
      <c r="L269" s="1267" t="s">
        <v>1393</v>
      </c>
      <c r="M269" s="1878"/>
      <c r="N269" s="243"/>
      <c r="O269" s="243"/>
      <c r="P269" s="243"/>
      <c r="Q269" s="243"/>
      <c r="R269" s="243"/>
      <c r="S269" s="243"/>
      <c r="T269" s="243"/>
      <c r="U269" s="243"/>
      <c r="V269" s="243"/>
      <c r="W269" s="243"/>
      <c r="X269" s="243"/>
      <c r="Y269" s="243"/>
      <c r="Z269" s="243"/>
    </row>
    <row r="270" spans="1:26" s="245" customFormat="1" ht="18.75" hidden="1" customHeight="1">
      <c r="A270" s="7">
        <v>665</v>
      </c>
      <c r="B270" s="1100">
        <v>4500</v>
      </c>
      <c r="C270" s="2192" t="s">
        <v>1732</v>
      </c>
      <c r="D270" s="2192"/>
      <c r="E270" s="351">
        <f t="shared" si="57"/>
        <v>0</v>
      </c>
      <c r="F270" s="352">
        <f t="shared" si="57"/>
        <v>0</v>
      </c>
      <c r="G270" s="463">
        <f t="shared" si="57"/>
        <v>0</v>
      </c>
      <c r="H270" s="464">
        <f t="shared" si="57"/>
        <v>0</v>
      </c>
      <c r="I270" s="464">
        <f t="shared" si="57"/>
        <v>0</v>
      </c>
      <c r="J270" s="465">
        <f t="shared" si="57"/>
        <v>0</v>
      </c>
      <c r="K270" s="1437" t="str">
        <f t="shared" si="52"/>
        <v/>
      </c>
      <c r="L270" s="1267" t="s">
        <v>1397</v>
      </c>
      <c r="M270" s="1878"/>
      <c r="N270" s="243"/>
      <c r="O270" s="243"/>
      <c r="P270" s="243"/>
      <c r="Q270" s="243"/>
      <c r="R270" s="243"/>
      <c r="S270" s="243"/>
      <c r="T270" s="243"/>
      <c r="U270" s="243"/>
      <c r="V270" s="243"/>
      <c r="W270" s="243"/>
      <c r="X270" s="243"/>
      <c r="Y270" s="243"/>
      <c r="Z270" s="243"/>
    </row>
    <row r="271" spans="1:26" s="245" customFormat="1" ht="18.75" hidden="1" customHeight="1">
      <c r="A271" s="7">
        <v>675</v>
      </c>
      <c r="B271" s="1100">
        <v>4600</v>
      </c>
      <c r="C271" s="2193" t="s">
        <v>942</v>
      </c>
      <c r="D271" s="2194"/>
      <c r="E271" s="351">
        <f t="shared" si="57"/>
        <v>0</v>
      </c>
      <c r="F271" s="352">
        <f t="shared" si="57"/>
        <v>0</v>
      </c>
      <c r="G271" s="463">
        <f t="shared" si="57"/>
        <v>0</v>
      </c>
      <c r="H271" s="464">
        <f t="shared" si="57"/>
        <v>0</v>
      </c>
      <c r="I271" s="464">
        <f t="shared" si="57"/>
        <v>0</v>
      </c>
      <c r="J271" s="465">
        <f t="shared" si="57"/>
        <v>0</v>
      </c>
      <c r="K271" s="1437" t="str">
        <f t="shared" si="52"/>
        <v/>
      </c>
      <c r="L271" s="1268" t="s">
        <v>1386</v>
      </c>
      <c r="M271" s="1878"/>
    </row>
    <row r="272" spans="1:26" s="245" customFormat="1" ht="18.75" hidden="1" customHeight="1">
      <c r="A272" s="7">
        <v>685</v>
      </c>
      <c r="B272" s="1100">
        <v>4900</v>
      </c>
      <c r="C272" s="2192" t="s">
        <v>579</v>
      </c>
      <c r="D272" s="2192"/>
      <c r="E272" s="351">
        <f t="shared" si="57"/>
        <v>0</v>
      </c>
      <c r="F272" s="352">
        <f t="shared" si="57"/>
        <v>0</v>
      </c>
      <c r="G272" s="463">
        <f t="shared" si="57"/>
        <v>0</v>
      </c>
      <c r="H272" s="464">
        <f t="shared" si="57"/>
        <v>0</v>
      </c>
      <c r="I272" s="464">
        <f t="shared" si="57"/>
        <v>0</v>
      </c>
      <c r="J272" s="465">
        <f t="shared" si="57"/>
        <v>0</v>
      </c>
      <c r="K272" s="1437" t="str">
        <f t="shared" si="52"/>
        <v/>
      </c>
      <c r="L272" s="1268"/>
      <c r="M272" s="1878"/>
    </row>
    <row r="273" spans="1:26" ht="18.75" hidden="1" customHeight="1">
      <c r="A273" s="8">
        <v>690</v>
      </c>
      <c r="B273" s="1151"/>
      <c r="C273" s="1102">
        <v>4901</v>
      </c>
      <c r="D273" s="1153" t="s">
        <v>580</v>
      </c>
      <c r="E273" s="508">
        <f t="shared" ref="E273:J274" si="58">SUMIF($C$607:$C$12276,$C273,E$607:E$12276)</f>
        <v>0</v>
      </c>
      <c r="F273" s="516">
        <f t="shared" si="58"/>
        <v>0</v>
      </c>
      <c r="G273" s="466">
        <f t="shared" si="58"/>
        <v>0</v>
      </c>
      <c r="H273" s="467">
        <f t="shared" si="58"/>
        <v>0</v>
      </c>
      <c r="I273" s="467">
        <f t="shared" si="58"/>
        <v>0</v>
      </c>
      <c r="J273" s="468">
        <f t="shared" si="58"/>
        <v>0</v>
      </c>
      <c r="K273" s="1437" t="str">
        <f t="shared" si="52"/>
        <v/>
      </c>
      <c r="L273" s="1268"/>
      <c r="N273" s="245"/>
      <c r="O273" s="245"/>
      <c r="P273" s="245"/>
      <c r="Q273" s="245"/>
      <c r="R273" s="245"/>
      <c r="S273" s="245"/>
      <c r="T273" s="245"/>
      <c r="U273" s="245"/>
      <c r="V273" s="245"/>
      <c r="W273" s="245"/>
      <c r="X273" s="245"/>
      <c r="Y273" s="245"/>
      <c r="Z273" s="245"/>
    </row>
    <row r="274" spans="1:26" ht="18.75" hidden="1" customHeight="1">
      <c r="A274" s="8">
        <v>695</v>
      </c>
      <c r="B274" s="1151"/>
      <c r="C274" s="1104">
        <v>4902</v>
      </c>
      <c r="D274" s="1112" t="s">
        <v>581</v>
      </c>
      <c r="E274" s="514">
        <f t="shared" si="58"/>
        <v>0</v>
      </c>
      <c r="F274" s="517">
        <f t="shared" si="58"/>
        <v>0</v>
      </c>
      <c r="G274" s="469">
        <f t="shared" si="58"/>
        <v>0</v>
      </c>
      <c r="H274" s="470">
        <f t="shared" si="58"/>
        <v>0</v>
      </c>
      <c r="I274" s="470">
        <f t="shared" si="58"/>
        <v>0</v>
      </c>
      <c r="J274" s="471">
        <f t="shared" si="58"/>
        <v>0</v>
      </c>
      <c r="K274" s="1437" t="str">
        <f t="shared" si="52"/>
        <v/>
      </c>
      <c r="L274" s="1267" t="s">
        <v>1381</v>
      </c>
      <c r="N274" s="245"/>
      <c r="O274" s="245"/>
      <c r="P274" s="245"/>
      <c r="Q274" s="245"/>
      <c r="R274" s="245"/>
      <c r="S274" s="245"/>
      <c r="T274" s="245"/>
      <c r="U274" s="245"/>
      <c r="V274" s="245"/>
      <c r="W274" s="245"/>
      <c r="X274" s="245"/>
      <c r="Y274" s="245"/>
      <c r="Z274" s="245"/>
    </row>
    <row r="275" spans="1:26" s="254" customFormat="1" ht="18.75" customHeight="1">
      <c r="A275" s="7">
        <v>700</v>
      </c>
      <c r="B275" s="1154">
        <v>5100</v>
      </c>
      <c r="C275" s="2198" t="s">
        <v>943</v>
      </c>
      <c r="D275" s="2198"/>
      <c r="E275" s="351">
        <f t="shared" ref="E275:J276" si="59">SUMIF($B$607:$B$12276,$B275,E$607:E$12276)</f>
        <v>0</v>
      </c>
      <c r="F275" s="352">
        <f t="shared" si="59"/>
        <v>7120045</v>
      </c>
      <c r="G275" s="463">
        <f t="shared" si="59"/>
        <v>7120045</v>
      </c>
      <c r="H275" s="464">
        <f t="shared" si="59"/>
        <v>0</v>
      </c>
      <c r="I275" s="464">
        <f t="shared" si="59"/>
        <v>0</v>
      </c>
      <c r="J275" s="465">
        <f t="shared" si="59"/>
        <v>0</v>
      </c>
      <c r="K275" s="1437">
        <f t="shared" si="52"/>
        <v>1</v>
      </c>
      <c r="L275" s="1267" t="s">
        <v>1382</v>
      </c>
      <c r="M275" s="1878"/>
      <c r="N275" s="243"/>
      <c r="O275" s="243"/>
      <c r="P275" s="243"/>
      <c r="Q275" s="243"/>
      <c r="R275" s="243"/>
      <c r="S275" s="243"/>
      <c r="T275" s="243"/>
      <c r="U275" s="243"/>
      <c r="V275" s="243"/>
      <c r="W275" s="243"/>
      <c r="X275" s="243"/>
      <c r="Y275" s="243"/>
      <c r="Z275" s="243"/>
    </row>
    <row r="276" spans="1:26" s="254" customFormat="1" ht="18.75" customHeight="1">
      <c r="A276" s="7">
        <v>710</v>
      </c>
      <c r="B276" s="1154">
        <v>5200</v>
      </c>
      <c r="C276" s="2198" t="s">
        <v>944</v>
      </c>
      <c r="D276" s="2198"/>
      <c r="E276" s="351">
        <f t="shared" si="59"/>
        <v>0</v>
      </c>
      <c r="F276" s="352">
        <f t="shared" si="59"/>
        <v>4702103</v>
      </c>
      <c r="G276" s="463">
        <f t="shared" si="59"/>
        <v>4702103</v>
      </c>
      <c r="H276" s="464">
        <f t="shared" si="59"/>
        <v>0</v>
      </c>
      <c r="I276" s="464">
        <f t="shared" si="59"/>
        <v>0</v>
      </c>
      <c r="J276" s="465">
        <f t="shared" si="59"/>
        <v>0</v>
      </c>
      <c r="K276" s="1437">
        <f t="shared" si="52"/>
        <v>1</v>
      </c>
      <c r="L276" s="1267" t="s">
        <v>1383</v>
      </c>
      <c r="M276" s="1878"/>
      <c r="N276" s="243"/>
      <c r="O276" s="243"/>
      <c r="P276" s="243"/>
      <c r="Q276" s="243"/>
      <c r="R276" s="243"/>
      <c r="S276" s="243"/>
      <c r="T276" s="243"/>
      <c r="U276" s="243"/>
      <c r="V276" s="243"/>
      <c r="W276" s="243"/>
      <c r="X276" s="243"/>
      <c r="Y276" s="243"/>
      <c r="Z276" s="243"/>
    </row>
    <row r="277" spans="1:26" s="255" customFormat="1" ht="18.75" hidden="1" customHeight="1">
      <c r="A277" s="8">
        <v>715</v>
      </c>
      <c r="B277" s="1155"/>
      <c r="C277" s="1156">
        <v>5201</v>
      </c>
      <c r="D277" s="1157" t="s">
        <v>945</v>
      </c>
      <c r="E277" s="508">
        <f t="shared" ref="E277:J283" si="60">SUMIF($C$607:$C$12276,$C277,E$607:E$12276)</f>
        <v>0</v>
      </c>
      <c r="F277" s="516">
        <f t="shared" si="60"/>
        <v>0</v>
      </c>
      <c r="G277" s="466">
        <f t="shared" si="60"/>
        <v>0</v>
      </c>
      <c r="H277" s="467">
        <f t="shared" si="60"/>
        <v>0</v>
      </c>
      <c r="I277" s="467">
        <f t="shared" si="60"/>
        <v>0</v>
      </c>
      <c r="J277" s="468">
        <f t="shared" si="60"/>
        <v>0</v>
      </c>
      <c r="K277" s="1437" t="str">
        <f t="shared" si="52"/>
        <v/>
      </c>
      <c r="L277" s="1267" t="s">
        <v>1384</v>
      </c>
      <c r="M277" s="1883"/>
      <c r="N277" s="254"/>
      <c r="O277" s="254"/>
      <c r="P277" s="254"/>
      <c r="Q277" s="254"/>
      <c r="R277" s="254"/>
      <c r="S277" s="254"/>
      <c r="T277" s="254"/>
      <c r="U277" s="254"/>
      <c r="V277" s="254"/>
      <c r="W277" s="254"/>
      <c r="X277" s="254"/>
      <c r="Y277" s="254"/>
      <c r="Z277" s="254"/>
    </row>
    <row r="278" spans="1:26" s="255" customFormat="1" ht="18.75" hidden="1" customHeight="1">
      <c r="A278" s="8">
        <v>720</v>
      </c>
      <c r="B278" s="1155"/>
      <c r="C278" s="1158">
        <v>5202</v>
      </c>
      <c r="D278" s="1159" t="s">
        <v>946</v>
      </c>
      <c r="E278" s="510">
        <f t="shared" si="60"/>
        <v>0</v>
      </c>
      <c r="F278" s="518">
        <f t="shared" si="60"/>
        <v>0</v>
      </c>
      <c r="G278" s="472">
        <f t="shared" si="60"/>
        <v>0</v>
      </c>
      <c r="H278" s="473">
        <f t="shared" si="60"/>
        <v>0</v>
      </c>
      <c r="I278" s="473">
        <f t="shared" si="60"/>
        <v>0</v>
      </c>
      <c r="J278" s="474">
        <f t="shared" si="60"/>
        <v>0</v>
      </c>
      <c r="K278" s="1437" t="str">
        <f t="shared" si="52"/>
        <v/>
      </c>
      <c r="L278" s="1267" t="s">
        <v>1385</v>
      </c>
      <c r="M278" s="1883"/>
      <c r="N278" s="254"/>
      <c r="O278" s="254"/>
      <c r="P278" s="254"/>
      <c r="Q278" s="254"/>
      <c r="R278" s="254"/>
      <c r="S278" s="254"/>
      <c r="T278" s="254"/>
      <c r="U278" s="254"/>
      <c r="V278" s="254"/>
      <c r="W278" s="254"/>
      <c r="X278" s="254"/>
      <c r="Y278" s="254"/>
      <c r="Z278" s="254"/>
    </row>
    <row r="279" spans="1:26" s="255" customFormat="1" ht="18.75" hidden="1" customHeight="1">
      <c r="A279" s="8">
        <v>725</v>
      </c>
      <c r="B279" s="1155"/>
      <c r="C279" s="1158">
        <v>5203</v>
      </c>
      <c r="D279" s="1159" t="s">
        <v>264</v>
      </c>
      <c r="E279" s="510">
        <f t="shared" si="60"/>
        <v>0</v>
      </c>
      <c r="F279" s="518">
        <f t="shared" si="60"/>
        <v>0</v>
      </c>
      <c r="G279" s="472">
        <f t="shared" si="60"/>
        <v>0</v>
      </c>
      <c r="H279" s="473">
        <f t="shared" si="60"/>
        <v>0</v>
      </c>
      <c r="I279" s="473">
        <f t="shared" si="60"/>
        <v>0</v>
      </c>
      <c r="J279" s="474">
        <f t="shared" si="60"/>
        <v>0</v>
      </c>
      <c r="K279" s="1437" t="str">
        <f t="shared" si="52"/>
        <v/>
      </c>
      <c r="L279" s="1267" t="s">
        <v>1386</v>
      </c>
      <c r="M279" s="1883"/>
    </row>
    <row r="280" spans="1:26" s="255" customFormat="1" ht="18.75" hidden="1" customHeight="1">
      <c r="A280" s="8">
        <v>730</v>
      </c>
      <c r="B280" s="1155"/>
      <c r="C280" s="1158">
        <v>5204</v>
      </c>
      <c r="D280" s="1159" t="s">
        <v>265</v>
      </c>
      <c r="E280" s="510">
        <f t="shared" si="60"/>
        <v>0</v>
      </c>
      <c r="F280" s="518">
        <f t="shared" si="60"/>
        <v>0</v>
      </c>
      <c r="G280" s="472">
        <f t="shared" si="60"/>
        <v>0</v>
      </c>
      <c r="H280" s="473">
        <f t="shared" si="60"/>
        <v>0</v>
      </c>
      <c r="I280" s="473">
        <f t="shared" si="60"/>
        <v>0</v>
      </c>
      <c r="J280" s="474">
        <f t="shared" si="60"/>
        <v>0</v>
      </c>
      <c r="K280" s="1437" t="str">
        <f t="shared" si="52"/>
        <v/>
      </c>
      <c r="L280" s="1267" t="s">
        <v>1387</v>
      </c>
      <c r="M280" s="1883"/>
    </row>
    <row r="281" spans="1:26" s="255" customFormat="1" ht="18.75" hidden="1" customHeight="1">
      <c r="A281" s="8">
        <v>735</v>
      </c>
      <c r="B281" s="1155"/>
      <c r="C281" s="1158">
        <v>5205</v>
      </c>
      <c r="D281" s="1159" t="s">
        <v>266</v>
      </c>
      <c r="E281" s="510">
        <f t="shared" si="60"/>
        <v>0</v>
      </c>
      <c r="F281" s="518">
        <f t="shared" si="60"/>
        <v>0</v>
      </c>
      <c r="G281" s="472">
        <f t="shared" si="60"/>
        <v>0</v>
      </c>
      <c r="H281" s="473">
        <f t="shared" si="60"/>
        <v>0</v>
      </c>
      <c r="I281" s="473">
        <f t="shared" si="60"/>
        <v>0</v>
      </c>
      <c r="J281" s="474">
        <f t="shared" si="60"/>
        <v>0</v>
      </c>
      <c r="K281" s="1437" t="str">
        <f t="shared" si="52"/>
        <v/>
      </c>
      <c r="L281" s="1267" t="s">
        <v>1388</v>
      </c>
      <c r="M281" s="1883"/>
    </row>
    <row r="282" spans="1:26" s="255" customFormat="1" ht="18.75" customHeight="1">
      <c r="A282" s="8">
        <v>740</v>
      </c>
      <c r="B282" s="1155"/>
      <c r="C282" s="1158">
        <v>5206</v>
      </c>
      <c r="D282" s="1159" t="s">
        <v>267</v>
      </c>
      <c r="E282" s="510">
        <f t="shared" si="60"/>
        <v>0</v>
      </c>
      <c r="F282" s="518">
        <f t="shared" si="60"/>
        <v>4702103</v>
      </c>
      <c r="G282" s="472">
        <f t="shared" si="60"/>
        <v>4702103</v>
      </c>
      <c r="H282" s="473">
        <f t="shared" si="60"/>
        <v>0</v>
      </c>
      <c r="I282" s="473">
        <f t="shared" si="60"/>
        <v>0</v>
      </c>
      <c r="J282" s="474">
        <f t="shared" si="60"/>
        <v>0</v>
      </c>
      <c r="K282" s="1437">
        <f t="shared" si="52"/>
        <v>1</v>
      </c>
      <c r="L282" s="1267" t="s">
        <v>1389</v>
      </c>
      <c r="M282" s="1883"/>
    </row>
    <row r="283" spans="1:26" s="255" customFormat="1" ht="18.75" hidden="1" customHeight="1">
      <c r="A283" s="8">
        <v>745</v>
      </c>
      <c r="B283" s="1155"/>
      <c r="C283" s="1160">
        <v>5219</v>
      </c>
      <c r="D283" s="1161" t="s">
        <v>268</v>
      </c>
      <c r="E283" s="514">
        <f t="shared" si="60"/>
        <v>0</v>
      </c>
      <c r="F283" s="517">
        <f t="shared" si="60"/>
        <v>0</v>
      </c>
      <c r="G283" s="469">
        <f t="shared" si="60"/>
        <v>0</v>
      </c>
      <c r="H283" s="470">
        <f t="shared" si="60"/>
        <v>0</v>
      </c>
      <c r="I283" s="470">
        <f t="shared" si="60"/>
        <v>0</v>
      </c>
      <c r="J283" s="471">
        <f t="shared" si="60"/>
        <v>0</v>
      </c>
      <c r="K283" s="1437" t="str">
        <f t="shared" si="52"/>
        <v/>
      </c>
      <c r="L283" s="1267" t="s">
        <v>1384</v>
      </c>
      <c r="M283" s="1883"/>
    </row>
    <row r="284" spans="1:26" s="254" customFormat="1" ht="18.75" hidden="1" customHeight="1">
      <c r="A284" s="7">
        <v>750</v>
      </c>
      <c r="B284" s="1154">
        <v>5300</v>
      </c>
      <c r="C284" s="2198" t="s">
        <v>269</v>
      </c>
      <c r="D284" s="2198"/>
      <c r="E284" s="351">
        <f t="shared" ref="E284:J284" si="61">SUMIF($B$607:$B$12276,$B284,E$607:E$12276)</f>
        <v>0</v>
      </c>
      <c r="F284" s="352">
        <f t="shared" si="61"/>
        <v>0</v>
      </c>
      <c r="G284" s="463">
        <f t="shared" si="61"/>
        <v>0</v>
      </c>
      <c r="H284" s="464">
        <f t="shared" si="61"/>
        <v>0</v>
      </c>
      <c r="I284" s="464">
        <f t="shared" si="61"/>
        <v>0</v>
      </c>
      <c r="J284" s="465">
        <f t="shared" si="61"/>
        <v>0</v>
      </c>
      <c r="K284" s="1437" t="str">
        <f t="shared" si="52"/>
        <v/>
      </c>
      <c r="L284" s="1267" t="s">
        <v>1390</v>
      </c>
      <c r="M284" s="1883"/>
      <c r="N284" s="255"/>
      <c r="O284" s="255"/>
      <c r="P284" s="255"/>
      <c r="Q284" s="255"/>
      <c r="R284" s="255"/>
      <c r="S284" s="255"/>
      <c r="T284" s="255"/>
      <c r="U284" s="255"/>
      <c r="V284" s="255"/>
      <c r="W284" s="255"/>
      <c r="X284" s="255"/>
      <c r="Y284" s="255"/>
      <c r="Z284" s="255"/>
    </row>
    <row r="285" spans="1:26" s="255" customFormat="1" ht="18.75" hidden="1" customHeight="1">
      <c r="A285" s="8">
        <v>755</v>
      </c>
      <c r="B285" s="1155"/>
      <c r="C285" s="1156">
        <v>5301</v>
      </c>
      <c r="D285" s="1157" t="s">
        <v>1090</v>
      </c>
      <c r="E285" s="508">
        <f t="shared" ref="E285:J286" si="62">SUMIF($C$607:$C$12276,$C285,E$607:E$12276)</f>
        <v>0</v>
      </c>
      <c r="F285" s="516">
        <f t="shared" si="62"/>
        <v>0</v>
      </c>
      <c r="G285" s="466">
        <f t="shared" si="62"/>
        <v>0</v>
      </c>
      <c r="H285" s="467">
        <f t="shared" si="62"/>
        <v>0</v>
      </c>
      <c r="I285" s="467">
        <f t="shared" si="62"/>
        <v>0</v>
      </c>
      <c r="J285" s="468">
        <f t="shared" si="62"/>
        <v>0</v>
      </c>
      <c r="K285" s="1437" t="str">
        <f t="shared" si="52"/>
        <v/>
      </c>
      <c r="L285" s="1267" t="s">
        <v>1386</v>
      </c>
      <c r="M285" s="1883"/>
    </row>
    <row r="286" spans="1:26" s="255" customFormat="1" ht="18.75" hidden="1" customHeight="1">
      <c r="A286" s="8">
        <v>760</v>
      </c>
      <c r="B286" s="1155"/>
      <c r="C286" s="1160">
        <v>5309</v>
      </c>
      <c r="D286" s="1161" t="s">
        <v>270</v>
      </c>
      <c r="E286" s="514">
        <f t="shared" si="62"/>
        <v>0</v>
      </c>
      <c r="F286" s="517">
        <f t="shared" si="62"/>
        <v>0</v>
      </c>
      <c r="G286" s="469">
        <f t="shared" si="62"/>
        <v>0</v>
      </c>
      <c r="H286" s="470">
        <f t="shared" si="62"/>
        <v>0</v>
      </c>
      <c r="I286" s="470">
        <f t="shared" si="62"/>
        <v>0</v>
      </c>
      <c r="J286" s="471">
        <f t="shared" si="62"/>
        <v>0</v>
      </c>
      <c r="K286" s="1437" t="str">
        <f t="shared" si="52"/>
        <v/>
      </c>
      <c r="L286" s="1267" t="s">
        <v>1391</v>
      </c>
      <c r="M286" s="1883"/>
      <c r="N286" s="254"/>
      <c r="O286" s="254"/>
      <c r="P286" s="254"/>
      <c r="Q286" s="254"/>
      <c r="R286" s="254"/>
      <c r="S286" s="254"/>
      <c r="T286" s="254"/>
      <c r="U286" s="254"/>
      <c r="V286" s="254"/>
      <c r="W286" s="254"/>
      <c r="X286" s="254"/>
      <c r="Y286" s="254"/>
      <c r="Z286" s="254"/>
    </row>
    <row r="287" spans="1:26" s="254" customFormat="1" ht="18.75" customHeight="1">
      <c r="A287" s="7">
        <v>765</v>
      </c>
      <c r="B287" s="1154">
        <v>5400</v>
      </c>
      <c r="C287" s="2198" t="s">
        <v>960</v>
      </c>
      <c r="D287" s="2198"/>
      <c r="E287" s="351">
        <f t="shared" ref="E287:J288" si="63">SUMIF($B$607:$B$12276,$B287,E$607:E$12276)</f>
        <v>0</v>
      </c>
      <c r="F287" s="352">
        <f t="shared" si="63"/>
        <v>19771</v>
      </c>
      <c r="G287" s="463">
        <f t="shared" si="63"/>
        <v>19771</v>
      </c>
      <c r="H287" s="464">
        <f t="shared" si="63"/>
        <v>0</v>
      </c>
      <c r="I287" s="464">
        <f t="shared" si="63"/>
        <v>0</v>
      </c>
      <c r="J287" s="465">
        <f t="shared" si="63"/>
        <v>0</v>
      </c>
      <c r="K287" s="1437">
        <f t="shared" si="52"/>
        <v>1</v>
      </c>
      <c r="L287" s="1267"/>
      <c r="M287" s="1883"/>
      <c r="N287" s="255"/>
      <c r="O287" s="255"/>
      <c r="P287" s="255"/>
      <c r="Q287" s="255"/>
      <c r="R287" s="255"/>
      <c r="S287" s="255"/>
      <c r="T287" s="255"/>
      <c r="U287" s="255"/>
      <c r="V287" s="255"/>
      <c r="W287" s="255"/>
      <c r="X287" s="255"/>
      <c r="Y287" s="255"/>
      <c r="Z287" s="255"/>
    </row>
    <row r="288" spans="1:26" s="245" customFormat="1" ht="18.75" hidden="1" customHeight="1">
      <c r="A288" s="7">
        <v>775</v>
      </c>
      <c r="B288" s="1100">
        <v>5500</v>
      </c>
      <c r="C288" s="2192" t="s">
        <v>961</v>
      </c>
      <c r="D288" s="2192"/>
      <c r="E288" s="351">
        <f t="shared" si="63"/>
        <v>0</v>
      </c>
      <c r="F288" s="352">
        <f t="shared" si="63"/>
        <v>0</v>
      </c>
      <c r="G288" s="463">
        <f t="shared" si="63"/>
        <v>0</v>
      </c>
      <c r="H288" s="464">
        <f t="shared" si="63"/>
        <v>0</v>
      </c>
      <c r="I288" s="464">
        <f t="shared" si="63"/>
        <v>0</v>
      </c>
      <c r="J288" s="465">
        <f t="shared" si="63"/>
        <v>0</v>
      </c>
      <c r="K288" s="1437" t="str">
        <f t="shared" si="52"/>
        <v/>
      </c>
      <c r="L288" s="1267" t="s">
        <v>1392</v>
      </c>
      <c r="M288" s="1883"/>
      <c r="N288" s="255"/>
      <c r="O288" s="255"/>
      <c r="P288" s="255"/>
      <c r="Q288" s="255"/>
      <c r="R288" s="255"/>
      <c r="S288" s="255"/>
      <c r="T288" s="255"/>
      <c r="U288" s="255"/>
      <c r="V288" s="255"/>
      <c r="W288" s="255"/>
      <c r="X288" s="255"/>
      <c r="Y288" s="255"/>
      <c r="Z288" s="255"/>
    </row>
    <row r="289" spans="1:69" ht="18.75" hidden="1" customHeight="1">
      <c r="A289" s="8">
        <v>780</v>
      </c>
      <c r="B289" s="1151"/>
      <c r="C289" s="1102">
        <v>5501</v>
      </c>
      <c r="D289" s="1121" t="s">
        <v>962</v>
      </c>
      <c r="E289" s="508">
        <f t="shared" ref="E289:J292" si="64">SUMIF($C$607:$C$12276,$C289,E$607:E$12276)</f>
        <v>0</v>
      </c>
      <c r="F289" s="516">
        <f t="shared" si="64"/>
        <v>0</v>
      </c>
      <c r="G289" s="466">
        <f t="shared" si="64"/>
        <v>0</v>
      </c>
      <c r="H289" s="467">
        <f t="shared" si="64"/>
        <v>0</v>
      </c>
      <c r="I289" s="467">
        <f t="shared" si="64"/>
        <v>0</v>
      </c>
      <c r="J289" s="468">
        <f t="shared" si="64"/>
        <v>0</v>
      </c>
      <c r="K289" s="1437" t="str">
        <f t="shared" si="52"/>
        <v/>
      </c>
      <c r="L289" s="1267" t="s">
        <v>1384</v>
      </c>
      <c r="M289" s="1883"/>
      <c r="N289" s="254"/>
      <c r="O289" s="254"/>
      <c r="P289" s="254"/>
      <c r="Q289" s="254"/>
      <c r="R289" s="254"/>
      <c r="S289" s="254"/>
      <c r="T289" s="254"/>
      <c r="U289" s="254"/>
      <c r="V289" s="254"/>
      <c r="W289" s="254"/>
      <c r="X289" s="254"/>
      <c r="Y289" s="254"/>
      <c r="Z289" s="254"/>
    </row>
    <row r="290" spans="1:69" ht="18.75" hidden="1" customHeight="1">
      <c r="A290" s="8">
        <v>785</v>
      </c>
      <c r="B290" s="1151"/>
      <c r="C290" s="1108">
        <v>5502</v>
      </c>
      <c r="D290" s="1109" t="s">
        <v>963</v>
      </c>
      <c r="E290" s="510">
        <f t="shared" si="64"/>
        <v>0</v>
      </c>
      <c r="F290" s="518">
        <f t="shared" si="64"/>
        <v>0</v>
      </c>
      <c r="G290" s="472">
        <f t="shared" si="64"/>
        <v>0</v>
      </c>
      <c r="H290" s="473">
        <f t="shared" si="64"/>
        <v>0</v>
      </c>
      <c r="I290" s="473">
        <f t="shared" si="64"/>
        <v>0</v>
      </c>
      <c r="J290" s="474">
        <f t="shared" si="64"/>
        <v>0</v>
      </c>
      <c r="K290" s="1437" t="str">
        <f t="shared" si="52"/>
        <v/>
      </c>
      <c r="L290" s="1267"/>
      <c r="N290" s="245"/>
      <c r="O290" s="245"/>
      <c r="P290" s="245"/>
      <c r="Q290" s="245"/>
      <c r="R290" s="245"/>
      <c r="S290" s="245"/>
      <c r="T290" s="245"/>
      <c r="U290" s="245"/>
      <c r="V290" s="245"/>
      <c r="W290" s="245"/>
      <c r="X290" s="245"/>
      <c r="Y290" s="245"/>
      <c r="Z290" s="245"/>
    </row>
    <row r="291" spans="1:69" ht="18.75" hidden="1" customHeight="1">
      <c r="A291" s="8">
        <v>790</v>
      </c>
      <c r="B291" s="1151"/>
      <c r="C291" s="1108">
        <v>5503</v>
      </c>
      <c r="D291" s="1152" t="s">
        <v>964</v>
      </c>
      <c r="E291" s="510">
        <f t="shared" si="64"/>
        <v>0</v>
      </c>
      <c r="F291" s="518">
        <f t="shared" si="64"/>
        <v>0</v>
      </c>
      <c r="G291" s="472">
        <f t="shared" si="64"/>
        <v>0</v>
      </c>
      <c r="H291" s="473">
        <f t="shared" si="64"/>
        <v>0</v>
      </c>
      <c r="I291" s="473">
        <f t="shared" si="64"/>
        <v>0</v>
      </c>
      <c r="J291" s="474">
        <f t="shared" si="64"/>
        <v>0</v>
      </c>
      <c r="K291" s="1437" t="str">
        <f t="shared" si="52"/>
        <v/>
      </c>
      <c r="L291" s="1267" t="s">
        <v>1381</v>
      </c>
    </row>
    <row r="292" spans="1:69" ht="18.75" hidden="1" customHeight="1">
      <c r="A292" s="8">
        <v>795</v>
      </c>
      <c r="B292" s="1151"/>
      <c r="C292" s="1104">
        <v>5504</v>
      </c>
      <c r="D292" s="1132" t="s">
        <v>965</v>
      </c>
      <c r="E292" s="514">
        <f t="shared" si="64"/>
        <v>0</v>
      </c>
      <c r="F292" s="517">
        <f t="shared" si="64"/>
        <v>0</v>
      </c>
      <c r="G292" s="469">
        <f t="shared" si="64"/>
        <v>0</v>
      </c>
      <c r="H292" s="470">
        <f t="shared" si="64"/>
        <v>0</v>
      </c>
      <c r="I292" s="470">
        <f t="shared" si="64"/>
        <v>0</v>
      </c>
      <c r="J292" s="471">
        <f t="shared" si="64"/>
        <v>0</v>
      </c>
      <c r="K292" s="1437" t="str">
        <f t="shared" si="52"/>
        <v/>
      </c>
      <c r="L292" s="1267" t="s">
        <v>1384</v>
      </c>
    </row>
    <row r="293" spans="1:69" s="254" customFormat="1" ht="18.75" hidden="1" customHeight="1">
      <c r="A293" s="7">
        <v>805</v>
      </c>
      <c r="B293" s="1154">
        <v>5700</v>
      </c>
      <c r="C293" s="2195" t="s">
        <v>1326</v>
      </c>
      <c r="D293" s="2196"/>
      <c r="E293" s="351">
        <f t="shared" ref="E293:J293" si="65">SUMIF($B$607:$B$12276,$B293,E$607:E$12276)</f>
        <v>0</v>
      </c>
      <c r="F293" s="352">
        <f t="shared" si="65"/>
        <v>0</v>
      </c>
      <c r="G293" s="463">
        <f t="shared" si="65"/>
        <v>0</v>
      </c>
      <c r="H293" s="464">
        <f t="shared" si="65"/>
        <v>0</v>
      </c>
      <c r="I293" s="464">
        <f t="shared" si="65"/>
        <v>0</v>
      </c>
      <c r="J293" s="465">
        <f t="shared" si="65"/>
        <v>0</v>
      </c>
      <c r="K293" s="1437" t="str">
        <f t="shared" si="52"/>
        <v/>
      </c>
      <c r="L293" s="1267" t="s">
        <v>1394</v>
      </c>
      <c r="M293" s="1878"/>
      <c r="N293" s="243"/>
      <c r="O293" s="243"/>
      <c r="P293" s="243"/>
      <c r="Q293" s="243"/>
      <c r="R293" s="243"/>
      <c r="S293" s="243"/>
      <c r="T293" s="243"/>
      <c r="U293" s="243"/>
      <c r="V293" s="243"/>
      <c r="W293" s="243"/>
      <c r="X293" s="243"/>
      <c r="Y293" s="243"/>
      <c r="Z293" s="243"/>
    </row>
    <row r="294" spans="1:69" s="255" customFormat="1" ht="18.75" hidden="1" customHeight="1">
      <c r="A294" s="8">
        <v>810</v>
      </c>
      <c r="B294" s="1155"/>
      <c r="C294" s="1156">
        <v>5701</v>
      </c>
      <c r="D294" s="1157" t="s">
        <v>967</v>
      </c>
      <c r="E294" s="508">
        <f t="shared" ref="E294:J296" si="66">SUMIF($C$607:$C$12276,$C294,E$607:E$12276)</f>
        <v>0</v>
      </c>
      <c r="F294" s="516">
        <f t="shared" si="66"/>
        <v>0</v>
      </c>
      <c r="G294" s="466">
        <f t="shared" si="66"/>
        <v>0</v>
      </c>
      <c r="H294" s="467">
        <f t="shared" si="66"/>
        <v>0</v>
      </c>
      <c r="I294" s="467">
        <f t="shared" si="66"/>
        <v>0</v>
      </c>
      <c r="J294" s="468">
        <f t="shared" si="66"/>
        <v>0</v>
      </c>
      <c r="K294" s="1437" t="str">
        <f t="shared" si="52"/>
        <v/>
      </c>
      <c r="L294" s="1267" t="s">
        <v>1396</v>
      </c>
      <c r="M294" s="1878"/>
      <c r="N294" s="243"/>
      <c r="O294" s="243"/>
      <c r="P294" s="243"/>
      <c r="Q294" s="243"/>
      <c r="R294" s="243"/>
      <c r="S294" s="243"/>
      <c r="T294" s="243"/>
      <c r="U294" s="243"/>
      <c r="V294" s="243"/>
      <c r="W294" s="243"/>
      <c r="X294" s="243"/>
      <c r="Y294" s="243"/>
      <c r="Z294" s="243"/>
    </row>
    <row r="295" spans="1:69" s="255" customFormat="1" ht="18.75" hidden="1" customHeight="1">
      <c r="A295" s="8">
        <v>815</v>
      </c>
      <c r="B295" s="1155"/>
      <c r="C295" s="1162">
        <v>5702</v>
      </c>
      <c r="D295" s="1163" t="s">
        <v>968</v>
      </c>
      <c r="E295" s="512">
        <f t="shared" si="66"/>
        <v>0</v>
      </c>
      <c r="F295" s="519">
        <f t="shared" si="66"/>
        <v>0</v>
      </c>
      <c r="G295" s="475">
        <f t="shared" si="66"/>
        <v>0</v>
      </c>
      <c r="H295" s="476">
        <f t="shared" si="66"/>
        <v>0</v>
      </c>
      <c r="I295" s="476">
        <f t="shared" si="66"/>
        <v>0</v>
      </c>
      <c r="J295" s="477">
        <f t="shared" si="66"/>
        <v>0</v>
      </c>
      <c r="K295" s="1437" t="str">
        <f t="shared" si="52"/>
        <v/>
      </c>
      <c r="L295" s="1267" t="s">
        <v>1393</v>
      </c>
      <c r="M295" s="1883"/>
      <c r="N295" s="254"/>
      <c r="O295" s="254"/>
      <c r="P295" s="254"/>
      <c r="Q295" s="254"/>
      <c r="R295" s="254"/>
      <c r="S295" s="254"/>
      <c r="T295" s="254"/>
      <c r="U295" s="254"/>
      <c r="V295" s="254"/>
      <c r="W295" s="254"/>
      <c r="X295" s="254"/>
      <c r="Y295" s="254"/>
      <c r="Z295" s="254"/>
    </row>
    <row r="296" spans="1:69" s="251" customFormat="1" ht="18.75" hidden="1" customHeight="1">
      <c r="A296" s="11">
        <v>525</v>
      </c>
      <c r="B296" s="1107"/>
      <c r="C296" s="1164">
        <v>4071</v>
      </c>
      <c r="D296" s="1165" t="s">
        <v>1330</v>
      </c>
      <c r="E296" s="528">
        <f t="shared" si="66"/>
        <v>0</v>
      </c>
      <c r="F296" s="529">
        <f t="shared" si="66"/>
        <v>0</v>
      </c>
      <c r="G296" s="490">
        <f t="shared" si="66"/>
        <v>0</v>
      </c>
      <c r="H296" s="491">
        <f t="shared" si="66"/>
        <v>0</v>
      </c>
      <c r="I296" s="491">
        <f t="shared" si="66"/>
        <v>0</v>
      </c>
      <c r="J296" s="492">
        <f t="shared" si="66"/>
        <v>0</v>
      </c>
      <c r="K296" s="1437" t="str">
        <f t="shared" si="52"/>
        <v/>
      </c>
      <c r="L296" s="1267" t="s">
        <v>1397</v>
      </c>
      <c r="M296" s="1883"/>
      <c r="N296" s="255"/>
      <c r="O296" s="255"/>
      <c r="P296" s="255"/>
      <c r="Q296" s="255"/>
      <c r="R296" s="255"/>
      <c r="S296" s="255"/>
      <c r="T296" s="255"/>
      <c r="U296" s="255"/>
      <c r="V296" s="255"/>
      <c r="W296" s="255"/>
      <c r="X296" s="255"/>
      <c r="Y296" s="255"/>
      <c r="Z296" s="255"/>
      <c r="AA296" s="248"/>
      <c r="AB296" s="249"/>
      <c r="AC296" s="248"/>
      <c r="AD296" s="248"/>
      <c r="AE296" s="249"/>
      <c r="AF296" s="248"/>
      <c r="AG296" s="248"/>
      <c r="AH296" s="249"/>
      <c r="AI296" s="256"/>
      <c r="AJ296" s="256"/>
      <c r="AK296" s="257"/>
      <c r="AL296" s="248"/>
      <c r="AM296" s="248"/>
      <c r="AN296" s="249"/>
      <c r="AO296" s="248"/>
      <c r="AP296" s="248"/>
      <c r="AQ296" s="249"/>
      <c r="AR296" s="248"/>
      <c r="AS296" s="248"/>
      <c r="AT296" s="249"/>
      <c r="AU296" s="248"/>
      <c r="AV296" s="248"/>
      <c r="AW296" s="249"/>
      <c r="AX296" s="248"/>
      <c r="AY296" s="248"/>
      <c r="AZ296" s="250"/>
      <c r="BA296" s="248"/>
      <c r="BB296" s="248"/>
      <c r="BC296" s="249"/>
      <c r="BD296" s="248"/>
      <c r="BE296" s="248"/>
      <c r="BF296" s="249"/>
      <c r="BG296" s="248"/>
      <c r="BH296" s="249"/>
      <c r="BI296" s="250"/>
      <c r="BJ296" s="249"/>
      <c r="BK296" s="249"/>
      <c r="BL296" s="248"/>
      <c r="BM296" s="248"/>
      <c r="BN296" s="249"/>
      <c r="BO296" s="248"/>
      <c r="BQ296" s="248"/>
    </row>
    <row r="297" spans="1:69" s="245" customFormat="1" ht="18.75" hidden="1" customHeight="1">
      <c r="A297" s="7">
        <v>820</v>
      </c>
      <c r="B297" s="1295">
        <v>98</v>
      </c>
      <c r="C297" s="2206" t="s">
        <v>970</v>
      </c>
      <c r="D297" s="2207"/>
      <c r="E297" s="651">
        <f t="shared" ref="E297:J297" si="67">SUMIF($B$607:$B$12276,$B297,E$607:E$12276)</f>
        <v>0</v>
      </c>
      <c r="F297" s="652">
        <f t="shared" si="67"/>
        <v>0</v>
      </c>
      <c r="G297" s="653">
        <f t="shared" si="67"/>
        <v>0</v>
      </c>
      <c r="H297" s="654">
        <f t="shared" si="67"/>
        <v>0</v>
      </c>
      <c r="I297" s="654">
        <f t="shared" si="67"/>
        <v>0</v>
      </c>
      <c r="J297" s="655">
        <f t="shared" si="67"/>
        <v>0</v>
      </c>
      <c r="K297" s="1437" t="str">
        <f t="shared" si="52"/>
        <v/>
      </c>
      <c r="L297" s="1267" t="s">
        <v>1386</v>
      </c>
      <c r="M297" s="1881"/>
      <c r="N297" s="248"/>
      <c r="O297" s="248"/>
      <c r="P297" s="248"/>
      <c r="Q297" s="248"/>
      <c r="R297" s="248"/>
      <c r="S297" s="248"/>
      <c r="T297" s="248"/>
      <c r="U297" s="248"/>
      <c r="V297" s="248"/>
      <c r="W297" s="248"/>
      <c r="X297" s="248"/>
      <c r="Y297" s="248"/>
      <c r="Z297" s="248"/>
    </row>
    <row r="298" spans="1:69" ht="8.25" hidden="1" customHeight="1">
      <c r="A298" s="8">
        <v>821</v>
      </c>
      <c r="B298" s="1170"/>
      <c r="C298" s="1171"/>
      <c r="D298" s="1168"/>
      <c r="E298" s="530"/>
      <c r="F298" s="530"/>
      <c r="G298" s="278"/>
      <c r="H298" s="278"/>
      <c r="I298" s="278"/>
      <c r="J298" s="279"/>
      <c r="K298" s="1437" t="str">
        <f t="shared" si="52"/>
        <v/>
      </c>
      <c r="L298" s="1267"/>
      <c r="M298" s="1883"/>
      <c r="N298" s="255"/>
      <c r="O298" s="255"/>
      <c r="P298" s="255"/>
      <c r="Q298" s="255"/>
      <c r="R298" s="255"/>
      <c r="S298" s="255"/>
      <c r="T298" s="255"/>
      <c r="U298" s="255"/>
      <c r="V298" s="255"/>
      <c r="W298" s="255"/>
      <c r="X298" s="255"/>
      <c r="Y298" s="255"/>
      <c r="Z298" s="255"/>
    </row>
    <row r="299" spans="1:69" ht="8.25" hidden="1" customHeight="1">
      <c r="A299" s="8">
        <v>822</v>
      </c>
      <c r="B299" s="1173"/>
      <c r="C299" s="1035"/>
      <c r="D299" s="1168"/>
      <c r="E299" s="530"/>
      <c r="F299" s="530"/>
      <c r="G299" s="278"/>
      <c r="H299" s="278"/>
      <c r="I299" s="278"/>
      <c r="J299" s="279"/>
      <c r="K299" s="1437" t="str">
        <f t="shared" si="52"/>
        <v/>
      </c>
      <c r="L299" s="1268"/>
      <c r="N299" s="245"/>
      <c r="O299" s="245"/>
      <c r="P299" s="245"/>
      <c r="Q299" s="245"/>
      <c r="R299" s="245"/>
      <c r="S299" s="245"/>
      <c r="T299" s="245"/>
      <c r="U299" s="245"/>
      <c r="V299" s="245"/>
      <c r="W299" s="245"/>
      <c r="X299" s="245"/>
      <c r="Y299" s="245"/>
      <c r="Z299" s="245"/>
    </row>
    <row r="300" spans="1:69" ht="8.25" hidden="1" customHeight="1">
      <c r="A300" s="8">
        <v>823</v>
      </c>
      <c r="B300" s="1173"/>
      <c r="C300" s="1035"/>
      <c r="D300" s="1168"/>
      <c r="E300" s="530"/>
      <c r="F300" s="530"/>
      <c r="G300" s="278"/>
      <c r="H300" s="278"/>
      <c r="I300" s="278"/>
      <c r="J300" s="279"/>
      <c r="K300" s="1437" t="str">
        <f t="shared" si="52"/>
        <v/>
      </c>
      <c r="L300" s="1268"/>
    </row>
    <row r="301" spans="1:69" ht="20.25" customHeight="1" thickBot="1">
      <c r="A301" s="8">
        <v>825</v>
      </c>
      <c r="B301" s="1296" t="s">
        <v>1323</v>
      </c>
      <c r="C301" s="1176" t="s">
        <v>494</v>
      </c>
      <c r="D301" s="1297" t="s">
        <v>1331</v>
      </c>
      <c r="E301" s="365">
        <f t="shared" ref="E301:J301" si="68">SUMIF($C$607:$C$12276,$C301,E$607:E$12276)</f>
        <v>0</v>
      </c>
      <c r="F301" s="366">
        <f t="shared" si="68"/>
        <v>16204827</v>
      </c>
      <c r="G301" s="646">
        <f t="shared" si="68"/>
        <v>15656668</v>
      </c>
      <c r="H301" s="647">
        <f t="shared" si="68"/>
        <v>0</v>
      </c>
      <c r="I301" s="647">
        <f t="shared" si="68"/>
        <v>0</v>
      </c>
      <c r="J301" s="648">
        <f t="shared" si="68"/>
        <v>548159</v>
      </c>
      <c r="K301" s="4">
        <v>1</v>
      </c>
      <c r="L301" s="1265"/>
    </row>
    <row r="302" spans="1:69" ht="16.5" customHeight="1" thickTop="1">
      <c r="A302" s="8"/>
      <c r="B302" s="1178"/>
      <c r="C302" s="1179"/>
      <c r="D302" s="1037"/>
      <c r="E302" s="664"/>
      <c r="F302" s="664"/>
      <c r="G302" s="664"/>
      <c r="H302" s="664"/>
      <c r="I302" s="664"/>
      <c r="J302" s="664"/>
      <c r="K302" s="4">
        <v>1</v>
      </c>
      <c r="L302" s="1265"/>
    </row>
    <row r="303" spans="1:69">
      <c r="A303" s="8"/>
      <c r="B303" s="664"/>
      <c r="C303" s="1035"/>
      <c r="D303" s="1054"/>
      <c r="E303" s="665"/>
      <c r="F303" s="665"/>
      <c r="G303" s="665"/>
      <c r="H303" s="665"/>
      <c r="I303" s="665"/>
      <c r="J303" s="665"/>
      <c r="K303" s="4">
        <v>1</v>
      </c>
      <c r="L303" s="1265"/>
    </row>
    <row r="304" spans="1:69">
      <c r="A304" s="8"/>
      <c r="B304" s="1298"/>
      <c r="C304" s="1299"/>
      <c r="D304" s="1300"/>
      <c r="E304" s="1301"/>
      <c r="F304" s="1301"/>
      <c r="G304" s="1301"/>
      <c r="H304" s="1301"/>
      <c r="I304" s="1301"/>
      <c r="J304" s="1301"/>
      <c r="K304" s="172">
        <f t="shared" ref="K304:K345" si="69">(IF($E$301&lt;&gt;0,$K$2,IF($F$301&lt;&gt;0,$K$2,"")))</f>
        <v>1</v>
      </c>
      <c r="L304" s="1265"/>
    </row>
    <row r="305" spans="1:12">
      <c r="A305" s="8"/>
      <c r="B305" s="664"/>
      <c r="C305" s="1035"/>
      <c r="D305" s="1054"/>
      <c r="E305" s="665"/>
      <c r="F305" s="665"/>
      <c r="G305" s="665"/>
      <c r="H305" s="665"/>
      <c r="I305" s="665"/>
      <c r="J305" s="665"/>
      <c r="K305" s="172">
        <f t="shared" si="69"/>
        <v>1</v>
      </c>
      <c r="L305" s="1265"/>
    </row>
    <row r="306" spans="1:12" ht="20.25" customHeight="1">
      <c r="A306" s="8"/>
      <c r="B306" s="2190" t="str">
        <f>$B$7</f>
        <v>ОТЧЕТНИ ДАННИ ПО ЕБК ЗА СМЕТКИТЕ ЗА СРЕДСТВАТА ОТ ЕВРОПЕЙСКИЯ СЪЮЗ - КСФ</v>
      </c>
      <c r="C306" s="2191"/>
      <c r="D306" s="2191"/>
      <c r="E306" s="665"/>
      <c r="F306" s="665"/>
      <c r="G306" s="665"/>
      <c r="H306" s="665"/>
      <c r="I306" s="665"/>
      <c r="J306" s="12"/>
      <c r="K306" s="172">
        <f t="shared" si="69"/>
        <v>1</v>
      </c>
      <c r="L306" s="1265"/>
    </row>
    <row r="307" spans="1:12" ht="18.75" customHeight="1">
      <c r="A307" s="8"/>
      <c r="B307" s="664"/>
      <c r="C307" s="1035"/>
      <c r="D307" s="1054"/>
      <c r="E307" s="1055" t="s">
        <v>1333</v>
      </c>
      <c r="F307" s="1055" t="s">
        <v>644</v>
      </c>
      <c r="G307" s="665"/>
      <c r="H307" s="665"/>
      <c r="I307" s="665"/>
      <c r="J307" s="665"/>
      <c r="K307" s="172">
        <f t="shared" si="69"/>
        <v>1</v>
      </c>
      <c r="L307" s="1265"/>
    </row>
    <row r="308" spans="1:12" ht="27" customHeight="1">
      <c r="A308" s="8"/>
      <c r="B308" s="2187">
        <f>$B$9</f>
        <v>0</v>
      </c>
      <c r="C308" s="2188"/>
      <c r="D308" s="2189"/>
      <c r="E308" s="977">
        <f>$E$9</f>
        <v>43466</v>
      </c>
      <c r="F308" s="1059">
        <f>$F$9</f>
        <v>43555</v>
      </c>
      <c r="G308" s="665"/>
      <c r="H308" s="665"/>
      <c r="I308" s="665"/>
      <c r="J308" s="665"/>
      <c r="K308" s="172">
        <f t="shared" si="69"/>
        <v>1</v>
      </c>
      <c r="L308" s="1265"/>
    </row>
    <row r="309" spans="1:12">
      <c r="A309" s="8"/>
      <c r="B309" s="1060" t="str">
        <f>$B$10</f>
        <v xml:space="preserve">                                                            (наименование на разпоредителя с бюджет)</v>
      </c>
      <c r="C309" s="664"/>
      <c r="D309" s="1037"/>
      <c r="E309" s="1061"/>
      <c r="F309" s="1061"/>
      <c r="G309" s="665"/>
      <c r="H309" s="665"/>
      <c r="I309" s="665"/>
      <c r="J309" s="665"/>
      <c r="K309" s="172">
        <f t="shared" si="69"/>
        <v>1</v>
      </c>
      <c r="L309" s="1265"/>
    </row>
    <row r="310" spans="1:12" ht="5.25" customHeight="1">
      <c r="A310" s="8"/>
      <c r="B310" s="1060"/>
      <c r="C310" s="664"/>
      <c r="D310" s="1037"/>
      <c r="E310" s="1060"/>
      <c r="F310" s="664"/>
      <c r="G310" s="665"/>
      <c r="H310" s="665"/>
      <c r="I310" s="665"/>
      <c r="J310" s="665"/>
      <c r="K310" s="172">
        <f t="shared" si="69"/>
        <v>1</v>
      </c>
      <c r="L310" s="1265"/>
    </row>
    <row r="311" spans="1:12" ht="27" customHeight="1">
      <c r="A311" s="8"/>
      <c r="B311" s="2173" t="str">
        <f>$B$12</f>
        <v>Министерство на регионалното развитие и благоустройство</v>
      </c>
      <c r="C311" s="2174"/>
      <c r="D311" s="2175"/>
      <c r="E311" s="1062" t="s">
        <v>1305</v>
      </c>
      <c r="F311" s="1814" t="str">
        <f>$F$12</f>
        <v>2100</v>
      </c>
      <c r="G311" s="665"/>
      <c r="H311" s="665"/>
      <c r="I311" s="665"/>
      <c r="J311" s="665"/>
      <c r="K311" s="172">
        <f t="shared" si="69"/>
        <v>1</v>
      </c>
      <c r="L311" s="1265"/>
    </row>
    <row r="312" spans="1:12">
      <c r="A312" s="8"/>
      <c r="B312" s="1064" t="str">
        <f>$B$13</f>
        <v xml:space="preserve">                                             (наименование на първостепенния разпоредител с бюджет)</v>
      </c>
      <c r="C312" s="664"/>
      <c r="D312" s="1037"/>
      <c r="E312" s="1187"/>
      <c r="F312" s="665"/>
      <c r="G312" s="665"/>
      <c r="H312" s="665"/>
      <c r="I312" s="665"/>
      <c r="J312" s="665"/>
      <c r="K312" s="172">
        <f t="shared" si="69"/>
        <v>1</v>
      </c>
      <c r="L312" s="1266" t="s">
        <v>1381</v>
      </c>
    </row>
    <row r="313" spans="1:12" ht="21.75" customHeight="1">
      <c r="A313" s="8"/>
      <c r="B313" s="1060"/>
      <c r="C313" s="664"/>
      <c r="D313" s="1183" t="s">
        <v>1416</v>
      </c>
      <c r="E313" s="1184">
        <f>$E$15</f>
        <v>98</v>
      </c>
      <c r="F313" s="1412" t="str">
        <f>+$F$15</f>
        <v>СЕС - КСФ</v>
      </c>
      <c r="G313" s="665"/>
      <c r="H313" s="278"/>
      <c r="I313" s="278"/>
      <c r="J313" s="278"/>
      <c r="K313" s="172">
        <f t="shared" si="69"/>
        <v>1</v>
      </c>
      <c r="L313" s="1267" t="s">
        <v>1382</v>
      </c>
    </row>
    <row r="314" spans="1:12">
      <c r="A314" s="8"/>
      <c r="B314" s="664"/>
      <c r="C314" s="1035"/>
      <c r="D314" s="1054"/>
      <c r="E314" s="1270"/>
      <c r="F314" s="665"/>
      <c r="G314" s="665"/>
      <c r="H314" s="665"/>
      <c r="I314" s="665"/>
      <c r="J314" s="665"/>
      <c r="K314" s="172">
        <f t="shared" si="69"/>
        <v>1</v>
      </c>
      <c r="L314" s="1267" t="s">
        <v>1383</v>
      </c>
    </row>
    <row r="315" spans="1:12" ht="18.75" customHeight="1" thickBot="1">
      <c r="A315" s="8"/>
      <c r="B315" s="1061"/>
      <c r="C315" s="1035"/>
      <c r="D315" s="1186" t="s">
        <v>2199</v>
      </c>
      <c r="E315" s="665"/>
      <c r="F315" s="1187"/>
      <c r="G315" s="278"/>
      <c r="H315" s="278"/>
      <c r="I315" s="278"/>
      <c r="J315" s="278"/>
      <c r="K315" s="172">
        <f t="shared" si="69"/>
        <v>1</v>
      </c>
      <c r="L315" s="1267" t="s">
        <v>1384</v>
      </c>
    </row>
    <row r="316" spans="1:12" ht="20.25" customHeight="1">
      <c r="A316" s="8"/>
      <c r="B316" s="1188" t="s">
        <v>972</v>
      </c>
      <c r="C316" s="1189" t="s">
        <v>1332</v>
      </c>
      <c r="D316" s="1190" t="s">
        <v>974</v>
      </c>
      <c r="E316" s="1191" t="s">
        <v>975</v>
      </c>
      <c r="F316" s="1192" t="s">
        <v>976</v>
      </c>
      <c r="G316" s="278"/>
      <c r="H316" s="278"/>
      <c r="I316" s="278"/>
      <c r="J316" s="278"/>
      <c r="K316" s="172">
        <f t="shared" si="69"/>
        <v>1</v>
      </c>
      <c r="L316" s="1267" t="s">
        <v>1385</v>
      </c>
    </row>
    <row r="317" spans="1:12" ht="18.75" customHeight="1">
      <c r="A317" s="8">
        <v>905</v>
      </c>
      <c r="B317" s="1193"/>
      <c r="C317" s="1194" t="s">
        <v>977</v>
      </c>
      <c r="D317" s="1195" t="s">
        <v>978</v>
      </c>
      <c r="E317" s="678">
        <f t="shared" ref="E317:F322" si="70">SUMIF($C$607:$C$12276,$C317,E$607:E$12276)</f>
        <v>0</v>
      </c>
      <c r="F317" s="679">
        <f t="shared" si="70"/>
        <v>0</v>
      </c>
      <c r="G317" s="278"/>
      <c r="H317" s="278"/>
      <c r="I317" s="278"/>
      <c r="J317" s="278"/>
      <c r="K317" s="172">
        <f t="shared" si="69"/>
        <v>1</v>
      </c>
      <c r="L317" s="1267" t="s">
        <v>1386</v>
      </c>
    </row>
    <row r="318" spans="1:12" ht="18.75" customHeight="1">
      <c r="A318" s="8">
        <v>906</v>
      </c>
      <c r="B318" s="1196"/>
      <c r="C318" s="1197" t="s">
        <v>979</v>
      </c>
      <c r="D318" s="1198" t="s">
        <v>980</v>
      </c>
      <c r="E318" s="674">
        <f t="shared" si="70"/>
        <v>0</v>
      </c>
      <c r="F318" s="675">
        <f t="shared" si="70"/>
        <v>0</v>
      </c>
      <c r="G318" s="278"/>
      <c r="H318" s="278"/>
      <c r="I318" s="278"/>
      <c r="J318" s="278"/>
      <c r="K318" s="172">
        <f t="shared" si="69"/>
        <v>1</v>
      </c>
      <c r="L318" s="1267" t="s">
        <v>1387</v>
      </c>
    </row>
    <row r="319" spans="1:12" ht="18.75" customHeight="1">
      <c r="A319" s="8">
        <v>907</v>
      </c>
      <c r="B319" s="1199"/>
      <c r="C319" s="1200" t="s">
        <v>981</v>
      </c>
      <c r="D319" s="1201" t="s">
        <v>982</v>
      </c>
      <c r="E319" s="676">
        <f t="shared" si="70"/>
        <v>0</v>
      </c>
      <c r="F319" s="677">
        <f t="shared" si="70"/>
        <v>0</v>
      </c>
      <c r="G319" s="278"/>
      <c r="H319" s="278"/>
      <c r="I319" s="278"/>
      <c r="J319" s="278"/>
      <c r="K319" s="172">
        <f t="shared" si="69"/>
        <v>1</v>
      </c>
      <c r="L319" s="1267" t="s">
        <v>1388</v>
      </c>
    </row>
    <row r="320" spans="1:12" ht="18.75" customHeight="1">
      <c r="A320" s="8">
        <v>910</v>
      </c>
      <c r="B320" s="1193"/>
      <c r="C320" s="1194" t="s">
        <v>983</v>
      </c>
      <c r="D320" s="1195" t="s">
        <v>984</v>
      </c>
      <c r="E320" s="678">
        <f t="shared" si="70"/>
        <v>0</v>
      </c>
      <c r="F320" s="679">
        <f t="shared" si="70"/>
        <v>0</v>
      </c>
      <c r="G320" s="278"/>
      <c r="H320" s="278"/>
      <c r="I320" s="278"/>
      <c r="J320" s="278"/>
      <c r="K320" s="172">
        <f t="shared" si="69"/>
        <v>1</v>
      </c>
      <c r="L320" s="1267" t="s">
        <v>1389</v>
      </c>
    </row>
    <row r="321" spans="1:12" ht="18.75" customHeight="1">
      <c r="A321" s="8">
        <v>911</v>
      </c>
      <c r="B321" s="1196"/>
      <c r="C321" s="1197" t="s">
        <v>985</v>
      </c>
      <c r="D321" s="1198" t="s">
        <v>980</v>
      </c>
      <c r="E321" s="674">
        <f t="shared" si="70"/>
        <v>0</v>
      </c>
      <c r="F321" s="675">
        <f t="shared" si="70"/>
        <v>0</v>
      </c>
      <c r="G321" s="278"/>
      <c r="H321" s="278"/>
      <c r="I321" s="278"/>
      <c r="J321" s="278"/>
      <c r="K321" s="172">
        <f t="shared" si="69"/>
        <v>1</v>
      </c>
      <c r="L321" s="1267" t="s">
        <v>1384</v>
      </c>
    </row>
    <row r="322" spans="1:12" ht="18.75" customHeight="1">
      <c r="A322" s="8">
        <v>912</v>
      </c>
      <c r="B322" s="1202"/>
      <c r="C322" s="1203" t="s">
        <v>986</v>
      </c>
      <c r="D322" s="1204" t="s">
        <v>987</v>
      </c>
      <c r="E322" s="680">
        <f t="shared" si="70"/>
        <v>0</v>
      </c>
      <c r="F322" s="681">
        <f t="shared" si="70"/>
        <v>0</v>
      </c>
      <c r="G322" s="278"/>
      <c r="H322" s="278"/>
      <c r="I322" s="278"/>
      <c r="J322" s="278"/>
      <c r="K322" s="172">
        <f t="shared" si="69"/>
        <v>1</v>
      </c>
      <c r="L322" s="1267" t="s">
        <v>1390</v>
      </c>
    </row>
    <row r="323" spans="1:12" ht="18.75" customHeight="1">
      <c r="A323" s="8">
        <v>920</v>
      </c>
      <c r="B323" s="1193"/>
      <c r="C323" s="1194" t="s">
        <v>988</v>
      </c>
      <c r="D323" s="1195" t="s">
        <v>989</v>
      </c>
      <c r="E323" s="682">
        <f>IF(ISERROR(E187/(E320+E332)),0,E187/(E320+E332))</f>
        <v>0</v>
      </c>
      <c r="F323" s="683">
        <f>IF(ISERROR(J187/(F320+F332)),0,F187/(F320+F332))</f>
        <v>0</v>
      </c>
      <c r="G323" s="278"/>
      <c r="H323" s="278"/>
      <c r="I323" s="278"/>
      <c r="J323" s="278"/>
      <c r="K323" s="172">
        <f t="shared" si="69"/>
        <v>1</v>
      </c>
      <c r="L323" s="1267" t="s">
        <v>1386</v>
      </c>
    </row>
    <row r="324" spans="1:12" ht="18.75" customHeight="1">
      <c r="A324" s="8">
        <v>921</v>
      </c>
      <c r="B324" s="1196"/>
      <c r="C324" s="1205" t="s">
        <v>990</v>
      </c>
      <c r="D324" s="1206" t="s">
        <v>991</v>
      </c>
      <c r="E324" s="684">
        <f>IF(ISERROR(E188/(E321+E332)),0,E188/(E321+E332))</f>
        <v>0</v>
      </c>
      <c r="F324" s="685">
        <f>IF(ISERROR(J188/(F321+F332)),0,F188/(F321+F332))</f>
        <v>0</v>
      </c>
      <c r="G324" s="278"/>
      <c r="H324" s="278"/>
      <c r="I324" s="278"/>
      <c r="J324" s="278"/>
      <c r="K324" s="172">
        <f t="shared" si="69"/>
        <v>1</v>
      </c>
      <c r="L324" s="1267" t="s">
        <v>1391</v>
      </c>
    </row>
    <row r="325" spans="1:12" ht="18.75" customHeight="1">
      <c r="A325" s="8">
        <v>922</v>
      </c>
      <c r="B325" s="1202"/>
      <c r="C325" s="1200" t="s">
        <v>992</v>
      </c>
      <c r="D325" s="1201" t="s">
        <v>993</v>
      </c>
      <c r="E325" s="686">
        <f>IF(ISERROR(E189/(E322)),0,E189/(E322))</f>
        <v>0</v>
      </c>
      <c r="F325" s="687">
        <f>IF(ISERROR(J189/(F322)),0,F189/(F322))</f>
        <v>0</v>
      </c>
      <c r="G325" s="278"/>
      <c r="H325" s="278"/>
      <c r="I325" s="278"/>
      <c r="J325" s="278"/>
      <c r="K325" s="172">
        <f t="shared" si="69"/>
        <v>1</v>
      </c>
      <c r="L325" s="1267" t="s">
        <v>1395</v>
      </c>
    </row>
    <row r="326" spans="1:12" ht="18.75" customHeight="1">
      <c r="A326" s="8">
        <v>930</v>
      </c>
      <c r="B326" s="1193"/>
      <c r="C326" s="1194" t="s">
        <v>994</v>
      </c>
      <c r="D326" s="1195" t="s">
        <v>995</v>
      </c>
      <c r="E326" s="678">
        <f t="shared" ref="E326:F329" si="71">SUMIF($C$607:$C$12276,$C326,E$607:E$12276)</f>
        <v>0</v>
      </c>
      <c r="F326" s="679">
        <f t="shared" si="71"/>
        <v>0</v>
      </c>
      <c r="G326" s="278"/>
      <c r="H326" s="278"/>
      <c r="I326" s="278"/>
      <c r="J326" s="278"/>
      <c r="K326" s="172">
        <f t="shared" si="69"/>
        <v>1</v>
      </c>
      <c r="L326" s="1267" t="s">
        <v>1392</v>
      </c>
    </row>
    <row r="327" spans="1:12" ht="18.75" customHeight="1">
      <c r="A327" s="8">
        <v>931</v>
      </c>
      <c r="B327" s="1196"/>
      <c r="C327" s="1205" t="s">
        <v>996</v>
      </c>
      <c r="D327" s="1206" t="s">
        <v>997</v>
      </c>
      <c r="E327" s="688">
        <f t="shared" si="71"/>
        <v>0</v>
      </c>
      <c r="F327" s="689">
        <f t="shared" si="71"/>
        <v>0</v>
      </c>
      <c r="G327" s="278"/>
      <c r="H327" s="278"/>
      <c r="I327" s="278"/>
      <c r="J327" s="278"/>
      <c r="K327" s="172">
        <f t="shared" si="69"/>
        <v>1</v>
      </c>
      <c r="L327" s="1267" t="s">
        <v>1384</v>
      </c>
    </row>
    <row r="328" spans="1:12" ht="18.75" customHeight="1">
      <c r="A328" s="8">
        <v>932</v>
      </c>
      <c r="B328" s="1202"/>
      <c r="C328" s="1200" t="s">
        <v>998</v>
      </c>
      <c r="D328" s="1201" t="s">
        <v>999</v>
      </c>
      <c r="E328" s="676">
        <f t="shared" si="71"/>
        <v>0</v>
      </c>
      <c r="F328" s="677">
        <f t="shared" si="71"/>
        <v>0</v>
      </c>
      <c r="G328" s="278"/>
      <c r="H328" s="278"/>
      <c r="I328" s="278"/>
      <c r="J328" s="278"/>
      <c r="K328" s="172">
        <f t="shared" si="69"/>
        <v>1</v>
      </c>
      <c r="L328" s="1267" t="s">
        <v>1387</v>
      </c>
    </row>
    <row r="329" spans="1:12" ht="18.75" customHeight="1">
      <c r="A329" s="9">
        <v>935</v>
      </c>
      <c r="B329" s="1193"/>
      <c r="C329" s="1194" t="s">
        <v>1000</v>
      </c>
      <c r="D329" s="1195" t="s">
        <v>312</v>
      </c>
      <c r="E329" s="678">
        <f t="shared" si="71"/>
        <v>0</v>
      </c>
      <c r="F329" s="679">
        <f t="shared" si="71"/>
        <v>0</v>
      </c>
      <c r="G329" s="278"/>
      <c r="H329" s="278"/>
      <c r="I329" s="278"/>
      <c r="J329" s="278"/>
      <c r="K329" s="172">
        <f t="shared" si="69"/>
        <v>1</v>
      </c>
      <c r="L329" s="1267" t="s">
        <v>1388</v>
      </c>
    </row>
    <row r="330" spans="1:12" ht="18.75" customHeight="1">
      <c r="A330" s="9">
        <v>940</v>
      </c>
      <c r="B330" s="1193"/>
      <c r="C330" s="1194" t="s">
        <v>313</v>
      </c>
      <c r="D330" s="1195" t="s">
        <v>11</v>
      </c>
      <c r="E330" s="1413"/>
      <c r="F330" s="1414"/>
      <c r="G330" s="278"/>
      <c r="H330" s="278"/>
      <c r="I330" s="278"/>
      <c r="J330" s="278"/>
      <c r="K330" s="172">
        <f t="shared" si="69"/>
        <v>1</v>
      </c>
      <c r="L330" s="1267" t="s">
        <v>1381</v>
      </c>
    </row>
    <row r="331" spans="1:12" ht="18.75" customHeight="1">
      <c r="A331" s="9">
        <v>950</v>
      </c>
      <c r="B331" s="1193"/>
      <c r="C331" s="1194" t="s">
        <v>314</v>
      </c>
      <c r="D331" s="1195" t="s">
        <v>9</v>
      </c>
      <c r="E331" s="678">
        <f t="shared" ref="E331:F338" si="72">SUMIF($C$607:$C$12276,$C331,E$607:E$12276)</f>
        <v>0</v>
      </c>
      <c r="F331" s="679">
        <f t="shared" si="72"/>
        <v>0</v>
      </c>
      <c r="G331" s="278"/>
      <c r="H331" s="278"/>
      <c r="I331" s="278"/>
      <c r="J331" s="278"/>
      <c r="K331" s="172">
        <f t="shared" si="69"/>
        <v>1</v>
      </c>
      <c r="L331" s="1267" t="s">
        <v>1384</v>
      </c>
    </row>
    <row r="332" spans="1:12" ht="18.75" customHeight="1">
      <c r="A332" s="8">
        <v>953</v>
      </c>
      <c r="B332" s="1193"/>
      <c r="C332" s="1194" t="s">
        <v>315</v>
      </c>
      <c r="D332" s="1195" t="s">
        <v>10</v>
      </c>
      <c r="E332" s="678">
        <f t="shared" si="72"/>
        <v>0</v>
      </c>
      <c r="F332" s="679">
        <f t="shared" si="72"/>
        <v>0</v>
      </c>
      <c r="G332" s="278"/>
      <c r="H332" s="278"/>
      <c r="I332" s="278"/>
      <c r="J332" s="278"/>
      <c r="K332" s="172">
        <f t="shared" si="69"/>
        <v>1</v>
      </c>
      <c r="L332" s="1267" t="s">
        <v>1389</v>
      </c>
    </row>
    <row r="333" spans="1:12" ht="18.75" customHeight="1">
      <c r="A333" s="8">
        <v>954</v>
      </c>
      <c r="B333" s="1193"/>
      <c r="C333" s="1194" t="s">
        <v>316</v>
      </c>
      <c r="D333" s="1195" t="s">
        <v>317</v>
      </c>
      <c r="E333" s="678">
        <f t="shared" si="72"/>
        <v>0</v>
      </c>
      <c r="F333" s="679">
        <f t="shared" si="72"/>
        <v>0</v>
      </c>
      <c r="G333" s="278"/>
      <c r="H333" s="278"/>
      <c r="I333" s="278"/>
      <c r="J333" s="278"/>
      <c r="K333" s="172">
        <f t="shared" si="69"/>
        <v>1</v>
      </c>
      <c r="L333" s="1267" t="s">
        <v>1392</v>
      </c>
    </row>
    <row r="334" spans="1:12" ht="18.75" customHeight="1">
      <c r="A334" s="8">
        <v>955</v>
      </c>
      <c r="B334" s="1193"/>
      <c r="C334" s="1194" t="s">
        <v>318</v>
      </c>
      <c r="D334" s="1195" t="s">
        <v>319</v>
      </c>
      <c r="E334" s="678">
        <f t="shared" si="72"/>
        <v>0</v>
      </c>
      <c r="F334" s="679">
        <f t="shared" si="72"/>
        <v>0</v>
      </c>
      <c r="G334" s="278"/>
      <c r="H334" s="278"/>
      <c r="I334" s="278"/>
      <c r="J334" s="278"/>
      <c r="K334" s="172">
        <f t="shared" si="69"/>
        <v>1</v>
      </c>
      <c r="L334" s="1267" t="s">
        <v>1386</v>
      </c>
    </row>
    <row r="335" spans="1:12" ht="18.75" customHeight="1">
      <c r="A335" s="8">
        <v>956</v>
      </c>
      <c r="B335" s="1193"/>
      <c r="C335" s="1194" t="s">
        <v>320</v>
      </c>
      <c r="D335" s="1195" t="s">
        <v>321</v>
      </c>
      <c r="E335" s="678">
        <f t="shared" si="72"/>
        <v>0</v>
      </c>
      <c r="F335" s="679">
        <f t="shared" si="72"/>
        <v>0</v>
      </c>
      <c r="G335" s="278"/>
      <c r="H335" s="278"/>
      <c r="I335" s="278"/>
      <c r="J335" s="278"/>
      <c r="K335" s="172">
        <f t="shared" si="69"/>
        <v>1</v>
      </c>
      <c r="L335" s="1266"/>
    </row>
    <row r="336" spans="1:12" ht="18.75" customHeight="1">
      <c r="A336" s="8">
        <v>958</v>
      </c>
      <c r="B336" s="1193"/>
      <c r="C336" s="1194" t="s">
        <v>322</v>
      </c>
      <c r="D336" s="1195" t="s">
        <v>323</v>
      </c>
      <c r="E336" s="678">
        <f t="shared" si="72"/>
        <v>0</v>
      </c>
      <c r="F336" s="679">
        <f t="shared" si="72"/>
        <v>0</v>
      </c>
      <c r="G336" s="278"/>
      <c r="H336" s="278"/>
      <c r="I336" s="278"/>
      <c r="J336" s="278"/>
      <c r="K336" s="172">
        <f t="shared" si="69"/>
        <v>1</v>
      </c>
      <c r="L336" s="1267" t="s">
        <v>1385</v>
      </c>
    </row>
    <row r="337" spans="1:12" ht="18.75" customHeight="1">
      <c r="A337" s="8">
        <v>959</v>
      </c>
      <c r="B337" s="1193"/>
      <c r="C337" s="1194" t="s">
        <v>324</v>
      </c>
      <c r="D337" s="1195" t="s">
        <v>325</v>
      </c>
      <c r="E337" s="678">
        <f t="shared" si="72"/>
        <v>0</v>
      </c>
      <c r="F337" s="679">
        <f t="shared" si="72"/>
        <v>0</v>
      </c>
      <c r="G337" s="278"/>
      <c r="H337" s="278"/>
      <c r="I337" s="278"/>
      <c r="J337" s="278"/>
      <c r="K337" s="172">
        <f t="shared" si="69"/>
        <v>1</v>
      </c>
      <c r="L337" s="1267" t="s">
        <v>1395</v>
      </c>
    </row>
    <row r="338" spans="1:12" ht="18.75" customHeight="1" thickBot="1">
      <c r="A338" s="8">
        <v>955</v>
      </c>
      <c r="B338" s="1857"/>
      <c r="C338" s="1208" t="s">
        <v>326</v>
      </c>
      <c r="D338" s="1209" t="s">
        <v>327</v>
      </c>
      <c r="E338" s="1859">
        <f t="shared" si="72"/>
        <v>0</v>
      </c>
      <c r="F338" s="1860">
        <f t="shared" si="72"/>
        <v>0</v>
      </c>
      <c r="G338" s="278"/>
      <c r="H338" s="278"/>
      <c r="I338" s="278"/>
      <c r="J338" s="278"/>
      <c r="K338" s="172">
        <f t="shared" si="69"/>
        <v>1</v>
      </c>
      <c r="L338" s="1267" t="s">
        <v>1386</v>
      </c>
    </row>
    <row r="339" spans="1:12" ht="38.25" customHeight="1" thickTop="1">
      <c r="A339" s="8">
        <v>956</v>
      </c>
      <c r="B339" s="1858" t="s">
        <v>972</v>
      </c>
      <c r="C339" s="1867" t="s">
        <v>2193</v>
      </c>
      <c r="D339" s="1868" t="s">
        <v>2194</v>
      </c>
      <c r="E339" s="1861" t="s">
        <v>975</v>
      </c>
      <c r="F339" s="1862" t="s">
        <v>976</v>
      </c>
      <c r="G339" s="278"/>
      <c r="H339" s="278"/>
      <c r="I339" s="278"/>
      <c r="J339" s="278"/>
      <c r="K339" s="172">
        <f t="shared" si="69"/>
        <v>1</v>
      </c>
      <c r="L339" s="1266"/>
    </row>
    <row r="340" spans="1:12" ht="18.75" customHeight="1">
      <c r="A340" s="8">
        <v>958</v>
      </c>
      <c r="B340" s="1193"/>
      <c r="C340" s="1194" t="s">
        <v>2196</v>
      </c>
      <c r="D340" s="1195" t="s">
        <v>2203</v>
      </c>
      <c r="E340" s="678">
        <f>E341+E342</f>
        <v>0</v>
      </c>
      <c r="F340" s="679">
        <f>F341+F342</f>
        <v>0</v>
      </c>
      <c r="G340" s="278"/>
      <c r="H340" s="278"/>
      <c r="I340" s="278"/>
      <c r="J340" s="278"/>
      <c r="K340" s="172">
        <f t="shared" si="69"/>
        <v>1</v>
      </c>
      <c r="L340" s="1267"/>
    </row>
    <row r="341" spans="1:12" ht="18.75" customHeight="1">
      <c r="A341" s="8">
        <v>959</v>
      </c>
      <c r="B341" s="1193"/>
      <c r="C341" s="1863" t="s">
        <v>2197</v>
      </c>
      <c r="D341" s="1865" t="s">
        <v>2201</v>
      </c>
      <c r="E341" s="678">
        <f>SUMIF($C$607:$C$12276,$C341,E$607:E$12276)</f>
        <v>0</v>
      </c>
      <c r="F341" s="679">
        <f>SUMIF($C$607:$C$12276,$C341,F$607:F$12276)</f>
        <v>0</v>
      </c>
      <c r="G341" s="278"/>
      <c r="H341" s="278"/>
      <c r="I341" s="278"/>
      <c r="J341" s="278"/>
      <c r="K341" s="172">
        <f t="shared" si="69"/>
        <v>1</v>
      </c>
      <c r="L341" s="1267"/>
    </row>
    <row r="342" spans="1:12" ht="18.75" customHeight="1" thickBot="1">
      <c r="A342" s="8">
        <v>960</v>
      </c>
      <c r="B342" s="1207"/>
      <c r="C342" s="1864" t="s">
        <v>2198</v>
      </c>
      <c r="D342" s="1866" t="s">
        <v>2202</v>
      </c>
      <c r="E342" s="690">
        <f>SUMIF($C$607:$C$12276,$C342,E$607:E$12276)</f>
        <v>0</v>
      </c>
      <c r="F342" s="691">
        <f>SUMIF($C$607:$C$12276,$C342,F$607:F$12276)</f>
        <v>0</v>
      </c>
      <c r="G342" s="278"/>
      <c r="H342" s="278"/>
      <c r="I342" s="278"/>
      <c r="J342" s="278"/>
      <c r="K342" s="172">
        <f t="shared" si="69"/>
        <v>1</v>
      </c>
      <c r="L342" s="1267"/>
    </row>
    <row r="343" spans="1:12" ht="31.5" customHeight="1" thickTop="1">
      <c r="A343" s="8"/>
      <c r="B343" s="1210" t="s">
        <v>642</v>
      </c>
      <c r="C343" s="1211"/>
      <c r="D343" s="1212"/>
      <c r="E343" s="666"/>
      <c r="F343" s="666"/>
      <c r="G343" s="278"/>
      <c r="H343" s="278"/>
      <c r="I343" s="278"/>
      <c r="J343" s="278"/>
      <c r="K343" s="172">
        <f t="shared" si="69"/>
        <v>1</v>
      </c>
      <c r="L343" s="1267"/>
    </row>
    <row r="344" spans="1:12" ht="36" customHeight="1">
      <c r="A344" s="8"/>
      <c r="B344" s="2197" t="s">
        <v>328</v>
      </c>
      <c r="C344" s="2197"/>
      <c r="D344" s="2197"/>
      <c r="E344" s="666"/>
      <c r="F344" s="666"/>
      <c r="G344" s="666"/>
      <c r="H344" s="666"/>
      <c r="I344" s="666"/>
      <c r="J344" s="666"/>
      <c r="K344" s="172">
        <f t="shared" si="69"/>
        <v>1</v>
      </c>
      <c r="L344" s="1265"/>
    </row>
    <row r="345" spans="1:12" ht="18.75" customHeight="1">
      <c r="A345" s="8"/>
      <c r="B345" s="664"/>
      <c r="C345" s="664"/>
      <c r="D345" s="1037"/>
      <c r="E345" s="665"/>
      <c r="F345" s="665"/>
      <c r="G345" s="665"/>
      <c r="H345" s="665"/>
      <c r="I345" s="665"/>
      <c r="J345" s="665"/>
      <c r="K345" s="172">
        <f t="shared" si="69"/>
        <v>1</v>
      </c>
      <c r="L345" s="1265"/>
    </row>
    <row r="346" spans="1:12" ht="18.75" customHeight="1">
      <c r="A346" s="8"/>
      <c r="B346" s="1298"/>
      <c r="C346" s="1298"/>
      <c r="D346" s="1302"/>
      <c r="E346" s="1301"/>
      <c r="F346" s="1301"/>
      <c r="G346" s="1301"/>
      <c r="H346" s="1301"/>
      <c r="I346" s="1301"/>
      <c r="J346" s="1301"/>
      <c r="K346" s="204">
        <v>1</v>
      </c>
      <c r="L346" s="1265"/>
    </row>
    <row r="347" spans="1:12" ht="19.5" customHeight="1">
      <c r="A347" s="8"/>
      <c r="B347" s="664"/>
      <c r="C347" s="1035"/>
      <c r="D347" s="1054"/>
      <c r="E347" s="665"/>
      <c r="F347" s="665"/>
      <c r="G347" s="665"/>
      <c r="H347" s="665"/>
      <c r="I347" s="665"/>
      <c r="J347" s="665"/>
      <c r="K347" s="4">
        <v>1</v>
      </c>
      <c r="L347" s="395"/>
    </row>
    <row r="348" spans="1:12" ht="21" customHeight="1">
      <c r="A348" s="8"/>
      <c r="B348" s="2190" t="str">
        <f>$B$7</f>
        <v>ОТЧЕТНИ ДАННИ ПО ЕБК ЗА СМЕТКИТЕ ЗА СРЕДСТВАТА ОТ ЕВРОПЕЙСКИЯ СЪЮЗ - КСФ</v>
      </c>
      <c r="C348" s="2191"/>
      <c r="D348" s="2191"/>
      <c r="E348" s="665"/>
      <c r="F348" s="665"/>
      <c r="G348" s="665"/>
      <c r="H348" s="665"/>
      <c r="I348" s="665"/>
      <c r="J348" s="12"/>
      <c r="K348" s="4">
        <v>1</v>
      </c>
      <c r="L348" s="395"/>
    </row>
    <row r="349" spans="1:12" ht="18.75" customHeight="1">
      <c r="A349" s="8"/>
      <c r="B349" s="664"/>
      <c r="C349" s="1035"/>
      <c r="D349" s="1054"/>
      <c r="E349" s="1055" t="s">
        <v>1333</v>
      </c>
      <c r="F349" s="1055" t="s">
        <v>644</v>
      </c>
      <c r="G349" s="665"/>
      <c r="H349" s="665"/>
      <c r="I349" s="665"/>
      <c r="J349" s="665"/>
      <c r="K349" s="4">
        <v>1</v>
      </c>
      <c r="L349" s="395"/>
    </row>
    <row r="350" spans="1:12" ht="27" customHeight="1">
      <c r="A350" s="8"/>
      <c r="B350" s="2187">
        <f>$B$9</f>
        <v>0</v>
      </c>
      <c r="C350" s="2188"/>
      <c r="D350" s="2189"/>
      <c r="E350" s="977">
        <f>$E$9</f>
        <v>43466</v>
      </c>
      <c r="F350" s="1303">
        <f>$F$9</f>
        <v>43555</v>
      </c>
      <c r="G350" s="665"/>
      <c r="H350" s="665"/>
      <c r="I350" s="665"/>
      <c r="J350" s="665"/>
      <c r="K350" s="4">
        <v>1</v>
      </c>
      <c r="L350" s="395"/>
    </row>
    <row r="351" spans="1:12">
      <c r="A351" s="8"/>
      <c r="B351" s="1060" t="str">
        <f>$B$10</f>
        <v xml:space="preserve">                                                            (наименование на разпоредителя с бюджет)</v>
      </c>
      <c r="C351" s="664"/>
      <c r="D351" s="1037"/>
      <c r="E351" s="665"/>
      <c r="F351" s="665"/>
      <c r="G351" s="665"/>
      <c r="H351" s="665"/>
      <c r="I351" s="665"/>
      <c r="J351" s="665"/>
      <c r="K351" s="4">
        <v>1</v>
      </c>
      <c r="L351" s="395"/>
    </row>
    <row r="352" spans="1:12" ht="5.25" customHeight="1">
      <c r="A352" s="8"/>
      <c r="B352" s="1060"/>
      <c r="C352" s="664"/>
      <c r="D352" s="1037"/>
      <c r="E352" s="1187"/>
      <c r="F352" s="665"/>
      <c r="G352" s="665"/>
      <c r="H352" s="665"/>
      <c r="I352" s="665"/>
      <c r="J352" s="665"/>
      <c r="K352" s="4">
        <v>1</v>
      </c>
      <c r="L352" s="395"/>
    </row>
    <row r="353" spans="1:26" ht="27.75" customHeight="1">
      <c r="A353" s="8"/>
      <c r="B353" s="2173" t="str">
        <f>$B$12</f>
        <v>Министерство на регионалното развитие и благоустройство</v>
      </c>
      <c r="C353" s="2174"/>
      <c r="D353" s="2175"/>
      <c r="E353" s="1304" t="s">
        <v>1305</v>
      </c>
      <c r="F353" s="1814" t="str">
        <f>$F$12</f>
        <v>2100</v>
      </c>
      <c r="G353" s="665"/>
      <c r="H353" s="665"/>
      <c r="I353" s="665"/>
      <c r="J353" s="665"/>
      <c r="K353" s="4">
        <v>1</v>
      </c>
      <c r="L353" s="395"/>
    </row>
    <row r="354" spans="1:26">
      <c r="A354" s="8"/>
      <c r="B354" s="1305" t="str">
        <f>$B$13</f>
        <v xml:space="preserve">                                             (наименование на първостепенния разпоредител с бюджет)</v>
      </c>
      <c r="D354" s="665"/>
      <c r="E354" s="1187"/>
      <c r="F354" s="665"/>
      <c r="G354" s="665"/>
      <c r="H354" s="665"/>
      <c r="I354" s="665"/>
      <c r="J354" s="665"/>
      <c r="K354" s="4">
        <v>1</v>
      </c>
      <c r="L354" s="395"/>
    </row>
    <row r="355" spans="1:26" ht="21.75" customHeight="1">
      <c r="A355" s="8"/>
      <c r="B355" s="1306"/>
      <c r="C355" s="1306"/>
      <c r="D355" s="1307" t="s">
        <v>1430</v>
      </c>
      <c r="E355" s="1069">
        <f>$E$15</f>
        <v>98</v>
      </c>
      <c r="F355" s="1412" t="str">
        <f>+$F$15</f>
        <v>СЕС - КСФ</v>
      </c>
      <c r="G355" s="665"/>
      <c r="H355" s="12"/>
      <c r="I355" s="665"/>
      <c r="J355" s="12"/>
      <c r="K355" s="4">
        <v>1</v>
      </c>
      <c r="L355" s="395"/>
    </row>
    <row r="356" spans="1:26" ht="16.5" thickBot="1">
      <c r="A356" s="8"/>
      <c r="B356" s="664"/>
      <c r="C356" s="1035"/>
      <c r="D356" s="1054"/>
      <c r="E356" s="12"/>
      <c r="F356" s="1071"/>
      <c r="G356" s="1071"/>
      <c r="H356" s="1071"/>
      <c r="I356" s="1071"/>
      <c r="J356" s="1072" t="s">
        <v>740</v>
      </c>
      <c r="K356" s="4">
        <v>1</v>
      </c>
      <c r="L356" s="395"/>
    </row>
    <row r="357" spans="1:26" ht="22.5" customHeight="1" thickBot="1">
      <c r="A357" s="8"/>
      <c r="B357" s="1308"/>
      <c r="C357" s="1309"/>
      <c r="D357" s="1310" t="s">
        <v>1336</v>
      </c>
      <c r="E357" s="1311" t="s">
        <v>742</v>
      </c>
      <c r="F357" s="392" t="s">
        <v>1320</v>
      </c>
      <c r="G357" s="1312"/>
      <c r="H357" s="1313"/>
      <c r="I357" s="1312"/>
      <c r="J357" s="1314"/>
      <c r="K357" s="4">
        <v>1</v>
      </c>
      <c r="L357" s="395"/>
    </row>
    <row r="358" spans="1:26" ht="48" customHeight="1">
      <c r="A358" s="8"/>
      <c r="B358" s="1315" t="s">
        <v>692</v>
      </c>
      <c r="C358" s="1316" t="s">
        <v>744</v>
      </c>
      <c r="D358" s="1317" t="s">
        <v>329</v>
      </c>
      <c r="E358" s="1311">
        <f>$C$3</f>
        <v>2019</v>
      </c>
      <c r="F358" s="393" t="s">
        <v>1318</v>
      </c>
      <c r="G358" s="1318" t="s">
        <v>1317</v>
      </c>
      <c r="H358" s="1319" t="s">
        <v>1016</v>
      </c>
      <c r="I358" s="1320" t="s">
        <v>1306</v>
      </c>
      <c r="J358" s="1321" t="s">
        <v>1307</v>
      </c>
      <c r="K358" s="4">
        <v>1</v>
      </c>
      <c r="L358" s="395"/>
    </row>
    <row r="359" spans="1:26" ht="18.75">
      <c r="A359" s="8">
        <v>1</v>
      </c>
      <c r="B359" s="1322" t="s">
        <v>1337</v>
      </c>
      <c r="C359" s="1323"/>
      <c r="D359" s="1324" t="s">
        <v>330</v>
      </c>
      <c r="E359" s="384" t="s">
        <v>344</v>
      </c>
      <c r="F359" s="384" t="s">
        <v>345</v>
      </c>
      <c r="G359" s="346" t="s">
        <v>1029</v>
      </c>
      <c r="H359" s="347" t="s">
        <v>1030</v>
      </c>
      <c r="I359" s="347" t="s">
        <v>1003</v>
      </c>
      <c r="J359" s="348" t="s">
        <v>1288</v>
      </c>
      <c r="K359" s="4">
        <v>1</v>
      </c>
      <c r="L359" s="395"/>
    </row>
    <row r="360" spans="1:26">
      <c r="A360" s="394">
        <v>2</v>
      </c>
      <c r="B360" s="1325"/>
      <c r="C360" s="1326"/>
      <c r="D360" s="1327"/>
      <c r="E360" s="278"/>
      <c r="F360" s="278"/>
      <c r="G360" s="278"/>
      <c r="H360" s="279"/>
      <c r="I360" s="278"/>
      <c r="J360" s="279"/>
      <c r="K360" s="4">
        <v>1</v>
      </c>
      <c r="L360" s="395"/>
    </row>
    <row r="361" spans="1:26" s="245" customFormat="1" ht="18.75" hidden="1" customHeight="1">
      <c r="A361" s="7">
        <v>5</v>
      </c>
      <c r="B361" s="1328">
        <v>3000</v>
      </c>
      <c r="C361" s="2182" t="s">
        <v>582</v>
      </c>
      <c r="D361" s="2183"/>
      <c r="E361" s="1644">
        <f t="shared" ref="E361:J361" si="73">SUM(E362:E374)</f>
        <v>0</v>
      </c>
      <c r="F361" s="391">
        <f t="shared" si="73"/>
        <v>0</v>
      </c>
      <c r="G361" s="1329">
        <f t="shared" si="73"/>
        <v>0</v>
      </c>
      <c r="H361" s="427">
        <f t="shared" si="73"/>
        <v>0</v>
      </c>
      <c r="I361" s="427">
        <f t="shared" si="73"/>
        <v>0</v>
      </c>
      <c r="J361" s="429">
        <f t="shared" si="73"/>
        <v>0</v>
      </c>
      <c r="K361" s="1437" t="str">
        <f t="shared" ref="K361:K424" si="74">(IF($E361&lt;&gt;0,$K$2,IF($F361&lt;&gt;0,$K$2,IF($G361&lt;&gt;0,$K$2,IF($H361&lt;&gt;0,$K$2,IF($I361&lt;&gt;0,$K$2,IF($J361&lt;&gt;0,$K$2,"")))))))</f>
        <v/>
      </c>
      <c r="L361" s="396"/>
      <c r="M361" s="1878"/>
      <c r="N361" s="243"/>
      <c r="O361" s="243"/>
      <c r="P361" s="243"/>
      <c r="Q361" s="243"/>
      <c r="R361" s="243"/>
      <c r="S361" s="243"/>
      <c r="T361" s="243"/>
      <c r="U361" s="243"/>
      <c r="V361" s="243"/>
      <c r="W361" s="243"/>
      <c r="X361" s="243"/>
      <c r="Y361" s="243"/>
      <c r="Z361" s="243"/>
    </row>
    <row r="362" spans="1:26" ht="18.75" hidden="1" customHeight="1">
      <c r="A362" s="8">
        <v>10</v>
      </c>
      <c r="B362" s="194"/>
      <c r="C362" s="186">
        <v>3020</v>
      </c>
      <c r="D362" s="187" t="s">
        <v>584</v>
      </c>
      <c r="E362" s="531"/>
      <c r="F362" s="532">
        <f t="shared" ref="F362:F374" si="75">G362+H362+I362+J362</f>
        <v>0</v>
      </c>
      <c r="G362" s="430"/>
      <c r="H362" s="431"/>
      <c r="I362" s="431"/>
      <c r="J362" s="432"/>
      <c r="K362" s="1437" t="str">
        <f t="shared" si="74"/>
        <v/>
      </c>
      <c r="L362" s="396"/>
    </row>
    <row r="363" spans="1:26" ht="18.75" hidden="1" customHeight="1">
      <c r="A363" s="9">
        <v>20</v>
      </c>
      <c r="B363" s="194"/>
      <c r="C363" s="188">
        <v>3040</v>
      </c>
      <c r="D363" s="404" t="s">
        <v>585</v>
      </c>
      <c r="E363" s="533"/>
      <c r="F363" s="534">
        <f t="shared" si="75"/>
        <v>0</v>
      </c>
      <c r="G363" s="433"/>
      <c r="H363" s="434"/>
      <c r="I363" s="434"/>
      <c r="J363" s="435"/>
      <c r="K363" s="1437" t="str">
        <f t="shared" si="74"/>
        <v/>
      </c>
      <c r="L363" s="396"/>
    </row>
    <row r="364" spans="1:26" ht="18.75" hidden="1" customHeight="1">
      <c r="A364" s="8">
        <v>25</v>
      </c>
      <c r="B364" s="194"/>
      <c r="C364" s="188">
        <v>3041</v>
      </c>
      <c r="D364" s="189" t="s">
        <v>6</v>
      </c>
      <c r="E364" s="533"/>
      <c r="F364" s="534">
        <f t="shared" si="75"/>
        <v>0</v>
      </c>
      <c r="G364" s="433"/>
      <c r="H364" s="434"/>
      <c r="I364" s="434"/>
      <c r="J364" s="435"/>
      <c r="K364" s="1437" t="str">
        <f t="shared" si="74"/>
        <v/>
      </c>
      <c r="L364" s="396"/>
    </row>
    <row r="365" spans="1:26" ht="18.75" hidden="1" customHeight="1">
      <c r="A365" s="8">
        <v>30</v>
      </c>
      <c r="B365" s="185"/>
      <c r="C365" s="188">
        <v>3042</v>
      </c>
      <c r="D365" s="189" t="s">
        <v>7</v>
      </c>
      <c r="E365" s="533"/>
      <c r="F365" s="534">
        <f t="shared" si="75"/>
        <v>0</v>
      </c>
      <c r="G365" s="433"/>
      <c r="H365" s="434"/>
      <c r="I365" s="434"/>
      <c r="J365" s="435"/>
      <c r="K365" s="1437" t="str">
        <f t="shared" si="74"/>
        <v/>
      </c>
      <c r="L365" s="396"/>
    </row>
    <row r="366" spans="1:26" ht="18.75" hidden="1" customHeight="1">
      <c r="A366" s="8">
        <v>35</v>
      </c>
      <c r="B366" s="185"/>
      <c r="C366" s="188">
        <v>3043</v>
      </c>
      <c r="D366" s="189" t="s">
        <v>586</v>
      </c>
      <c r="E366" s="533"/>
      <c r="F366" s="534">
        <f t="shared" si="75"/>
        <v>0</v>
      </c>
      <c r="G366" s="433"/>
      <c r="H366" s="434"/>
      <c r="I366" s="434"/>
      <c r="J366" s="435"/>
      <c r="K366" s="1437" t="str">
        <f t="shared" si="74"/>
        <v/>
      </c>
      <c r="L366" s="396"/>
    </row>
    <row r="367" spans="1:26" ht="18.75" hidden="1" customHeight="1">
      <c r="A367" s="8">
        <v>36</v>
      </c>
      <c r="B367" s="185"/>
      <c r="C367" s="358">
        <v>3048</v>
      </c>
      <c r="D367" s="403" t="s">
        <v>587</v>
      </c>
      <c r="E367" s="535"/>
      <c r="F367" s="536">
        <f t="shared" si="75"/>
        <v>0</v>
      </c>
      <c r="G367" s="436"/>
      <c r="H367" s="437"/>
      <c r="I367" s="437"/>
      <c r="J367" s="438"/>
      <c r="K367" s="1437" t="str">
        <f t="shared" si="74"/>
        <v/>
      </c>
      <c r="L367" s="396"/>
    </row>
    <row r="368" spans="1:26" ht="18.75" hidden="1" customHeight="1">
      <c r="A368" s="8">
        <v>45</v>
      </c>
      <c r="B368" s="185"/>
      <c r="C368" s="356">
        <v>3050</v>
      </c>
      <c r="D368" s="357" t="s">
        <v>588</v>
      </c>
      <c r="E368" s="537"/>
      <c r="F368" s="538">
        <f t="shared" si="75"/>
        <v>0</v>
      </c>
      <c r="G368" s="439"/>
      <c r="H368" s="440"/>
      <c r="I368" s="440"/>
      <c r="J368" s="441"/>
      <c r="K368" s="1437" t="str">
        <f t="shared" si="74"/>
        <v/>
      </c>
      <c r="L368" s="396"/>
    </row>
    <row r="369" spans="1:26" ht="18.75" hidden="1" customHeight="1">
      <c r="A369" s="8">
        <v>50</v>
      </c>
      <c r="B369" s="185"/>
      <c r="C369" s="358">
        <v>3061</v>
      </c>
      <c r="D369" s="403" t="s">
        <v>589</v>
      </c>
      <c r="E369" s="535"/>
      <c r="F369" s="536">
        <f t="shared" si="75"/>
        <v>0</v>
      </c>
      <c r="G369" s="436"/>
      <c r="H369" s="437"/>
      <c r="I369" s="437"/>
      <c r="J369" s="438"/>
      <c r="K369" s="1437" t="str">
        <f t="shared" si="74"/>
        <v/>
      </c>
      <c r="L369" s="396"/>
    </row>
    <row r="370" spans="1:26" ht="18.75" hidden="1" customHeight="1">
      <c r="A370" s="8">
        <v>60</v>
      </c>
      <c r="B370" s="185"/>
      <c r="C370" s="356">
        <v>3081</v>
      </c>
      <c r="D370" s="357" t="s">
        <v>590</v>
      </c>
      <c r="E370" s="537"/>
      <c r="F370" s="538">
        <f t="shared" si="75"/>
        <v>0</v>
      </c>
      <c r="G370" s="439"/>
      <c r="H370" s="440"/>
      <c r="I370" s="440"/>
      <c r="J370" s="441"/>
      <c r="K370" s="1437" t="str">
        <f t="shared" si="74"/>
        <v/>
      </c>
      <c r="L370" s="396"/>
    </row>
    <row r="371" spans="1:26" ht="18.75" hidden="1" customHeight="1">
      <c r="A371" s="8"/>
      <c r="B371" s="185"/>
      <c r="C371" s="188" t="s">
        <v>1004</v>
      </c>
      <c r="D371" s="189" t="s">
        <v>591</v>
      </c>
      <c r="E371" s="533"/>
      <c r="F371" s="534">
        <f t="shared" si="75"/>
        <v>0</v>
      </c>
      <c r="G371" s="433"/>
      <c r="H371" s="434"/>
      <c r="I371" s="434"/>
      <c r="J371" s="435"/>
      <c r="K371" s="1437" t="str">
        <f t="shared" si="74"/>
        <v/>
      </c>
      <c r="L371" s="396"/>
    </row>
    <row r="372" spans="1:26" ht="18.75" hidden="1" customHeight="1">
      <c r="A372" s="8">
        <v>65</v>
      </c>
      <c r="B372" s="185"/>
      <c r="C372" s="188">
        <v>3083</v>
      </c>
      <c r="D372" s="189" t="s">
        <v>592</v>
      </c>
      <c r="E372" s="533"/>
      <c r="F372" s="534">
        <f t="shared" si="75"/>
        <v>0</v>
      </c>
      <c r="G372" s="433"/>
      <c r="H372" s="434"/>
      <c r="I372" s="434"/>
      <c r="J372" s="435"/>
      <c r="K372" s="1437" t="str">
        <f t="shared" si="74"/>
        <v/>
      </c>
      <c r="L372" s="396"/>
    </row>
    <row r="373" spans="1:26" ht="18.75" hidden="1" customHeight="1">
      <c r="A373" s="8">
        <v>65</v>
      </c>
      <c r="B373" s="185"/>
      <c r="C373" s="188">
        <v>3089</v>
      </c>
      <c r="D373" s="405" t="s">
        <v>593</v>
      </c>
      <c r="E373" s="533"/>
      <c r="F373" s="534">
        <f t="shared" si="75"/>
        <v>0</v>
      </c>
      <c r="G373" s="433"/>
      <c r="H373" s="434"/>
      <c r="I373" s="434"/>
      <c r="J373" s="435"/>
      <c r="K373" s="1437" t="str">
        <f t="shared" si="74"/>
        <v/>
      </c>
      <c r="L373" s="396"/>
    </row>
    <row r="374" spans="1:26" ht="18.75" hidden="1" customHeight="1">
      <c r="A374" s="8">
        <v>65</v>
      </c>
      <c r="B374" s="185"/>
      <c r="C374" s="191">
        <v>3090</v>
      </c>
      <c r="D374" s="219" t="s">
        <v>1091</v>
      </c>
      <c r="E374" s="539"/>
      <c r="F374" s="540">
        <f t="shared" si="75"/>
        <v>0</v>
      </c>
      <c r="G374" s="442"/>
      <c r="H374" s="443"/>
      <c r="I374" s="443"/>
      <c r="J374" s="444"/>
      <c r="K374" s="1437" t="str">
        <f t="shared" si="74"/>
        <v/>
      </c>
      <c r="L374" s="396"/>
    </row>
    <row r="375" spans="1:26" s="245" customFormat="1" ht="18.75" hidden="1" customHeight="1">
      <c r="A375" s="7">
        <v>70</v>
      </c>
      <c r="B375" s="389">
        <v>3100</v>
      </c>
      <c r="C375" s="2182" t="s">
        <v>594</v>
      </c>
      <c r="D375" s="2183"/>
      <c r="E375" s="1644">
        <f t="shared" ref="E375:J375" si="76">SUM(E376:E382)</f>
        <v>0</v>
      </c>
      <c r="F375" s="391">
        <f t="shared" si="76"/>
        <v>0</v>
      </c>
      <c r="G375" s="426">
        <f t="shared" si="76"/>
        <v>0</v>
      </c>
      <c r="H375" s="427">
        <f t="shared" si="76"/>
        <v>0</v>
      </c>
      <c r="I375" s="1425">
        <f t="shared" si="76"/>
        <v>0</v>
      </c>
      <c r="J375" s="429">
        <f t="shared" si="76"/>
        <v>0</v>
      </c>
      <c r="K375" s="1437" t="str">
        <f t="shared" si="74"/>
        <v/>
      </c>
      <c r="L375" s="396"/>
      <c r="M375" s="1878"/>
      <c r="N375" s="243"/>
      <c r="O375" s="243"/>
      <c r="P375" s="243"/>
      <c r="Q375" s="243"/>
      <c r="R375" s="243"/>
      <c r="S375" s="243"/>
      <c r="T375" s="243"/>
      <c r="U375" s="243"/>
      <c r="V375" s="243"/>
      <c r="W375" s="243"/>
      <c r="X375" s="243"/>
      <c r="Y375" s="243"/>
      <c r="Z375" s="243"/>
    </row>
    <row r="376" spans="1:26" ht="18.75" hidden="1" customHeight="1">
      <c r="A376" s="19">
        <v>75</v>
      </c>
      <c r="B376" s="185"/>
      <c r="C376" s="385">
        <v>3110</v>
      </c>
      <c r="D376" s="416" t="s">
        <v>1341</v>
      </c>
      <c r="E376" s="541"/>
      <c r="F376" s="542">
        <f t="shared" ref="F376:F382" si="77">G376+H376+I376+J376</f>
        <v>0</v>
      </c>
      <c r="G376" s="445"/>
      <c r="H376" s="446"/>
      <c r="I376" s="446"/>
      <c r="J376" s="447"/>
      <c r="K376" s="1437" t="str">
        <f t="shared" si="74"/>
        <v/>
      </c>
      <c r="L376" s="396"/>
    </row>
    <row r="377" spans="1:26" ht="18.75" hidden="1" customHeight="1">
      <c r="A377" s="8">
        <v>80</v>
      </c>
      <c r="B377" s="387"/>
      <c r="C377" s="356">
        <v>3111</v>
      </c>
      <c r="D377" s="417" t="s">
        <v>1342</v>
      </c>
      <c r="E377" s="537"/>
      <c r="F377" s="538">
        <f t="shared" si="77"/>
        <v>0</v>
      </c>
      <c r="G377" s="439"/>
      <c r="H377" s="440"/>
      <c r="I377" s="440"/>
      <c r="J377" s="441"/>
      <c r="K377" s="1437" t="str">
        <f t="shared" si="74"/>
        <v/>
      </c>
      <c r="L377" s="396"/>
      <c r="N377" s="245"/>
      <c r="O377" s="245"/>
      <c r="P377" s="245"/>
      <c r="Q377" s="245"/>
      <c r="R377" s="245"/>
      <c r="S377" s="245"/>
      <c r="T377" s="245"/>
      <c r="U377" s="245"/>
      <c r="V377" s="245"/>
      <c r="W377" s="245"/>
      <c r="X377" s="245"/>
      <c r="Y377" s="245"/>
      <c r="Z377" s="245"/>
    </row>
    <row r="378" spans="1:26" ht="24" hidden="1" customHeight="1">
      <c r="A378" s="8">
        <v>85</v>
      </c>
      <c r="B378" s="387"/>
      <c r="C378" s="188">
        <v>3112</v>
      </c>
      <c r="D378" s="232" t="s">
        <v>1343</v>
      </c>
      <c r="E378" s="533"/>
      <c r="F378" s="534">
        <f t="shared" si="77"/>
        <v>0</v>
      </c>
      <c r="G378" s="433"/>
      <c r="H378" s="434"/>
      <c r="I378" s="434"/>
      <c r="J378" s="435"/>
      <c r="K378" s="1437" t="str">
        <f t="shared" si="74"/>
        <v/>
      </c>
      <c r="L378" s="396"/>
    </row>
    <row r="379" spans="1:26" ht="18.75" hidden="1" customHeight="1">
      <c r="A379" s="8">
        <v>90</v>
      </c>
      <c r="B379" s="387"/>
      <c r="C379" s="188">
        <v>3113</v>
      </c>
      <c r="D379" s="232" t="s">
        <v>595</v>
      </c>
      <c r="E379" s="533"/>
      <c r="F379" s="534">
        <f t="shared" si="77"/>
        <v>0</v>
      </c>
      <c r="G379" s="433"/>
      <c r="H379" s="434"/>
      <c r="I379" s="434"/>
      <c r="J379" s="435"/>
      <c r="K379" s="1437" t="str">
        <f t="shared" si="74"/>
        <v/>
      </c>
      <c r="L379" s="396"/>
    </row>
    <row r="380" spans="1:26" ht="36.75" hidden="1" customHeight="1">
      <c r="A380" s="8">
        <v>91</v>
      </c>
      <c r="B380" s="387"/>
      <c r="C380" s="188">
        <v>3118</v>
      </c>
      <c r="D380" s="232" t="s">
        <v>2235</v>
      </c>
      <c r="E380" s="533"/>
      <c r="F380" s="534">
        <f t="shared" si="77"/>
        <v>0</v>
      </c>
      <c r="G380" s="433"/>
      <c r="H380" s="434"/>
      <c r="I380" s="434"/>
      <c r="J380" s="435"/>
      <c r="K380" s="1437" t="str">
        <f t="shared" si="74"/>
        <v/>
      </c>
      <c r="L380" s="396"/>
    </row>
    <row r="381" spans="1:26" ht="30" hidden="1" customHeight="1">
      <c r="A381" s="8"/>
      <c r="B381" s="387"/>
      <c r="C381" s="358">
        <v>3128</v>
      </c>
      <c r="D381" s="414" t="s">
        <v>2236</v>
      </c>
      <c r="E381" s="543"/>
      <c r="F381" s="536">
        <f t="shared" si="77"/>
        <v>0</v>
      </c>
      <c r="G381" s="436"/>
      <c r="H381" s="437"/>
      <c r="I381" s="437"/>
      <c r="J381" s="438"/>
      <c r="K381" s="1437" t="str">
        <f t="shared" si="74"/>
        <v/>
      </c>
      <c r="L381" s="396"/>
    </row>
    <row r="382" spans="1:26" ht="18.75" hidden="1" customHeight="1">
      <c r="A382" s="8">
        <v>100</v>
      </c>
      <c r="B382" s="185"/>
      <c r="C382" s="272">
        <v>3120</v>
      </c>
      <c r="D382" s="418" t="s">
        <v>2129</v>
      </c>
      <c r="E382" s="544"/>
      <c r="F382" s="381">
        <f t="shared" si="77"/>
        <v>0</v>
      </c>
      <c r="G382" s="448"/>
      <c r="H382" s="449"/>
      <c r="I382" s="449"/>
      <c r="J382" s="450"/>
      <c r="K382" s="1437" t="str">
        <f t="shared" si="74"/>
        <v/>
      </c>
      <c r="L382" s="396"/>
    </row>
    <row r="383" spans="1:26" s="245" customFormat="1" ht="18.75" hidden="1" customHeight="1">
      <c r="A383" s="7">
        <v>115</v>
      </c>
      <c r="B383" s="389">
        <v>3200</v>
      </c>
      <c r="C383" s="2182" t="s">
        <v>1092</v>
      </c>
      <c r="D383" s="2183"/>
      <c r="E383" s="1644">
        <f t="shared" ref="E383:J383" si="78">SUM(E384:E387)</f>
        <v>0</v>
      </c>
      <c r="F383" s="391">
        <f t="shared" si="78"/>
        <v>0</v>
      </c>
      <c r="G383" s="426">
        <f t="shared" si="78"/>
        <v>0</v>
      </c>
      <c r="H383" s="427">
        <f t="shared" si="78"/>
        <v>0</v>
      </c>
      <c r="I383" s="428">
        <f t="shared" si="78"/>
        <v>0</v>
      </c>
      <c r="J383" s="429">
        <f t="shared" si="78"/>
        <v>0</v>
      </c>
      <c r="K383" s="1437" t="str">
        <f t="shared" si="74"/>
        <v/>
      </c>
      <c r="L383" s="396"/>
      <c r="M383" s="1878"/>
      <c r="N383" s="243"/>
      <c r="O383" s="243"/>
      <c r="P383" s="243"/>
      <c r="Q383" s="243"/>
      <c r="R383" s="243"/>
      <c r="S383" s="243"/>
      <c r="T383" s="243"/>
      <c r="U383" s="243"/>
      <c r="V383" s="243"/>
      <c r="W383" s="243"/>
      <c r="X383" s="243"/>
      <c r="Y383" s="243"/>
      <c r="Z383" s="243"/>
    </row>
    <row r="384" spans="1:26" ht="18.75" hidden="1" customHeight="1">
      <c r="A384" s="7">
        <v>120</v>
      </c>
      <c r="B384" s="185"/>
      <c r="C384" s="186">
        <v>3210</v>
      </c>
      <c r="D384" s="240" t="s">
        <v>596</v>
      </c>
      <c r="E384" s="531"/>
      <c r="F384" s="532">
        <f>G384+H384+I384+J384</f>
        <v>0</v>
      </c>
      <c r="G384" s="430"/>
      <c r="H384" s="431"/>
      <c r="I384" s="431"/>
      <c r="J384" s="432"/>
      <c r="K384" s="1437" t="str">
        <f t="shared" si="74"/>
        <v/>
      </c>
      <c r="L384" s="396"/>
    </row>
    <row r="385" spans="1:26" ht="18.75" hidden="1" customHeight="1">
      <c r="A385" s="8">
        <v>125</v>
      </c>
      <c r="B385" s="194"/>
      <c r="C385" s="358">
        <v>3220</v>
      </c>
      <c r="D385" s="414" t="s">
        <v>947</v>
      </c>
      <c r="E385" s="535"/>
      <c r="F385" s="536">
        <f>G385+H385+I385+J385</f>
        <v>0</v>
      </c>
      <c r="G385" s="436"/>
      <c r="H385" s="437"/>
      <c r="I385" s="437"/>
      <c r="J385" s="438"/>
      <c r="K385" s="1437" t="str">
        <f t="shared" si="74"/>
        <v/>
      </c>
      <c r="L385" s="396"/>
      <c r="N385" s="245"/>
      <c r="O385" s="245"/>
      <c r="P385" s="245"/>
      <c r="Q385" s="245"/>
      <c r="R385" s="245"/>
      <c r="S385" s="245"/>
      <c r="T385" s="245"/>
      <c r="U385" s="245"/>
      <c r="V385" s="245"/>
      <c r="W385" s="245"/>
      <c r="X385" s="245"/>
      <c r="Y385" s="245"/>
      <c r="Z385" s="245"/>
    </row>
    <row r="386" spans="1:26" ht="18.75" hidden="1" customHeight="1">
      <c r="A386" s="8">
        <v>130</v>
      </c>
      <c r="B386" s="185"/>
      <c r="C386" s="356">
        <v>3230</v>
      </c>
      <c r="D386" s="417" t="s">
        <v>1093</v>
      </c>
      <c r="E386" s="537"/>
      <c r="F386" s="538">
        <f>G386+H386+I386+J386</f>
        <v>0</v>
      </c>
      <c r="G386" s="439"/>
      <c r="H386" s="440"/>
      <c r="I386" s="440"/>
      <c r="J386" s="441"/>
      <c r="K386" s="1437" t="str">
        <f t="shared" si="74"/>
        <v/>
      </c>
      <c r="L386" s="396"/>
    </row>
    <row r="387" spans="1:26" ht="18.75" hidden="1" customHeight="1">
      <c r="A387" s="8">
        <v>135</v>
      </c>
      <c r="B387" s="185"/>
      <c r="C387" s="191">
        <v>3240</v>
      </c>
      <c r="D387" s="415" t="s">
        <v>1094</v>
      </c>
      <c r="E387" s="539"/>
      <c r="F387" s="540">
        <f>G387+H387+I387+J387</f>
        <v>0</v>
      </c>
      <c r="G387" s="442"/>
      <c r="H387" s="443"/>
      <c r="I387" s="443"/>
      <c r="J387" s="444"/>
      <c r="K387" s="1437" t="str">
        <f t="shared" si="74"/>
        <v/>
      </c>
      <c r="L387" s="396"/>
    </row>
    <row r="388" spans="1:26" s="245" customFormat="1" ht="18.75" hidden="1" customHeight="1">
      <c r="A388" s="7">
        <v>145</v>
      </c>
      <c r="B388" s="389">
        <v>6000</v>
      </c>
      <c r="C388" s="2182" t="s">
        <v>948</v>
      </c>
      <c r="D388" s="2183"/>
      <c r="E388" s="1644">
        <f t="shared" ref="E388:J388" si="79">+E389+E390</f>
        <v>0</v>
      </c>
      <c r="F388" s="391">
        <f t="shared" si="79"/>
        <v>0</v>
      </c>
      <c r="G388" s="426">
        <f t="shared" si="79"/>
        <v>0</v>
      </c>
      <c r="H388" s="427">
        <f t="shared" si="79"/>
        <v>0</v>
      </c>
      <c r="I388" s="428">
        <f t="shared" si="79"/>
        <v>0</v>
      </c>
      <c r="J388" s="429">
        <f t="shared" si="79"/>
        <v>0</v>
      </c>
      <c r="K388" s="1437" t="str">
        <f t="shared" si="74"/>
        <v/>
      </c>
      <c r="L388" s="396"/>
      <c r="M388" s="1878"/>
      <c r="N388" s="243"/>
      <c r="O388" s="243"/>
      <c r="P388" s="243"/>
      <c r="Q388" s="243"/>
      <c r="R388" s="243"/>
      <c r="S388" s="243"/>
      <c r="T388" s="243"/>
      <c r="U388" s="243"/>
      <c r="V388" s="243"/>
      <c r="W388" s="243"/>
      <c r="X388" s="243"/>
      <c r="Y388" s="243"/>
      <c r="Z388" s="243"/>
    </row>
    <row r="389" spans="1:26" ht="18.75" hidden="1" customHeight="1">
      <c r="A389" s="8">
        <v>150</v>
      </c>
      <c r="B389" s="192"/>
      <c r="C389" s="186">
        <v>6001</v>
      </c>
      <c r="D389" s="187" t="s">
        <v>2</v>
      </c>
      <c r="E389" s="531"/>
      <c r="F389" s="532">
        <f>G389+H389+I389+J389</f>
        <v>0</v>
      </c>
      <c r="G389" s="430"/>
      <c r="H389" s="431"/>
      <c r="I389" s="431"/>
      <c r="J389" s="432"/>
      <c r="K389" s="1437" t="str">
        <f t="shared" si="74"/>
        <v/>
      </c>
      <c r="L389" s="396"/>
    </row>
    <row r="390" spans="1:26" ht="18.75" hidden="1" customHeight="1">
      <c r="A390" s="8">
        <v>155</v>
      </c>
      <c r="B390" s="192"/>
      <c r="C390" s="191">
        <v>6002</v>
      </c>
      <c r="D390" s="226" t="s">
        <v>3</v>
      </c>
      <c r="E390" s="539"/>
      <c r="F390" s="540">
        <f>G390+H390+I390+J390</f>
        <v>0</v>
      </c>
      <c r="G390" s="442"/>
      <c r="H390" s="443"/>
      <c r="I390" s="443"/>
      <c r="J390" s="444"/>
      <c r="K390" s="1437" t="str">
        <f t="shared" si="74"/>
        <v/>
      </c>
      <c r="L390" s="396"/>
      <c r="N390" s="245"/>
      <c r="O390" s="245"/>
      <c r="P390" s="245"/>
      <c r="Q390" s="245"/>
      <c r="R390" s="245"/>
      <c r="S390" s="245"/>
      <c r="T390" s="245"/>
      <c r="U390" s="245"/>
      <c r="V390" s="245"/>
      <c r="W390" s="245"/>
      <c r="X390" s="245"/>
      <c r="Y390" s="245"/>
      <c r="Z390" s="245"/>
    </row>
    <row r="391" spans="1:26" s="245" customFormat="1" ht="18.75" hidden="1" customHeight="1">
      <c r="A391" s="7">
        <v>160</v>
      </c>
      <c r="B391" s="389">
        <v>6100</v>
      </c>
      <c r="C391" s="2182" t="s">
        <v>949</v>
      </c>
      <c r="D391" s="2183"/>
      <c r="E391" s="1644">
        <f t="shared" ref="E391:J391" si="80">SUM(E392:E395)</f>
        <v>0</v>
      </c>
      <c r="F391" s="391">
        <f t="shared" si="80"/>
        <v>0</v>
      </c>
      <c r="G391" s="426">
        <f t="shared" si="80"/>
        <v>0</v>
      </c>
      <c r="H391" s="427">
        <f t="shared" si="80"/>
        <v>0</v>
      </c>
      <c r="I391" s="428">
        <f t="shared" si="80"/>
        <v>0</v>
      </c>
      <c r="J391" s="429">
        <f t="shared" si="80"/>
        <v>0</v>
      </c>
      <c r="K391" s="1437" t="str">
        <f t="shared" si="74"/>
        <v/>
      </c>
      <c r="L391" s="396"/>
      <c r="M391" s="1878"/>
      <c r="N391" s="243"/>
      <c r="O391" s="243"/>
      <c r="P391" s="243"/>
      <c r="Q391" s="243"/>
      <c r="R391" s="243"/>
      <c r="S391" s="243"/>
      <c r="T391" s="243"/>
      <c r="U391" s="243"/>
      <c r="V391" s="243"/>
      <c r="W391" s="243"/>
      <c r="X391" s="243"/>
      <c r="Y391" s="243"/>
      <c r="Z391" s="243"/>
    </row>
    <row r="392" spans="1:26" ht="18.75" hidden="1" customHeight="1">
      <c r="A392" s="8">
        <v>165</v>
      </c>
      <c r="B392" s="192"/>
      <c r="C392" s="186">
        <v>6101</v>
      </c>
      <c r="D392" s="187" t="s">
        <v>1005</v>
      </c>
      <c r="E392" s="531"/>
      <c r="F392" s="532">
        <f>G392+H392+I392+J392</f>
        <v>0</v>
      </c>
      <c r="G392" s="430"/>
      <c r="H392" s="431"/>
      <c r="I392" s="431"/>
      <c r="J392" s="432"/>
      <c r="K392" s="1437" t="str">
        <f t="shared" si="74"/>
        <v/>
      </c>
      <c r="L392" s="396"/>
    </row>
    <row r="393" spans="1:26" ht="18.75" hidden="1" customHeight="1">
      <c r="A393" s="8">
        <v>170</v>
      </c>
      <c r="B393" s="192"/>
      <c r="C393" s="188">
        <v>6102</v>
      </c>
      <c r="D393" s="224" t="s">
        <v>1006</v>
      </c>
      <c r="E393" s="533"/>
      <c r="F393" s="534">
        <f>G393+H393+I393+J393</f>
        <v>0</v>
      </c>
      <c r="G393" s="433"/>
      <c r="H393" s="434"/>
      <c r="I393" s="434"/>
      <c r="J393" s="435"/>
      <c r="K393" s="1437" t="str">
        <f t="shared" si="74"/>
        <v/>
      </c>
      <c r="L393" s="396"/>
      <c r="N393" s="245"/>
      <c r="O393" s="245"/>
      <c r="P393" s="245"/>
      <c r="Q393" s="245"/>
      <c r="R393" s="245"/>
      <c r="S393" s="245"/>
      <c r="T393" s="245"/>
      <c r="U393" s="245"/>
      <c r="V393" s="245"/>
      <c r="W393" s="245"/>
      <c r="X393" s="245"/>
      <c r="Y393" s="245"/>
      <c r="Z393" s="245"/>
    </row>
    <row r="394" spans="1:26" ht="18.75" hidden="1" customHeight="1">
      <c r="A394" s="8">
        <v>180</v>
      </c>
      <c r="B394" s="194"/>
      <c r="C394" s="188">
        <v>6105</v>
      </c>
      <c r="D394" s="224" t="s">
        <v>1283</v>
      </c>
      <c r="E394" s="545"/>
      <c r="F394" s="534">
        <f>G394+H394+I394+J394</f>
        <v>0</v>
      </c>
      <c r="G394" s="433"/>
      <c r="H394" s="434"/>
      <c r="I394" s="434"/>
      <c r="J394" s="435"/>
      <c r="K394" s="1437" t="str">
        <f t="shared" si="74"/>
        <v/>
      </c>
      <c r="L394" s="396"/>
    </row>
    <row r="395" spans="1:26" ht="18.75" hidden="1" customHeight="1">
      <c r="A395" s="8">
        <v>180</v>
      </c>
      <c r="B395" s="194"/>
      <c r="C395" s="191">
        <v>6109</v>
      </c>
      <c r="D395" s="406" t="s">
        <v>950</v>
      </c>
      <c r="E395" s="546"/>
      <c r="F395" s="540">
        <f>G395+H395+I395+J395</f>
        <v>0</v>
      </c>
      <c r="G395" s="442"/>
      <c r="H395" s="443"/>
      <c r="I395" s="443"/>
      <c r="J395" s="444"/>
      <c r="K395" s="1437" t="str">
        <f t="shared" si="74"/>
        <v/>
      </c>
      <c r="L395" s="396"/>
    </row>
    <row r="396" spans="1:26" s="245" customFormat="1" ht="18.75" customHeight="1">
      <c r="A396" s="7">
        <v>185</v>
      </c>
      <c r="B396" s="389">
        <v>6200</v>
      </c>
      <c r="C396" s="2182" t="s">
        <v>951</v>
      </c>
      <c r="D396" s="2183"/>
      <c r="E396" s="1644">
        <f t="shared" ref="E396:J396" si="81">+E397+E398</f>
        <v>0</v>
      </c>
      <c r="F396" s="391">
        <f t="shared" si="81"/>
        <v>1355277</v>
      </c>
      <c r="G396" s="426">
        <f t="shared" si="81"/>
        <v>1355277</v>
      </c>
      <c r="H396" s="427">
        <f t="shared" si="81"/>
        <v>0</v>
      </c>
      <c r="I396" s="428">
        <f t="shared" si="81"/>
        <v>0</v>
      </c>
      <c r="J396" s="429">
        <f t="shared" si="81"/>
        <v>0</v>
      </c>
      <c r="K396" s="1437">
        <f t="shared" si="74"/>
        <v>1</v>
      </c>
      <c r="L396" s="396"/>
      <c r="M396" s="1878"/>
      <c r="N396" s="243"/>
      <c r="O396" s="243"/>
      <c r="P396" s="243"/>
      <c r="Q396" s="243"/>
      <c r="R396" s="243"/>
      <c r="S396" s="243"/>
      <c r="T396" s="243"/>
      <c r="U396" s="243"/>
      <c r="V396" s="243"/>
      <c r="W396" s="243"/>
      <c r="X396" s="243"/>
      <c r="Y396" s="243"/>
      <c r="Z396" s="243"/>
    </row>
    <row r="397" spans="1:26" ht="18.75" customHeight="1">
      <c r="A397" s="8">
        <v>190</v>
      </c>
      <c r="B397" s="388"/>
      <c r="C397" s="186">
        <v>6201</v>
      </c>
      <c r="D397" s="407" t="s">
        <v>5</v>
      </c>
      <c r="E397" s="531"/>
      <c r="F397" s="532">
        <f>G397+H397+I397+J397</f>
        <v>1355277</v>
      </c>
      <c r="G397" s="430">
        <v>1355277</v>
      </c>
      <c r="H397" s="431"/>
      <c r="I397" s="431"/>
      <c r="J397" s="432"/>
      <c r="K397" s="1437">
        <f t="shared" si="74"/>
        <v>1</v>
      </c>
      <c r="L397" s="396"/>
    </row>
    <row r="398" spans="1:26" ht="18.75" hidden="1" customHeight="1">
      <c r="A398" s="8">
        <v>195</v>
      </c>
      <c r="B398" s="185"/>
      <c r="C398" s="191">
        <v>6202</v>
      </c>
      <c r="D398" s="408" t="s">
        <v>4</v>
      </c>
      <c r="E398" s="539"/>
      <c r="F398" s="540">
        <f>G398+H398+I398+J398</f>
        <v>0</v>
      </c>
      <c r="G398" s="442"/>
      <c r="H398" s="443"/>
      <c r="I398" s="443"/>
      <c r="J398" s="444"/>
      <c r="K398" s="1437" t="str">
        <f t="shared" si="74"/>
        <v/>
      </c>
      <c r="L398" s="396"/>
      <c r="N398" s="245"/>
      <c r="O398" s="245"/>
      <c r="P398" s="245"/>
      <c r="Q398" s="245"/>
      <c r="R398" s="245"/>
      <c r="S398" s="245"/>
      <c r="T398" s="245"/>
      <c r="U398" s="245"/>
      <c r="V398" s="245"/>
      <c r="W398" s="245"/>
      <c r="X398" s="245"/>
      <c r="Y398" s="245"/>
      <c r="Z398" s="245"/>
    </row>
    <row r="399" spans="1:26" s="245" customFormat="1" ht="18.75" customHeight="1">
      <c r="A399" s="7">
        <v>200</v>
      </c>
      <c r="B399" s="389">
        <v>6300</v>
      </c>
      <c r="C399" s="2182" t="s">
        <v>952</v>
      </c>
      <c r="D399" s="2183"/>
      <c r="E399" s="1644">
        <f t="shared" ref="E399:J399" si="82">+E400+E401</f>
        <v>0</v>
      </c>
      <c r="F399" s="391">
        <f t="shared" si="82"/>
        <v>16510391</v>
      </c>
      <c r="G399" s="426">
        <f t="shared" si="82"/>
        <v>16139136</v>
      </c>
      <c r="H399" s="427">
        <f t="shared" si="82"/>
        <v>0</v>
      </c>
      <c r="I399" s="428">
        <f t="shared" si="82"/>
        <v>0</v>
      </c>
      <c r="J399" s="429">
        <f t="shared" si="82"/>
        <v>371255</v>
      </c>
      <c r="K399" s="1437">
        <f t="shared" si="74"/>
        <v>1</v>
      </c>
      <c r="L399" s="396"/>
      <c r="M399" s="1878"/>
      <c r="N399" s="243"/>
      <c r="O399" s="243"/>
      <c r="P399" s="243"/>
      <c r="Q399" s="243"/>
      <c r="R399" s="243"/>
      <c r="S399" s="243"/>
      <c r="T399" s="243"/>
      <c r="U399" s="243"/>
      <c r="V399" s="243"/>
      <c r="W399" s="243"/>
      <c r="X399" s="243"/>
      <c r="Y399" s="243"/>
      <c r="Z399" s="243"/>
    </row>
    <row r="400" spans="1:26" ht="18.75" customHeight="1">
      <c r="A400" s="8">
        <v>205</v>
      </c>
      <c r="B400" s="185"/>
      <c r="C400" s="186">
        <v>6301</v>
      </c>
      <c r="D400" s="407" t="s">
        <v>5</v>
      </c>
      <c r="E400" s="531"/>
      <c r="F400" s="532">
        <f>G400+H400+I400+J400</f>
        <v>16510391</v>
      </c>
      <c r="G400" s="430">
        <v>16139136</v>
      </c>
      <c r="H400" s="431"/>
      <c r="I400" s="431"/>
      <c r="J400" s="432">
        <v>371255</v>
      </c>
      <c r="K400" s="1437">
        <f t="shared" si="74"/>
        <v>1</v>
      </c>
      <c r="L400" s="396"/>
    </row>
    <row r="401" spans="1:26" ht="18.75" hidden="1" customHeight="1">
      <c r="A401" s="8">
        <v>206</v>
      </c>
      <c r="B401" s="185"/>
      <c r="C401" s="191">
        <v>6302</v>
      </c>
      <c r="D401" s="408" t="s">
        <v>4</v>
      </c>
      <c r="E401" s="539"/>
      <c r="F401" s="540">
        <f>G401+H401+I401+J401</f>
        <v>0</v>
      </c>
      <c r="G401" s="442"/>
      <c r="H401" s="443"/>
      <c r="I401" s="443"/>
      <c r="J401" s="444"/>
      <c r="K401" s="1437" t="str">
        <f t="shared" si="74"/>
        <v/>
      </c>
      <c r="L401" s="396"/>
      <c r="N401" s="245"/>
      <c r="O401" s="245"/>
      <c r="P401" s="245"/>
      <c r="Q401" s="245"/>
      <c r="R401" s="245"/>
      <c r="S401" s="245"/>
      <c r="T401" s="245"/>
      <c r="U401" s="245"/>
      <c r="V401" s="245"/>
      <c r="W401" s="245"/>
      <c r="X401" s="245"/>
      <c r="Y401" s="245"/>
      <c r="Z401" s="245"/>
    </row>
    <row r="402" spans="1:26" s="258" customFormat="1" ht="18.75" hidden="1" customHeight="1">
      <c r="A402" s="10">
        <v>210</v>
      </c>
      <c r="B402" s="389">
        <v>6400</v>
      </c>
      <c r="C402" s="2182" t="s">
        <v>1345</v>
      </c>
      <c r="D402" s="2183"/>
      <c r="E402" s="1644">
        <f t="shared" ref="E402:J402" si="83">+E403+E404</f>
        <v>0</v>
      </c>
      <c r="F402" s="391">
        <f t="shared" si="83"/>
        <v>0</v>
      </c>
      <c r="G402" s="426">
        <f t="shared" si="83"/>
        <v>0</v>
      </c>
      <c r="H402" s="427">
        <f t="shared" si="83"/>
        <v>0</v>
      </c>
      <c r="I402" s="428">
        <f t="shared" si="83"/>
        <v>0</v>
      </c>
      <c r="J402" s="429">
        <f t="shared" si="83"/>
        <v>0</v>
      </c>
      <c r="K402" s="1437" t="str">
        <f t="shared" si="74"/>
        <v/>
      </c>
      <c r="L402" s="396"/>
      <c r="M402" s="1878"/>
      <c r="N402" s="243"/>
      <c r="O402" s="243"/>
      <c r="P402" s="243"/>
      <c r="Q402" s="243"/>
      <c r="R402" s="243"/>
      <c r="S402" s="243"/>
      <c r="T402" s="243"/>
      <c r="U402" s="243"/>
      <c r="V402" s="243"/>
      <c r="W402" s="243"/>
      <c r="X402" s="243"/>
      <c r="Y402" s="243"/>
      <c r="Z402" s="243"/>
    </row>
    <row r="403" spans="1:26" s="251" customFormat="1" ht="18.75" hidden="1" customHeight="1">
      <c r="A403" s="11">
        <v>211</v>
      </c>
      <c r="B403" s="194"/>
      <c r="C403" s="409">
        <v>6401</v>
      </c>
      <c r="D403" s="410" t="s">
        <v>5</v>
      </c>
      <c r="E403" s="531"/>
      <c r="F403" s="532">
        <f>G403+H403+I403+J403</f>
        <v>0</v>
      </c>
      <c r="G403" s="430"/>
      <c r="H403" s="431"/>
      <c r="I403" s="431"/>
      <c r="J403" s="432"/>
      <c r="K403" s="1437" t="str">
        <f t="shared" si="74"/>
        <v/>
      </c>
      <c r="L403" s="396"/>
      <c r="M403" s="1878"/>
      <c r="N403" s="243"/>
      <c r="O403" s="243"/>
      <c r="P403" s="243"/>
      <c r="Q403" s="243"/>
      <c r="R403" s="243"/>
      <c r="S403" s="243"/>
      <c r="T403" s="243"/>
      <c r="U403" s="243"/>
      <c r="V403" s="243"/>
      <c r="W403" s="243"/>
      <c r="X403" s="243"/>
      <c r="Y403" s="243"/>
      <c r="Z403" s="243"/>
    </row>
    <row r="404" spans="1:26" s="251" customFormat="1" ht="18.75" hidden="1" customHeight="1">
      <c r="A404" s="11">
        <v>212</v>
      </c>
      <c r="B404" s="194"/>
      <c r="C404" s="411">
        <v>6402</v>
      </c>
      <c r="D404" s="412" t="s">
        <v>4</v>
      </c>
      <c r="E404" s="539"/>
      <c r="F404" s="540">
        <f>G404+H404+I404+J404</f>
        <v>0</v>
      </c>
      <c r="G404" s="442"/>
      <c r="H404" s="443"/>
      <c r="I404" s="443"/>
      <c r="J404" s="444"/>
      <c r="K404" s="1437" t="str">
        <f t="shared" si="74"/>
        <v/>
      </c>
      <c r="L404" s="396"/>
      <c r="M404" s="1884"/>
      <c r="N404" s="258"/>
      <c r="O404" s="258"/>
      <c r="P404" s="258"/>
      <c r="Q404" s="258"/>
      <c r="R404" s="258"/>
      <c r="S404" s="258"/>
      <c r="T404" s="258"/>
      <c r="U404" s="258"/>
      <c r="V404" s="258"/>
      <c r="W404" s="258"/>
      <c r="X404" s="258"/>
      <c r="Y404" s="258"/>
      <c r="Z404" s="258"/>
    </row>
    <row r="405" spans="1:26" s="258" customFormat="1" ht="18.75" hidden="1" customHeight="1">
      <c r="A405" s="20">
        <v>213</v>
      </c>
      <c r="B405" s="389">
        <v>6500</v>
      </c>
      <c r="C405" s="2182" t="s">
        <v>333</v>
      </c>
      <c r="D405" s="2183"/>
      <c r="E405" s="390"/>
      <c r="F405" s="391">
        <f>G405+H405+I405+J405</f>
        <v>0</v>
      </c>
      <c r="G405" s="1422"/>
      <c r="H405" s="1423"/>
      <c r="I405" s="1423"/>
      <c r="J405" s="1424"/>
      <c r="K405" s="1437" t="str">
        <f t="shared" si="74"/>
        <v/>
      </c>
      <c r="L405" s="396"/>
      <c r="M405" s="1884"/>
      <c r="N405" s="251"/>
      <c r="O405" s="251"/>
      <c r="P405" s="251"/>
      <c r="Q405" s="251"/>
      <c r="R405" s="251"/>
      <c r="S405" s="251"/>
      <c r="T405" s="251"/>
      <c r="U405" s="251"/>
      <c r="V405" s="251"/>
      <c r="W405" s="251"/>
      <c r="X405" s="251"/>
      <c r="Y405" s="251"/>
      <c r="Z405" s="251"/>
    </row>
    <row r="406" spans="1:26" s="245" customFormat="1" ht="18.75" hidden="1" customHeight="1">
      <c r="A406" s="7">
        <v>215</v>
      </c>
      <c r="B406" s="389">
        <v>6600</v>
      </c>
      <c r="C406" s="2182" t="s">
        <v>334</v>
      </c>
      <c r="D406" s="2183"/>
      <c r="E406" s="1644">
        <f t="shared" ref="E406:J406" si="84">+E407+E408</f>
        <v>0</v>
      </c>
      <c r="F406" s="391">
        <f t="shared" si="84"/>
        <v>0</v>
      </c>
      <c r="G406" s="426">
        <f t="shared" si="84"/>
        <v>0</v>
      </c>
      <c r="H406" s="427">
        <f t="shared" si="84"/>
        <v>0</v>
      </c>
      <c r="I406" s="428">
        <f t="shared" si="84"/>
        <v>0</v>
      </c>
      <c r="J406" s="429">
        <f t="shared" si="84"/>
        <v>0</v>
      </c>
      <c r="K406" s="1439" t="str">
        <f>(IF($E406&lt;&gt;0,$K$2,IF($F406&lt;&gt;0,$K$2,IF($F407&lt;&gt;0,$K$2,IF($F408&lt;&gt;0,$K$2,"")))))</f>
        <v/>
      </c>
      <c r="L406" s="396"/>
      <c r="M406" s="1884"/>
      <c r="N406" s="251"/>
      <c r="O406" s="251"/>
      <c r="P406" s="251"/>
      <c r="Q406" s="251"/>
      <c r="R406" s="251"/>
      <c r="S406" s="251"/>
      <c r="T406" s="251"/>
      <c r="U406" s="251"/>
      <c r="V406" s="251"/>
      <c r="W406" s="251"/>
      <c r="X406" s="251"/>
      <c r="Y406" s="251"/>
      <c r="Z406" s="251"/>
    </row>
    <row r="407" spans="1:26" ht="18.75" hidden="1" customHeight="1">
      <c r="A407" s="8">
        <v>220</v>
      </c>
      <c r="B407" s="185"/>
      <c r="C407" s="186">
        <v>6601</v>
      </c>
      <c r="D407" s="187" t="s">
        <v>954</v>
      </c>
      <c r="E407" s="531"/>
      <c r="F407" s="532">
        <f>G407+H407+I407+J407</f>
        <v>0</v>
      </c>
      <c r="G407" s="430"/>
      <c r="H407" s="431"/>
      <c r="I407" s="431"/>
      <c r="J407" s="432"/>
      <c r="K407" s="1437" t="str">
        <f t="shared" si="74"/>
        <v/>
      </c>
      <c r="L407" s="396"/>
      <c r="M407" s="1884"/>
      <c r="N407" s="258"/>
      <c r="O407" s="258"/>
      <c r="P407" s="258"/>
      <c r="Q407" s="258"/>
      <c r="R407" s="258"/>
      <c r="S407" s="258"/>
      <c r="T407" s="258"/>
      <c r="U407" s="258"/>
      <c r="V407" s="258"/>
      <c r="W407" s="258"/>
      <c r="X407" s="258"/>
      <c r="Y407" s="258"/>
      <c r="Z407" s="258"/>
    </row>
    <row r="408" spans="1:26" ht="18.75" hidden="1" customHeight="1">
      <c r="A408" s="8">
        <v>225</v>
      </c>
      <c r="B408" s="185"/>
      <c r="C408" s="191">
        <v>6602</v>
      </c>
      <c r="D408" s="226" t="s">
        <v>955</v>
      </c>
      <c r="E408" s="539"/>
      <c r="F408" s="540">
        <f>G408+H408+I408+J408</f>
        <v>0</v>
      </c>
      <c r="G408" s="442"/>
      <c r="H408" s="443"/>
      <c r="I408" s="443"/>
      <c r="J408" s="444"/>
      <c r="K408" s="1437" t="str">
        <f t="shared" si="74"/>
        <v/>
      </c>
      <c r="L408" s="396"/>
      <c r="N408" s="245"/>
      <c r="O408" s="245"/>
      <c r="P408" s="245"/>
      <c r="Q408" s="245"/>
      <c r="R408" s="245"/>
      <c r="S408" s="245"/>
      <c r="T408" s="245"/>
      <c r="U408" s="245"/>
      <c r="V408" s="245"/>
      <c r="W408" s="245"/>
      <c r="X408" s="245"/>
      <c r="Y408" s="245"/>
      <c r="Z408" s="245"/>
    </row>
    <row r="409" spans="1:26" s="245" customFormat="1" ht="18.75" hidden="1" customHeight="1">
      <c r="A409" s="7">
        <v>215</v>
      </c>
      <c r="B409" s="389">
        <v>6700</v>
      </c>
      <c r="C409" s="2182" t="s">
        <v>1007</v>
      </c>
      <c r="D409" s="2183"/>
      <c r="E409" s="1644">
        <f t="shared" ref="E409:J409" si="85">+E410+E411</f>
        <v>0</v>
      </c>
      <c r="F409" s="391">
        <f t="shared" si="85"/>
        <v>0</v>
      </c>
      <c r="G409" s="426">
        <f t="shared" si="85"/>
        <v>0</v>
      </c>
      <c r="H409" s="427">
        <f t="shared" si="85"/>
        <v>0</v>
      </c>
      <c r="I409" s="428">
        <f t="shared" si="85"/>
        <v>0</v>
      </c>
      <c r="J409" s="429">
        <f t="shared" si="85"/>
        <v>0</v>
      </c>
      <c r="K409" s="1437" t="str">
        <f t="shared" si="74"/>
        <v/>
      </c>
      <c r="L409" s="396"/>
      <c r="M409" s="1878"/>
      <c r="N409" s="243"/>
      <c r="O409" s="243"/>
      <c r="P409" s="243"/>
      <c r="Q409" s="243"/>
      <c r="R409" s="243"/>
      <c r="S409" s="243"/>
      <c r="T409" s="243"/>
      <c r="U409" s="243"/>
      <c r="V409" s="243"/>
      <c r="W409" s="243"/>
      <c r="X409" s="243"/>
      <c r="Y409" s="243"/>
      <c r="Z409" s="243"/>
    </row>
    <row r="410" spans="1:26" ht="18.75" hidden="1" customHeight="1">
      <c r="A410" s="8">
        <v>220</v>
      </c>
      <c r="B410" s="185"/>
      <c r="C410" s="186">
        <v>6701</v>
      </c>
      <c r="D410" s="187" t="s">
        <v>1008</v>
      </c>
      <c r="E410" s="531"/>
      <c r="F410" s="532">
        <f>G410+H410+I410+J410</f>
        <v>0</v>
      </c>
      <c r="G410" s="430"/>
      <c r="H410" s="431"/>
      <c r="I410" s="431"/>
      <c r="J410" s="432"/>
      <c r="K410" s="1437" t="str">
        <f t="shared" si="74"/>
        <v/>
      </c>
      <c r="L410" s="396"/>
    </row>
    <row r="411" spans="1:26" ht="18.75" hidden="1" customHeight="1">
      <c r="A411" s="8">
        <v>225</v>
      </c>
      <c r="B411" s="185"/>
      <c r="C411" s="191">
        <v>6702</v>
      </c>
      <c r="D411" s="226" t="s">
        <v>1095</v>
      </c>
      <c r="E411" s="539"/>
      <c r="F411" s="540">
        <f>G411+H411+I411+J411</f>
        <v>0</v>
      </c>
      <c r="G411" s="442"/>
      <c r="H411" s="443"/>
      <c r="I411" s="443"/>
      <c r="J411" s="444"/>
      <c r="K411" s="1437" t="str">
        <f t="shared" si="74"/>
        <v/>
      </c>
      <c r="L411" s="396"/>
      <c r="N411" s="245"/>
      <c r="O411" s="245"/>
      <c r="P411" s="245"/>
      <c r="Q411" s="245"/>
      <c r="R411" s="245"/>
      <c r="S411" s="245"/>
      <c r="T411" s="245"/>
      <c r="U411" s="245"/>
      <c r="V411" s="245"/>
      <c r="W411" s="245"/>
      <c r="X411" s="245"/>
      <c r="Y411" s="245"/>
      <c r="Z411" s="245"/>
    </row>
    <row r="412" spans="1:26" s="245" customFormat="1" ht="18.75" customHeight="1">
      <c r="A412" s="7">
        <v>230</v>
      </c>
      <c r="B412" s="389">
        <v>6900</v>
      </c>
      <c r="C412" s="2182" t="s">
        <v>956</v>
      </c>
      <c r="D412" s="2183"/>
      <c r="E412" s="1644">
        <f t="shared" ref="E412:J412" si="86">SUM(E413:E418)</f>
        <v>0</v>
      </c>
      <c r="F412" s="391">
        <f t="shared" si="86"/>
        <v>0</v>
      </c>
      <c r="G412" s="426">
        <f t="shared" si="86"/>
        <v>0</v>
      </c>
      <c r="H412" s="427">
        <f t="shared" si="86"/>
        <v>0</v>
      </c>
      <c r="I412" s="428">
        <f t="shared" si="86"/>
        <v>0</v>
      </c>
      <c r="J412" s="429">
        <f t="shared" si="86"/>
        <v>0</v>
      </c>
      <c r="K412" s="1439">
        <f>(IF($E412&lt;&gt;0,$K$2,IF($F412&lt;&gt;0,$K$2,IF($F413&lt;&gt;0,$K$2,IF($F414&lt;&gt;0,$K$2,IF($F415&lt;&gt;0,$K$2,IF($F416&lt;&gt;0,$K$2,IF($F417&lt;&gt;0,$K$2,IF($F418&lt;&gt;0,$K$2,"")))))))))</f>
        <v>1</v>
      </c>
      <c r="L412" s="396"/>
      <c r="M412" s="1878"/>
      <c r="N412" s="243"/>
      <c r="O412" s="243"/>
      <c r="P412" s="243"/>
      <c r="Q412" s="243"/>
      <c r="R412" s="243"/>
      <c r="S412" s="243"/>
      <c r="T412" s="243"/>
      <c r="U412" s="243"/>
      <c r="V412" s="243"/>
      <c r="W412" s="243"/>
      <c r="X412" s="243"/>
      <c r="Y412" s="243"/>
      <c r="Z412" s="243"/>
    </row>
    <row r="413" spans="1:26" ht="18.75" customHeight="1">
      <c r="A413" s="8">
        <v>235</v>
      </c>
      <c r="B413" s="197"/>
      <c r="C413" s="413">
        <v>6901</v>
      </c>
      <c r="D413" s="187" t="s">
        <v>1009</v>
      </c>
      <c r="E413" s="547"/>
      <c r="F413" s="532">
        <f t="shared" ref="F413:F418" si="87">G413+H413+I413+J413</f>
        <v>150817</v>
      </c>
      <c r="G413" s="1395">
        <v>0</v>
      </c>
      <c r="H413" s="1396">
        <v>0</v>
      </c>
      <c r="I413" s="1396">
        <v>0</v>
      </c>
      <c r="J413" s="432">
        <v>150817</v>
      </c>
      <c r="K413" s="1437">
        <f t="shared" si="74"/>
        <v>1</v>
      </c>
      <c r="L413" s="396"/>
    </row>
    <row r="414" spans="1:26" ht="18.75" customHeight="1">
      <c r="A414" s="8">
        <v>240</v>
      </c>
      <c r="B414" s="197"/>
      <c r="C414" s="188">
        <v>6905</v>
      </c>
      <c r="D414" s="224" t="s">
        <v>335</v>
      </c>
      <c r="E414" s="545"/>
      <c r="F414" s="534">
        <f t="shared" si="87"/>
        <v>245135</v>
      </c>
      <c r="G414" s="1397">
        <v>0</v>
      </c>
      <c r="H414" s="1398">
        <v>0</v>
      </c>
      <c r="I414" s="1398">
        <v>0</v>
      </c>
      <c r="J414" s="435">
        <v>245135</v>
      </c>
      <c r="K414" s="1437">
        <f t="shared" si="74"/>
        <v>1</v>
      </c>
      <c r="L414" s="396"/>
      <c r="N414" s="245"/>
      <c r="O414" s="245"/>
      <c r="P414" s="245"/>
      <c r="Q414" s="245"/>
      <c r="R414" s="245"/>
      <c r="S414" s="245"/>
      <c r="T414" s="245"/>
      <c r="U414" s="245"/>
      <c r="V414" s="245"/>
      <c r="W414" s="245"/>
      <c r="X414" s="245"/>
      <c r="Y414" s="245"/>
      <c r="Z414" s="245"/>
    </row>
    <row r="415" spans="1:26" ht="18.75" customHeight="1">
      <c r="A415" s="8">
        <v>240</v>
      </c>
      <c r="B415" s="197"/>
      <c r="C415" s="188">
        <v>6906</v>
      </c>
      <c r="D415" s="224" t="s">
        <v>336</v>
      </c>
      <c r="E415" s="545"/>
      <c r="F415" s="534">
        <f t="shared" si="87"/>
        <v>98159</v>
      </c>
      <c r="G415" s="1397">
        <v>0</v>
      </c>
      <c r="H415" s="1398">
        <v>0</v>
      </c>
      <c r="I415" s="1398">
        <v>0</v>
      </c>
      <c r="J415" s="435">
        <v>98159</v>
      </c>
      <c r="K415" s="1437">
        <f t="shared" si="74"/>
        <v>1</v>
      </c>
      <c r="L415" s="396"/>
    </row>
    <row r="416" spans="1:26" ht="18.75" customHeight="1">
      <c r="A416" s="8">
        <v>245</v>
      </c>
      <c r="B416" s="197"/>
      <c r="C416" s="188">
        <v>6907</v>
      </c>
      <c r="D416" s="224" t="s">
        <v>1346</v>
      </c>
      <c r="E416" s="545"/>
      <c r="F416" s="534">
        <f t="shared" si="87"/>
        <v>54047</v>
      </c>
      <c r="G416" s="1397">
        <v>0</v>
      </c>
      <c r="H416" s="1398">
        <v>0</v>
      </c>
      <c r="I416" s="1398">
        <v>0</v>
      </c>
      <c r="J416" s="435">
        <v>54047</v>
      </c>
      <c r="K416" s="1437">
        <f t="shared" si="74"/>
        <v>1</v>
      </c>
      <c r="L416" s="396"/>
    </row>
    <row r="417" spans="1:26" ht="18.75" customHeight="1">
      <c r="A417" s="8">
        <v>250</v>
      </c>
      <c r="B417" s="197"/>
      <c r="C417" s="188">
        <v>6908</v>
      </c>
      <c r="D417" s="224" t="s">
        <v>1010</v>
      </c>
      <c r="E417" s="545"/>
      <c r="F417" s="534">
        <f t="shared" si="87"/>
        <v>-548158</v>
      </c>
      <c r="G417" s="1397">
        <v>0</v>
      </c>
      <c r="H417" s="1398">
        <v>0</v>
      </c>
      <c r="I417" s="1398">
        <v>0</v>
      </c>
      <c r="J417" s="435">
        <v>-548158</v>
      </c>
      <c r="K417" s="1437">
        <f t="shared" si="74"/>
        <v>1</v>
      </c>
      <c r="L417" s="396"/>
    </row>
    <row r="418" spans="1:26" ht="18.75" hidden="1" customHeight="1">
      <c r="A418" s="8">
        <v>255</v>
      </c>
      <c r="B418" s="197"/>
      <c r="C418" s="191">
        <v>6909</v>
      </c>
      <c r="D418" s="226" t="s">
        <v>1011</v>
      </c>
      <c r="E418" s="539"/>
      <c r="F418" s="540">
        <f t="shared" si="87"/>
        <v>0</v>
      </c>
      <c r="G418" s="1399">
        <v>0</v>
      </c>
      <c r="H418" s="1400">
        <v>0</v>
      </c>
      <c r="I418" s="1400">
        <v>0</v>
      </c>
      <c r="J418" s="444"/>
      <c r="K418" s="1437" t="str">
        <f t="shared" si="74"/>
        <v/>
      </c>
      <c r="L418" s="396"/>
    </row>
    <row r="419" spans="1:26" ht="20.25" customHeight="1" thickBot="1">
      <c r="A419" s="8">
        <v>260</v>
      </c>
      <c r="B419" s="962" t="s">
        <v>1323</v>
      </c>
      <c r="C419" s="559" t="s">
        <v>494</v>
      </c>
      <c r="D419" s="560" t="s">
        <v>1338</v>
      </c>
      <c r="E419" s="397">
        <f t="shared" ref="E419:J419" si="88">SUM(E361,E375,E383,E388,E391,E396,E399,E402,E405,E406,E409,E412)</f>
        <v>0</v>
      </c>
      <c r="F419" s="397">
        <f t="shared" si="88"/>
        <v>17865668</v>
      </c>
      <c r="G419" s="451">
        <f t="shared" si="88"/>
        <v>17494413</v>
      </c>
      <c r="H419" s="452">
        <f t="shared" si="88"/>
        <v>0</v>
      </c>
      <c r="I419" s="452">
        <f t="shared" si="88"/>
        <v>0</v>
      </c>
      <c r="J419" s="1436">
        <f t="shared" si="88"/>
        <v>371255</v>
      </c>
      <c r="K419" s="4">
        <v>1</v>
      </c>
      <c r="L419" s="395"/>
    </row>
    <row r="420" spans="1:26" ht="16.5" hidden="1" thickTop="1">
      <c r="A420" s="8">
        <v>261</v>
      </c>
      <c r="B420" s="1019" t="s">
        <v>1348</v>
      </c>
      <c r="C420" s="644"/>
      <c r="D420" s="645" t="s">
        <v>332</v>
      </c>
      <c r="E420" s="548"/>
      <c r="F420" s="460"/>
      <c r="G420" s="454"/>
      <c r="H420" s="455"/>
      <c r="I420" s="454"/>
      <c r="J420" s="456"/>
      <c r="K420" s="1437" t="str">
        <f t="shared" si="74"/>
        <v/>
      </c>
      <c r="L420" s="395"/>
    </row>
    <row r="421" spans="1:26" ht="16.5" hidden="1" thickTop="1">
      <c r="A421" s="8">
        <v>262</v>
      </c>
      <c r="B421" s="398"/>
      <c r="C421" s="399"/>
      <c r="D421" s="400"/>
      <c r="E421" s="461"/>
      <c r="F421" s="462"/>
      <c r="G421" s="457"/>
      <c r="H421" s="458"/>
      <c r="I421" s="457"/>
      <c r="J421" s="459"/>
      <c r="K421" s="1437" t="str">
        <f t="shared" si="74"/>
        <v/>
      </c>
      <c r="L421" s="401"/>
    </row>
    <row r="422" spans="1:26" s="245" customFormat="1" ht="18" hidden="1" customHeight="1">
      <c r="A422" s="7">
        <v>265</v>
      </c>
      <c r="B422" s="389">
        <v>7400</v>
      </c>
      <c r="C422" s="2182" t="s">
        <v>1240</v>
      </c>
      <c r="D422" s="2183"/>
      <c r="E422" s="390"/>
      <c r="F422" s="391">
        <f>G422+H422+I422+J422</f>
        <v>0</v>
      </c>
      <c r="G422" s="1422"/>
      <c r="H422" s="1423"/>
      <c r="I422" s="1423"/>
      <c r="J422" s="1424"/>
      <c r="K422" s="1437" t="str">
        <f t="shared" si="74"/>
        <v/>
      </c>
      <c r="L422" s="396"/>
      <c r="M422" s="1878"/>
      <c r="N422" s="243"/>
      <c r="O422" s="243"/>
      <c r="P422" s="243"/>
      <c r="Q422" s="243"/>
      <c r="R422" s="243"/>
      <c r="S422" s="243"/>
      <c r="T422" s="243"/>
      <c r="U422" s="243"/>
      <c r="V422" s="243"/>
      <c r="W422" s="243"/>
      <c r="X422" s="243"/>
      <c r="Y422" s="243"/>
      <c r="Z422" s="243"/>
    </row>
    <row r="423" spans="1:26" s="245" customFormat="1" ht="18" hidden="1" customHeight="1">
      <c r="A423" s="7">
        <v>275</v>
      </c>
      <c r="B423" s="389">
        <v>7500</v>
      </c>
      <c r="C423" s="2182" t="s">
        <v>1012</v>
      </c>
      <c r="D423" s="2183"/>
      <c r="E423" s="390"/>
      <c r="F423" s="391">
        <f>G423+H423+I423+J423</f>
        <v>0</v>
      </c>
      <c r="G423" s="1422"/>
      <c r="H423" s="1423"/>
      <c r="I423" s="1423"/>
      <c r="J423" s="1424"/>
      <c r="K423" s="1437" t="str">
        <f t="shared" si="74"/>
        <v/>
      </c>
      <c r="L423" s="396"/>
      <c r="M423" s="1878"/>
      <c r="N423" s="243"/>
      <c r="O423" s="243"/>
      <c r="P423" s="243"/>
      <c r="Q423" s="243"/>
      <c r="R423" s="243"/>
      <c r="S423" s="243"/>
      <c r="T423" s="243"/>
      <c r="U423" s="243"/>
      <c r="V423" s="243"/>
      <c r="W423" s="243"/>
      <c r="X423" s="243"/>
      <c r="Y423" s="243"/>
      <c r="Z423" s="243"/>
    </row>
    <row r="424" spans="1:26" s="245" customFormat="1" ht="18" hidden="1" customHeight="1">
      <c r="A424" s="7">
        <v>285</v>
      </c>
      <c r="B424" s="389">
        <v>7600</v>
      </c>
      <c r="C424" s="2182" t="s">
        <v>957</v>
      </c>
      <c r="D424" s="2183"/>
      <c r="E424" s="390"/>
      <c r="F424" s="391">
        <f>G424+H424+I424+J424</f>
        <v>0</v>
      </c>
      <c r="G424" s="1422"/>
      <c r="H424" s="1423"/>
      <c r="I424" s="1423"/>
      <c r="J424" s="1424"/>
      <c r="K424" s="1437" t="str">
        <f t="shared" si="74"/>
        <v/>
      </c>
      <c r="L424" s="396"/>
      <c r="M424" s="1878"/>
    </row>
    <row r="425" spans="1:26" s="245" customFormat="1" ht="18" hidden="1" customHeight="1">
      <c r="A425" s="7">
        <v>295</v>
      </c>
      <c r="B425" s="389">
        <v>7700</v>
      </c>
      <c r="C425" s="2182" t="s">
        <v>958</v>
      </c>
      <c r="D425" s="2183"/>
      <c r="E425" s="390"/>
      <c r="F425" s="391">
        <f>G425+H425+I425+J425</f>
        <v>0</v>
      </c>
      <c r="G425" s="1422"/>
      <c r="H425" s="1423"/>
      <c r="I425" s="1423"/>
      <c r="J425" s="1424"/>
      <c r="K425" s="1437" t="str">
        <f>(IF($E425&lt;&gt;0,$K$2,IF($F425&lt;&gt;0,$K$2,IF($G425&lt;&gt;0,$K$2,IF($H425&lt;&gt;0,$K$2,IF($I425&lt;&gt;0,$K$2,IF($J425&lt;&gt;0,$K$2,"")))))))</f>
        <v/>
      </c>
      <c r="L425" s="396"/>
      <c r="M425" s="1878"/>
    </row>
    <row r="426" spans="1:26" s="245" customFormat="1" ht="18.75" hidden="1" customHeight="1">
      <c r="A426" s="7">
        <v>215</v>
      </c>
      <c r="B426" s="389">
        <v>7800</v>
      </c>
      <c r="C426" s="2182" t="s">
        <v>1418</v>
      </c>
      <c r="D426" s="2183"/>
      <c r="E426" s="1644">
        <f t="shared" ref="E426:J426" si="89">+E427+E428</f>
        <v>0</v>
      </c>
      <c r="F426" s="391">
        <f t="shared" si="89"/>
        <v>0</v>
      </c>
      <c r="G426" s="426">
        <f t="shared" si="89"/>
        <v>0</v>
      </c>
      <c r="H426" s="427">
        <f t="shared" si="89"/>
        <v>0</v>
      </c>
      <c r="I426" s="428">
        <f t="shared" si="89"/>
        <v>0</v>
      </c>
      <c r="J426" s="429">
        <f t="shared" si="89"/>
        <v>0</v>
      </c>
      <c r="K426" s="1437" t="str">
        <f>(IF($E426&lt;&gt;0,$K$2,IF($F426&lt;&gt;0,$K$2,IF($G426&lt;&gt;0,$K$2,IF($H426&lt;&gt;0,$K$2,IF($I426&lt;&gt;0,$K$2,IF($J426&lt;&gt;0,$K$2,"")))))))</f>
        <v/>
      </c>
      <c r="L426" s="396"/>
      <c r="M426" s="1878"/>
    </row>
    <row r="427" spans="1:26" ht="18" hidden="1" customHeight="1">
      <c r="A427" s="8">
        <v>220</v>
      </c>
      <c r="B427" s="185"/>
      <c r="C427" s="186">
        <v>7833</v>
      </c>
      <c r="D427" s="187" t="s">
        <v>1013</v>
      </c>
      <c r="E427" s="531"/>
      <c r="F427" s="532">
        <f>G427+H427+I427+J427</f>
        <v>0</v>
      </c>
      <c r="G427" s="430"/>
      <c r="H427" s="431"/>
      <c r="I427" s="431"/>
      <c r="J427" s="432"/>
      <c r="K427" s="1437" t="str">
        <f>(IF($E427&lt;&gt;0,$K$2,IF($F427&lt;&gt;0,$K$2,IF($G427&lt;&gt;0,$K$2,IF($H427&lt;&gt;0,$K$2,IF($I427&lt;&gt;0,$K$2,IF($J427&lt;&gt;0,$K$2,"")))))))</f>
        <v/>
      </c>
      <c r="L427" s="396"/>
      <c r="N427" s="245"/>
      <c r="O427" s="245"/>
      <c r="P427" s="245"/>
      <c r="Q427" s="245"/>
      <c r="R427" s="245"/>
      <c r="S427" s="245"/>
      <c r="T427" s="245"/>
      <c r="U427" s="245"/>
      <c r="V427" s="245"/>
      <c r="W427" s="245"/>
      <c r="X427" s="245"/>
      <c r="Y427" s="245"/>
      <c r="Z427" s="245"/>
    </row>
    <row r="428" spans="1:26" ht="16.5" hidden="1" thickTop="1">
      <c r="A428" s="8">
        <v>225</v>
      </c>
      <c r="B428" s="185"/>
      <c r="C428" s="212">
        <v>7888</v>
      </c>
      <c r="D428" s="225" t="s">
        <v>1344</v>
      </c>
      <c r="E428" s="549"/>
      <c r="F428" s="550">
        <f>G428+H428+I428+J428</f>
        <v>0</v>
      </c>
      <c r="G428" s="442"/>
      <c r="H428" s="443"/>
      <c r="I428" s="443"/>
      <c r="J428" s="444"/>
      <c r="K428" s="1437" t="str">
        <f>(IF($E428&lt;&gt;0,$K$2,IF($F428&lt;&gt;0,$K$2,IF($G428&lt;&gt;0,$K$2,IF($H428&lt;&gt;0,$K$2,IF($I428&lt;&gt;0,$K$2,IF($J428&lt;&gt;0,$K$2,"")))))))</f>
        <v/>
      </c>
      <c r="L428" s="396"/>
      <c r="N428" s="245"/>
      <c r="O428" s="245"/>
      <c r="P428" s="245"/>
      <c r="Q428" s="245"/>
      <c r="R428" s="245"/>
      <c r="S428" s="245"/>
      <c r="T428" s="245"/>
      <c r="U428" s="245"/>
      <c r="V428" s="245"/>
      <c r="W428" s="245"/>
      <c r="X428" s="245"/>
      <c r="Y428" s="245"/>
      <c r="Z428" s="245"/>
    </row>
    <row r="429" spans="1:26" ht="20.25" customHeight="1" thickTop="1" thickBot="1">
      <c r="A429" s="8">
        <v>315</v>
      </c>
      <c r="B429" s="1330" t="s">
        <v>1323</v>
      </c>
      <c r="C429" s="1331" t="s">
        <v>494</v>
      </c>
      <c r="D429" s="1332" t="s">
        <v>1339</v>
      </c>
      <c r="E429" s="397">
        <f t="shared" ref="E429:J429" si="90">SUM(E422,E423,E424,E425,E426)</f>
        <v>0</v>
      </c>
      <c r="F429" s="397">
        <f t="shared" si="90"/>
        <v>0</v>
      </c>
      <c r="G429" s="1333">
        <f t="shared" si="90"/>
        <v>0</v>
      </c>
      <c r="H429" s="1334">
        <f t="shared" si="90"/>
        <v>0</v>
      </c>
      <c r="I429" s="1334">
        <f t="shared" si="90"/>
        <v>0</v>
      </c>
      <c r="J429" s="453">
        <f t="shared" si="90"/>
        <v>0</v>
      </c>
      <c r="K429" s="4">
        <v>1</v>
      </c>
      <c r="L429" s="395"/>
    </row>
    <row r="430" spans="1:26" ht="15" customHeight="1" thickTop="1">
      <c r="A430" s="8"/>
      <c r="B430" s="664"/>
      <c r="C430" s="664"/>
      <c r="D430" s="1037"/>
      <c r="E430" s="664"/>
      <c r="F430" s="664"/>
      <c r="G430" s="664"/>
      <c r="H430" s="664"/>
      <c r="I430" s="664"/>
      <c r="J430" s="664"/>
      <c r="K430" s="4">
        <v>1</v>
      </c>
      <c r="L430" s="395"/>
    </row>
    <row r="431" spans="1:26">
      <c r="A431" s="8"/>
      <c r="B431" s="1335"/>
      <c r="C431" s="1335"/>
      <c r="D431" s="1336"/>
      <c r="E431" s="1337"/>
      <c r="F431" s="1337"/>
      <c r="G431" s="1337"/>
      <c r="H431" s="1337"/>
      <c r="I431" s="1337"/>
      <c r="J431" s="1337"/>
      <c r="K431" s="4">
        <v>1</v>
      </c>
      <c r="L431" s="395"/>
    </row>
    <row r="432" spans="1:26">
      <c r="A432" s="8"/>
      <c r="B432" s="664"/>
      <c r="C432" s="1035"/>
      <c r="D432" s="1054"/>
      <c r="E432" s="665"/>
      <c r="F432" s="665"/>
      <c r="G432" s="665"/>
      <c r="H432" s="665"/>
      <c r="I432" s="665"/>
      <c r="J432" s="665"/>
      <c r="K432" s="4">
        <v>1</v>
      </c>
      <c r="L432" s="419"/>
    </row>
    <row r="433" spans="1:12" ht="21" customHeight="1">
      <c r="A433" s="8"/>
      <c r="B433" s="2190" t="str">
        <f>$B$7</f>
        <v>ОТЧЕТНИ ДАННИ ПО ЕБК ЗА СМЕТКИТЕ ЗА СРЕДСТВАТА ОТ ЕВРОПЕЙСКИЯ СЪЮЗ - КСФ</v>
      </c>
      <c r="C433" s="2191"/>
      <c r="D433" s="2191"/>
      <c r="E433" s="665"/>
      <c r="F433" s="665"/>
      <c r="G433" s="665"/>
      <c r="H433" s="665"/>
      <c r="I433" s="665"/>
      <c r="J433" s="12"/>
      <c r="K433" s="4">
        <v>1</v>
      </c>
      <c r="L433" s="419"/>
    </row>
    <row r="434" spans="1:12" ht="18.75" customHeight="1">
      <c r="A434" s="8"/>
      <c r="B434" s="664"/>
      <c r="C434" s="1035"/>
      <c r="D434" s="1054"/>
      <c r="E434" s="1055" t="s">
        <v>1333</v>
      </c>
      <c r="F434" s="1055" t="s">
        <v>644</v>
      </c>
      <c r="G434" s="665"/>
      <c r="H434" s="665"/>
      <c r="I434" s="665"/>
      <c r="J434" s="665"/>
      <c r="K434" s="4">
        <v>1</v>
      </c>
      <c r="L434" s="419"/>
    </row>
    <row r="435" spans="1:12" ht="27" customHeight="1">
      <c r="A435" s="8"/>
      <c r="B435" s="2187">
        <f>$B$9</f>
        <v>0</v>
      </c>
      <c r="C435" s="2188"/>
      <c r="D435" s="2189"/>
      <c r="E435" s="977">
        <f>$E$9</f>
        <v>43466</v>
      </c>
      <c r="F435" s="1303">
        <f>$F$9</f>
        <v>43555</v>
      </c>
      <c r="G435" s="665"/>
      <c r="H435" s="665"/>
      <c r="I435" s="665"/>
      <c r="J435" s="665"/>
      <c r="K435" s="4">
        <v>1</v>
      </c>
      <c r="L435" s="419"/>
    </row>
    <row r="436" spans="1:12">
      <c r="A436" s="8"/>
      <c r="B436" s="1060" t="str">
        <f>$B$10</f>
        <v xml:space="preserve">                                                            (наименование на разпоредителя с бюджет)</v>
      </c>
      <c r="C436" s="664"/>
      <c r="D436" s="1037"/>
      <c r="E436" s="665"/>
      <c r="F436" s="665"/>
      <c r="G436" s="665"/>
      <c r="H436" s="665"/>
      <c r="I436" s="665"/>
      <c r="J436" s="665"/>
      <c r="K436" s="4">
        <v>1</v>
      </c>
      <c r="L436" s="419"/>
    </row>
    <row r="437" spans="1:12" ht="5.25" customHeight="1">
      <c r="A437" s="8"/>
      <c r="B437" s="1060"/>
      <c r="C437" s="664"/>
      <c r="D437" s="1037"/>
      <c r="E437" s="1187"/>
      <c r="F437" s="665"/>
      <c r="G437" s="665"/>
      <c r="H437" s="665"/>
      <c r="I437" s="665"/>
      <c r="J437" s="665"/>
      <c r="K437" s="4">
        <v>1</v>
      </c>
      <c r="L437" s="419"/>
    </row>
    <row r="438" spans="1:12" ht="27.75" customHeight="1">
      <c r="A438" s="8"/>
      <c r="B438" s="2173" t="str">
        <f>$B$12</f>
        <v>Министерство на регионалното развитие и благоустройство</v>
      </c>
      <c r="C438" s="2174"/>
      <c r="D438" s="2175"/>
      <c r="E438" s="1304" t="s">
        <v>1305</v>
      </c>
      <c r="F438" s="1814" t="str">
        <f>$F$12</f>
        <v>2100</v>
      </c>
      <c r="G438" s="665"/>
      <c r="H438" s="665"/>
      <c r="I438" s="665"/>
      <c r="J438" s="665"/>
      <c r="K438" s="4">
        <v>1</v>
      </c>
      <c r="L438" s="419"/>
    </row>
    <row r="439" spans="1:12">
      <c r="A439" s="8"/>
      <c r="B439" s="1305" t="str">
        <f>$B$13</f>
        <v xml:space="preserve">                                             (наименование на първостепенния разпоредител с бюджет)</v>
      </c>
      <c r="D439" s="665"/>
      <c r="E439" s="1187"/>
      <c r="F439" s="665"/>
      <c r="G439" s="665"/>
      <c r="H439" s="665"/>
      <c r="I439" s="665"/>
      <c r="J439" s="665"/>
      <c r="K439" s="4">
        <v>1</v>
      </c>
      <c r="L439" s="419"/>
    </row>
    <row r="440" spans="1:12" ht="19.5">
      <c r="A440" s="8"/>
      <c r="B440" s="665"/>
      <c r="C440" s="665"/>
      <c r="D440" s="1411" t="s">
        <v>1430</v>
      </c>
      <c r="E440" s="1069">
        <f>$E$15</f>
        <v>98</v>
      </c>
      <c r="F440" s="1406" t="str">
        <f>+$F$15</f>
        <v>СЕС - КСФ</v>
      </c>
      <c r="G440" s="665"/>
      <c r="H440" s="665"/>
      <c r="I440" s="665"/>
      <c r="J440" s="665"/>
      <c r="K440" s="4">
        <v>1</v>
      </c>
      <c r="L440" s="419"/>
    </row>
    <row r="441" spans="1:12" ht="21" customHeight="1">
      <c r="A441" s="8"/>
      <c r="B441" s="665"/>
      <c r="C441" s="665"/>
      <c r="D441" s="665"/>
      <c r="E441" s="665"/>
      <c r="F441" s="665"/>
      <c r="G441" s="665"/>
      <c r="H441" s="665"/>
      <c r="I441" s="665"/>
      <c r="J441" s="665"/>
      <c r="K441" s="4">
        <v>1</v>
      </c>
      <c r="L441" s="419"/>
    </row>
    <row r="442" spans="1:12" ht="22.5" customHeight="1" thickBot="1">
      <c r="A442" s="8"/>
      <c r="B442" s="1338"/>
      <c r="C442" s="1035"/>
      <c r="E442" s="665"/>
      <c r="F442" s="1071"/>
      <c r="G442" s="1071"/>
      <c r="H442" s="1071"/>
      <c r="I442" s="1071"/>
      <c r="J442" s="1072" t="s">
        <v>740</v>
      </c>
      <c r="K442" s="4">
        <v>1</v>
      </c>
      <c r="L442" s="419"/>
    </row>
    <row r="443" spans="1:12" ht="48" customHeight="1">
      <c r="A443" s="8"/>
      <c r="B443" s="1339"/>
      <c r="C443" s="1339"/>
      <c r="D443" s="1340" t="s">
        <v>1351</v>
      </c>
      <c r="E443" s="1341" t="s">
        <v>2219</v>
      </c>
      <c r="F443" s="634" t="s">
        <v>1371</v>
      </c>
      <c r="G443" s="1342" t="s">
        <v>1317</v>
      </c>
      <c r="H443" s="1343" t="s">
        <v>1016</v>
      </c>
      <c r="I443" s="1344" t="s">
        <v>1306</v>
      </c>
      <c r="J443" s="1345" t="s">
        <v>1307</v>
      </c>
      <c r="K443" s="4">
        <v>1</v>
      </c>
      <c r="L443" s="419"/>
    </row>
    <row r="444" spans="1:12" ht="19.5" thickBot="1">
      <c r="A444" s="8"/>
      <c r="B444" s="1346"/>
      <c r="C444" s="1089"/>
      <c r="D444" s="1347" t="s">
        <v>1291</v>
      </c>
      <c r="E444" s="1348" t="s">
        <v>344</v>
      </c>
      <c r="F444" s="1349" t="s">
        <v>1372</v>
      </c>
      <c r="G444" s="1350" t="s">
        <v>1029</v>
      </c>
      <c r="H444" s="420" t="s">
        <v>1030</v>
      </c>
      <c r="I444" s="420" t="s">
        <v>1003</v>
      </c>
      <c r="J444" s="421" t="s">
        <v>1288</v>
      </c>
      <c r="K444" s="4">
        <v>1</v>
      </c>
      <c r="L444" s="419"/>
    </row>
    <row r="445" spans="1:12" ht="21" customHeight="1" thickTop="1">
      <c r="A445" s="8"/>
      <c r="B445" s="1035"/>
      <c r="C445" s="1180"/>
      <c r="D445" s="1351" t="s">
        <v>1350</v>
      </c>
      <c r="E445" s="1352">
        <f t="shared" ref="E445:J445" si="91">+E169-E301+E419+E429</f>
        <v>0</v>
      </c>
      <c r="F445" s="1352">
        <f t="shared" si="91"/>
        <v>1660841</v>
      </c>
      <c r="G445" s="1353">
        <f t="shared" si="91"/>
        <v>1837745</v>
      </c>
      <c r="H445" s="1354">
        <f t="shared" si="91"/>
        <v>0</v>
      </c>
      <c r="I445" s="1354">
        <f t="shared" si="91"/>
        <v>0</v>
      </c>
      <c r="J445" s="1355">
        <f t="shared" si="91"/>
        <v>-176904</v>
      </c>
      <c r="K445" s="4">
        <v>1</v>
      </c>
      <c r="L445" s="419"/>
    </row>
    <row r="446" spans="1:12" ht="16.5" thickBot="1">
      <c r="A446" s="8"/>
      <c r="B446" s="1035"/>
      <c r="C446" s="1036"/>
      <c r="D446" s="1356" t="s">
        <v>1349</v>
      </c>
      <c r="E446" s="1357">
        <f t="shared" ref="E446:J447" si="92">+E597</f>
        <v>0</v>
      </c>
      <c r="F446" s="1357">
        <f t="shared" si="92"/>
        <v>-1660841</v>
      </c>
      <c r="G446" s="1358">
        <f t="shared" si="92"/>
        <v>-1837745</v>
      </c>
      <c r="H446" s="1359">
        <f t="shared" si="92"/>
        <v>0</v>
      </c>
      <c r="I446" s="1359">
        <f t="shared" si="92"/>
        <v>0</v>
      </c>
      <c r="J446" s="1360">
        <f t="shared" si="92"/>
        <v>176904</v>
      </c>
      <c r="K446" s="4">
        <v>1</v>
      </c>
      <c r="L446" s="419"/>
    </row>
    <row r="447" spans="1:12" ht="18.75" customHeight="1" thickTop="1">
      <c r="A447" s="8"/>
      <c r="B447" s="1035"/>
      <c r="C447" s="1036"/>
      <c r="D447" s="1373">
        <f>+IF(+SUM(E447:J447)=0,0,"Контрола: дефицит/излишък = финансиране с обратен знак (V. + VІ. = 0)")</f>
        <v>0</v>
      </c>
      <c r="E447" s="1963">
        <f t="shared" si="92"/>
        <v>0</v>
      </c>
      <c r="F447" s="1963">
        <f t="shared" si="92"/>
        <v>0</v>
      </c>
      <c r="G447" s="1964">
        <f t="shared" si="92"/>
        <v>0</v>
      </c>
      <c r="H447" s="1964">
        <f t="shared" si="92"/>
        <v>0</v>
      </c>
      <c r="I447" s="1964">
        <f t="shared" si="92"/>
        <v>0</v>
      </c>
      <c r="J447" s="1964">
        <f t="shared" si="92"/>
        <v>0</v>
      </c>
      <c r="K447" s="4">
        <v>1</v>
      </c>
      <c r="L447" s="419"/>
    </row>
    <row r="448" spans="1:12">
      <c r="A448" s="8"/>
      <c r="B448" s="1361"/>
      <c r="C448" s="1361"/>
      <c r="D448" s="1362"/>
      <c r="E448" s="1363"/>
      <c r="F448" s="1363"/>
      <c r="G448" s="1363"/>
      <c r="H448" s="1363"/>
      <c r="I448" s="1363"/>
      <c r="J448" s="1363"/>
      <c r="K448" s="4">
        <v>1</v>
      </c>
      <c r="L448" s="419"/>
    </row>
    <row r="449" spans="1:26" ht="20.25" customHeight="1">
      <c r="A449" s="8"/>
      <c r="B449" s="2190" t="str">
        <f>$B$7</f>
        <v>ОТЧЕТНИ ДАННИ ПО ЕБК ЗА СМЕТКИТЕ ЗА СРЕДСТВАТА ОТ ЕВРОПЕЙСКИЯ СЪЮЗ - КСФ</v>
      </c>
      <c r="C449" s="2191"/>
      <c r="D449" s="2191"/>
      <c r="E449" s="665"/>
      <c r="F449" s="665"/>
      <c r="G449" s="665"/>
      <c r="H449" s="665"/>
      <c r="I449" s="665"/>
      <c r="J449" s="12"/>
      <c r="K449" s="4">
        <v>1</v>
      </c>
      <c r="L449" s="419"/>
    </row>
    <row r="450" spans="1:26" ht="18.75" customHeight="1">
      <c r="A450" s="8"/>
      <c r="B450" s="664"/>
      <c r="C450" s="1035"/>
      <c r="D450" s="1054"/>
      <c r="E450" s="1055" t="s">
        <v>1333</v>
      </c>
      <c r="F450" s="1055" t="s">
        <v>644</v>
      </c>
      <c r="G450" s="665"/>
      <c r="H450" s="665"/>
      <c r="I450" s="665"/>
      <c r="J450" s="665"/>
      <c r="K450" s="4">
        <v>1</v>
      </c>
      <c r="L450" s="419"/>
    </row>
    <row r="451" spans="1:26" ht="27" customHeight="1">
      <c r="A451" s="8"/>
      <c r="B451" s="2187">
        <f>$B$9</f>
        <v>0</v>
      </c>
      <c r="C451" s="2188"/>
      <c r="D451" s="2189"/>
      <c r="E451" s="977">
        <f>$E$9</f>
        <v>43466</v>
      </c>
      <c r="F451" s="1303">
        <f>$F$9</f>
        <v>43555</v>
      </c>
      <c r="G451" s="665"/>
      <c r="H451" s="665"/>
      <c r="I451" s="665"/>
      <c r="J451" s="665"/>
      <c r="K451" s="4">
        <v>1</v>
      </c>
      <c r="L451" s="419"/>
    </row>
    <row r="452" spans="1:26">
      <c r="A452" s="8"/>
      <c r="B452" s="1060" t="str">
        <f>$B$10</f>
        <v xml:space="preserve">                                                            (наименование на разпоредителя с бюджет)</v>
      </c>
      <c r="C452" s="664"/>
      <c r="D452" s="1037"/>
      <c r="E452" s="665"/>
      <c r="F452" s="665"/>
      <c r="G452" s="665"/>
      <c r="H452" s="665"/>
      <c r="I452" s="665"/>
      <c r="J452" s="665"/>
      <c r="K452" s="4">
        <v>1</v>
      </c>
      <c r="L452" s="419"/>
    </row>
    <row r="453" spans="1:26" ht="5.25" customHeight="1">
      <c r="A453" s="8"/>
      <c r="B453" s="1060"/>
      <c r="C453" s="664"/>
      <c r="D453" s="1037"/>
      <c r="E453" s="1187"/>
      <c r="F453" s="665"/>
      <c r="G453" s="665"/>
      <c r="H453" s="665"/>
      <c r="I453" s="665"/>
      <c r="J453" s="665"/>
      <c r="K453" s="4">
        <v>1</v>
      </c>
      <c r="L453" s="419"/>
    </row>
    <row r="454" spans="1:26" ht="27" customHeight="1">
      <c r="A454" s="8"/>
      <c r="B454" s="2173" t="str">
        <f>$B$12</f>
        <v>Министерство на регионалното развитие и благоустройство</v>
      </c>
      <c r="C454" s="2174"/>
      <c r="D454" s="2175"/>
      <c r="E454" s="1304" t="s">
        <v>1305</v>
      </c>
      <c r="F454" s="1814" t="str">
        <f>$F$12</f>
        <v>2100</v>
      </c>
      <c r="G454" s="665"/>
      <c r="H454" s="665"/>
      <c r="I454" s="665"/>
      <c r="J454" s="665"/>
      <c r="K454" s="4">
        <v>1</v>
      </c>
      <c r="L454" s="419"/>
    </row>
    <row r="455" spans="1:26">
      <c r="A455" s="8"/>
      <c r="B455" s="665"/>
      <c r="D455" s="665"/>
      <c r="E455" s="1187"/>
      <c r="F455" s="665"/>
      <c r="G455" s="665"/>
      <c r="H455" s="665"/>
      <c r="I455" s="665"/>
      <c r="J455" s="665"/>
      <c r="K455" s="4">
        <v>1</v>
      </c>
      <c r="L455" s="419"/>
    </row>
    <row r="456" spans="1:26" ht="19.5">
      <c r="A456" s="8"/>
      <c r="B456" s="1067"/>
      <c r="C456" s="665"/>
      <c r="D456" s="1411" t="s">
        <v>1430</v>
      </c>
      <c r="E456" s="1069">
        <f>$E$15</f>
        <v>98</v>
      </c>
      <c r="F456" s="1406" t="str">
        <f>+$F$15</f>
        <v>СЕС - КСФ</v>
      </c>
      <c r="G456" s="665"/>
      <c r="H456" s="12"/>
      <c r="I456" s="665"/>
      <c r="J456" s="12"/>
      <c r="K456" s="4">
        <v>1</v>
      </c>
      <c r="L456" s="419"/>
    </row>
    <row r="457" spans="1:26" ht="14.25" customHeight="1" thickBot="1">
      <c r="A457" s="8"/>
      <c r="B457" s="664"/>
      <c r="C457" s="1035"/>
      <c r="D457" s="1054"/>
      <c r="E457" s="665"/>
      <c r="F457" s="1071"/>
      <c r="G457" s="1071"/>
      <c r="H457" s="1071"/>
      <c r="I457" s="1071"/>
      <c r="J457" s="1072" t="s">
        <v>740</v>
      </c>
      <c r="K457" s="4">
        <v>1</v>
      </c>
      <c r="L457" s="419"/>
    </row>
    <row r="458" spans="1:26" ht="22.5" customHeight="1">
      <c r="A458" s="8"/>
      <c r="B458" s="1374" t="s">
        <v>1437</v>
      </c>
      <c r="C458" s="1375"/>
      <c r="D458" s="1378"/>
      <c r="E458" s="1379" t="s">
        <v>742</v>
      </c>
      <c r="F458" s="1380" t="s">
        <v>1320</v>
      </c>
      <c r="G458" s="1381"/>
      <c r="H458" s="1382"/>
      <c r="I458" s="1381"/>
      <c r="J458" s="1383"/>
      <c r="K458" s="4">
        <v>1</v>
      </c>
      <c r="L458" s="419"/>
    </row>
    <row r="459" spans="1:26" ht="60" customHeight="1">
      <c r="A459" s="8"/>
      <c r="B459" s="1376" t="s">
        <v>692</v>
      </c>
      <c r="C459" s="1377" t="s">
        <v>744</v>
      </c>
      <c r="D459" s="1364" t="s">
        <v>329</v>
      </c>
      <c r="E459" s="1384">
        <f>$C$3</f>
        <v>2019</v>
      </c>
      <c r="F459" s="1385" t="s">
        <v>1318</v>
      </c>
      <c r="G459" s="1365" t="s">
        <v>1317</v>
      </c>
      <c r="H459" s="1366" t="s">
        <v>1016</v>
      </c>
      <c r="I459" s="1367" t="s">
        <v>1306</v>
      </c>
      <c r="J459" s="1368" t="s">
        <v>1307</v>
      </c>
      <c r="K459" s="4">
        <v>1</v>
      </c>
      <c r="L459" s="419"/>
    </row>
    <row r="460" spans="1:26" ht="18.75">
      <c r="A460" s="8">
        <v>1</v>
      </c>
      <c r="B460" s="1369"/>
      <c r="C460" s="1370"/>
      <c r="D460" s="1371" t="s">
        <v>1002</v>
      </c>
      <c r="E460" s="1348" t="s">
        <v>344</v>
      </c>
      <c r="F460" s="1348" t="s">
        <v>345</v>
      </c>
      <c r="G460" s="1350" t="s">
        <v>1029</v>
      </c>
      <c r="H460" s="420" t="s">
        <v>1030</v>
      </c>
      <c r="I460" s="420" t="s">
        <v>1003</v>
      </c>
      <c r="J460" s="421" t="s">
        <v>1288</v>
      </c>
      <c r="K460" s="4">
        <v>1</v>
      </c>
      <c r="L460" s="419"/>
    </row>
    <row r="461" spans="1:26" s="245" customFormat="1" ht="18.75" hidden="1" customHeight="1">
      <c r="A461" s="7">
        <v>5</v>
      </c>
      <c r="B461" s="425">
        <v>7000</v>
      </c>
      <c r="C461" s="2168" t="s">
        <v>1242</v>
      </c>
      <c r="D461" s="2169"/>
      <c r="E461" s="1645">
        <f t="shared" ref="E461:J461" si="93">SUM(E462:E464)</f>
        <v>0</v>
      </c>
      <c r="F461" s="551">
        <f t="shared" si="93"/>
        <v>0</v>
      </c>
      <c r="G461" s="616">
        <f t="shared" si="93"/>
        <v>0</v>
      </c>
      <c r="H461" s="617">
        <f t="shared" si="93"/>
        <v>0</v>
      </c>
      <c r="I461" s="618">
        <f t="shared" si="93"/>
        <v>0</v>
      </c>
      <c r="J461" s="585">
        <f t="shared" si="93"/>
        <v>0</v>
      </c>
      <c r="K461" s="1437" t="str">
        <f t="shared" ref="K461:K524" si="94">(IF($E461&lt;&gt;0,$K$2,IF($F461&lt;&gt;0,$K$2,IF($G461&lt;&gt;0,$K$2,IF($H461&lt;&gt;0,$K$2,IF($I461&lt;&gt;0,$K$2,IF($J461&lt;&gt;0,$K$2,"")))))))</f>
        <v/>
      </c>
      <c r="L461" s="574"/>
      <c r="M461" s="1878"/>
      <c r="N461" s="243"/>
      <c r="O461" s="243"/>
      <c r="P461" s="243"/>
      <c r="Q461" s="243"/>
      <c r="R461" s="243"/>
      <c r="S461" s="243"/>
      <c r="T461" s="243"/>
      <c r="U461" s="243"/>
      <c r="V461" s="243"/>
      <c r="W461" s="243"/>
      <c r="X461" s="243"/>
      <c r="Y461" s="243"/>
      <c r="Z461" s="243"/>
    </row>
    <row r="462" spans="1:26" ht="18.75" hidden="1" customHeight="1">
      <c r="A462" s="8">
        <v>10</v>
      </c>
      <c r="B462" s="275"/>
      <c r="C462" s="186">
        <v>7001</v>
      </c>
      <c r="D462" s="355" t="s">
        <v>959</v>
      </c>
      <c r="E462" s="531"/>
      <c r="F462" s="532">
        <f>G462+H462+I462+J462</f>
        <v>0</v>
      </c>
      <c r="G462" s="430"/>
      <c r="H462" s="431"/>
      <c r="I462" s="431"/>
      <c r="J462" s="432"/>
      <c r="K462" s="1437" t="str">
        <f t="shared" si="94"/>
        <v/>
      </c>
      <c r="L462" s="574"/>
    </row>
    <row r="463" spans="1:26" ht="18.75" hidden="1" customHeight="1">
      <c r="A463" s="9">
        <v>20</v>
      </c>
      <c r="B463" s="275"/>
      <c r="C463" s="188">
        <v>7003</v>
      </c>
      <c r="D463" s="224" t="s">
        <v>1243</v>
      </c>
      <c r="E463" s="533"/>
      <c r="F463" s="534">
        <f>G463+H463+I463+J463</f>
        <v>0</v>
      </c>
      <c r="G463" s="433"/>
      <c r="H463" s="434"/>
      <c r="I463" s="434"/>
      <c r="J463" s="435"/>
      <c r="K463" s="1437" t="str">
        <f t="shared" si="94"/>
        <v/>
      </c>
      <c r="L463" s="574"/>
      <c r="N463" s="245"/>
      <c r="O463" s="245"/>
      <c r="P463" s="245"/>
      <c r="Q463" s="245"/>
      <c r="R463" s="245"/>
      <c r="S463" s="245"/>
      <c r="T463" s="245"/>
      <c r="U463" s="245"/>
      <c r="V463" s="245"/>
      <c r="W463" s="245"/>
      <c r="X463" s="245"/>
      <c r="Y463" s="245"/>
      <c r="Z463" s="245"/>
    </row>
    <row r="464" spans="1:26" ht="18.75" hidden="1" customHeight="1">
      <c r="A464" s="9">
        <v>25</v>
      </c>
      <c r="B464" s="275"/>
      <c r="C464" s="191">
        <v>7010</v>
      </c>
      <c r="D464" s="228" t="s">
        <v>1244</v>
      </c>
      <c r="E464" s="539"/>
      <c r="F464" s="540">
        <f>G464+H464+I464+J464</f>
        <v>0</v>
      </c>
      <c r="G464" s="442"/>
      <c r="H464" s="443"/>
      <c r="I464" s="443"/>
      <c r="J464" s="444"/>
      <c r="K464" s="1437" t="str">
        <f t="shared" si="94"/>
        <v/>
      </c>
      <c r="L464" s="574"/>
    </row>
    <row r="465" spans="1:245" s="245" customFormat="1" ht="18.75" hidden="1" customHeight="1">
      <c r="A465" s="7">
        <v>30</v>
      </c>
      <c r="B465" s="425">
        <v>7100</v>
      </c>
      <c r="C465" s="2167" t="s">
        <v>1245</v>
      </c>
      <c r="D465" s="2167"/>
      <c r="E465" s="1645">
        <f t="shared" ref="E465:J465" si="95">+E466+E467</f>
        <v>0</v>
      </c>
      <c r="F465" s="551">
        <f t="shared" si="95"/>
        <v>0</v>
      </c>
      <c r="G465" s="619">
        <f t="shared" si="95"/>
        <v>0</v>
      </c>
      <c r="H465" s="617">
        <f t="shared" si="95"/>
        <v>0</v>
      </c>
      <c r="I465" s="617">
        <f t="shared" si="95"/>
        <v>0</v>
      </c>
      <c r="J465" s="585">
        <f t="shared" si="95"/>
        <v>0</v>
      </c>
      <c r="K465" s="1437" t="str">
        <f t="shared" si="94"/>
        <v/>
      </c>
      <c r="L465" s="574"/>
      <c r="M465" s="1878"/>
      <c r="N465" s="243"/>
      <c r="O465" s="243"/>
      <c r="P465" s="243"/>
      <c r="Q465" s="243"/>
      <c r="R465" s="243"/>
      <c r="S465" s="243"/>
      <c r="T465" s="243"/>
      <c r="U465" s="243"/>
      <c r="V465" s="243"/>
      <c r="W465" s="243"/>
      <c r="X465" s="243"/>
      <c r="Y465" s="243"/>
      <c r="Z465" s="243"/>
    </row>
    <row r="466" spans="1:245" ht="18.75" hidden="1" customHeight="1">
      <c r="A466" s="8">
        <v>35</v>
      </c>
      <c r="B466" s="275"/>
      <c r="C466" s="186">
        <v>7101</v>
      </c>
      <c r="D466" s="362" t="s">
        <v>1246</v>
      </c>
      <c r="E466" s="531"/>
      <c r="F466" s="532">
        <f>G466+H466+I466+J466</f>
        <v>0</v>
      </c>
      <c r="G466" s="430"/>
      <c r="H466" s="431"/>
      <c r="I466" s="431"/>
      <c r="J466" s="432"/>
      <c r="K466" s="1437" t="str">
        <f t="shared" si="94"/>
        <v/>
      </c>
      <c r="L466" s="574"/>
    </row>
    <row r="467" spans="1:245" ht="18.75" hidden="1" customHeight="1">
      <c r="A467" s="8">
        <v>40</v>
      </c>
      <c r="B467" s="275"/>
      <c r="C467" s="191">
        <v>7102</v>
      </c>
      <c r="D467" s="228" t="s">
        <v>1247</v>
      </c>
      <c r="E467" s="539"/>
      <c r="F467" s="540">
        <f>G467+H467+I467+J467</f>
        <v>0</v>
      </c>
      <c r="G467" s="442"/>
      <c r="H467" s="443"/>
      <c r="I467" s="443"/>
      <c r="J467" s="444"/>
      <c r="K467" s="1437" t="str">
        <f t="shared" si="94"/>
        <v/>
      </c>
      <c r="L467" s="574"/>
      <c r="N467" s="245"/>
      <c r="O467" s="245"/>
      <c r="P467" s="245"/>
      <c r="Q467" s="245"/>
      <c r="R467" s="245"/>
      <c r="S467" s="245"/>
      <c r="T467" s="245"/>
      <c r="U467" s="245"/>
      <c r="V467" s="245"/>
      <c r="W467" s="245"/>
      <c r="X467" s="245"/>
      <c r="Y467" s="245"/>
      <c r="Z467" s="245"/>
    </row>
    <row r="468" spans="1:245" s="245" customFormat="1" ht="18.75" hidden="1" customHeight="1">
      <c r="A468" s="7">
        <v>45</v>
      </c>
      <c r="B468" s="425">
        <v>7200</v>
      </c>
      <c r="C468" s="2167" t="s">
        <v>2146</v>
      </c>
      <c r="D468" s="2167"/>
      <c r="E468" s="1645">
        <f t="shared" ref="E468:J468" si="96">+E469+E470</f>
        <v>0</v>
      </c>
      <c r="F468" s="551">
        <f t="shared" si="96"/>
        <v>0</v>
      </c>
      <c r="G468" s="619">
        <f t="shared" si="96"/>
        <v>0</v>
      </c>
      <c r="H468" s="617">
        <f t="shared" si="96"/>
        <v>0</v>
      </c>
      <c r="I468" s="617">
        <f t="shared" si="96"/>
        <v>0</v>
      </c>
      <c r="J468" s="585">
        <f t="shared" si="96"/>
        <v>0</v>
      </c>
      <c r="K468" s="1437" t="str">
        <f t="shared" si="94"/>
        <v/>
      </c>
      <c r="L468" s="574"/>
      <c r="M468" s="1878"/>
      <c r="N468" s="243"/>
      <c r="O468" s="243"/>
      <c r="P468" s="243"/>
      <c r="Q468" s="243"/>
      <c r="R468" s="243"/>
      <c r="S468" s="243"/>
      <c r="T468" s="243"/>
      <c r="U468" s="243"/>
      <c r="V468" s="243"/>
      <c r="W468" s="243"/>
      <c r="X468" s="243"/>
      <c r="Y468" s="243"/>
      <c r="Z468" s="243"/>
    </row>
    <row r="469" spans="1:245" ht="18.75" hidden="1" customHeight="1">
      <c r="A469" s="8">
        <v>50</v>
      </c>
      <c r="B469" s="275"/>
      <c r="C469" s="561">
        <v>7201</v>
      </c>
      <c r="D469" s="562" t="s">
        <v>2147</v>
      </c>
      <c r="E469" s="563"/>
      <c r="F469" s="564">
        <f>G469+H469+I469+J469</f>
        <v>0</v>
      </c>
      <c r="G469" s="620"/>
      <c r="H469" s="621"/>
      <c r="I469" s="621"/>
      <c r="J469" s="586"/>
      <c r="K469" s="1437" t="str">
        <f t="shared" si="94"/>
        <v/>
      </c>
      <c r="L469" s="574"/>
    </row>
    <row r="470" spans="1:245" ht="18.75" hidden="1" customHeight="1">
      <c r="A470" s="8">
        <v>55</v>
      </c>
      <c r="B470" s="275"/>
      <c r="C470" s="212">
        <v>7202</v>
      </c>
      <c r="D470" s="565" t="s">
        <v>2148</v>
      </c>
      <c r="E470" s="549"/>
      <c r="F470" s="550">
        <f>G470+H470+I470+J470</f>
        <v>0</v>
      </c>
      <c r="G470" s="497"/>
      <c r="H470" s="498"/>
      <c r="I470" s="498"/>
      <c r="J470" s="499"/>
      <c r="K470" s="1437" t="str">
        <f t="shared" si="94"/>
        <v/>
      </c>
      <c r="L470" s="574"/>
      <c r="N470" s="245"/>
      <c r="O470" s="245"/>
      <c r="P470" s="245"/>
      <c r="Q470" s="245"/>
      <c r="R470" s="245"/>
      <c r="S470" s="245"/>
      <c r="T470" s="245"/>
      <c r="U470" s="245"/>
      <c r="V470" s="245"/>
      <c r="W470" s="245"/>
      <c r="X470" s="245"/>
      <c r="Y470" s="245"/>
      <c r="Z470" s="245"/>
    </row>
    <row r="471" spans="1:245" s="245" customFormat="1" ht="18.75" hidden="1" customHeight="1">
      <c r="A471" s="7">
        <v>60</v>
      </c>
      <c r="B471" s="425">
        <v>7300</v>
      </c>
      <c r="C471" s="2168" t="s">
        <v>1248</v>
      </c>
      <c r="D471" s="2169"/>
      <c r="E471" s="1645">
        <f t="shared" ref="E471:J471" si="97">SUM(E472:E477)</f>
        <v>0</v>
      </c>
      <c r="F471" s="551">
        <f t="shared" si="97"/>
        <v>0</v>
      </c>
      <c r="G471" s="619">
        <f t="shared" si="97"/>
        <v>0</v>
      </c>
      <c r="H471" s="1426">
        <f t="shared" si="97"/>
        <v>0</v>
      </c>
      <c r="I471" s="617">
        <f t="shared" si="97"/>
        <v>0</v>
      </c>
      <c r="J471" s="1427">
        <f t="shared" si="97"/>
        <v>0</v>
      </c>
      <c r="K471" s="1437" t="str">
        <f t="shared" si="94"/>
        <v/>
      </c>
      <c r="L471" s="574"/>
      <c r="M471" s="1878"/>
      <c r="N471" s="243"/>
      <c r="O471" s="243"/>
      <c r="P471" s="243"/>
      <c r="Q471" s="243"/>
      <c r="R471" s="243"/>
      <c r="S471" s="243"/>
      <c r="T471" s="243"/>
      <c r="U471" s="243"/>
      <c r="V471" s="243"/>
      <c r="W471" s="243"/>
      <c r="X471" s="243"/>
      <c r="Y471" s="243"/>
      <c r="Z471" s="243"/>
    </row>
    <row r="472" spans="1:245" ht="18.75" hidden="1" customHeight="1">
      <c r="A472" s="8">
        <v>65</v>
      </c>
      <c r="B472" s="185"/>
      <c r="C472" s="561">
        <v>7320</v>
      </c>
      <c r="D472" s="566" t="s">
        <v>1249</v>
      </c>
      <c r="E472" s="567"/>
      <c r="F472" s="564">
        <f t="shared" ref="F472:F477" si="98">G472+H472+I472+J472</f>
        <v>0</v>
      </c>
      <c r="G472" s="620"/>
      <c r="H472" s="431"/>
      <c r="I472" s="431"/>
      <c r="J472" s="432"/>
      <c r="K472" s="1437" t="str">
        <f t="shared" si="94"/>
        <v/>
      </c>
      <c r="L472" s="574"/>
    </row>
    <row r="473" spans="1:245" ht="31.5" hidden="1">
      <c r="A473" s="8">
        <v>85</v>
      </c>
      <c r="B473" s="185"/>
      <c r="C473" s="212">
        <v>7369</v>
      </c>
      <c r="D473" s="580" t="s">
        <v>1250</v>
      </c>
      <c r="E473" s="581"/>
      <c r="F473" s="550">
        <f t="shared" si="98"/>
        <v>0</v>
      </c>
      <c r="G473" s="497"/>
      <c r="H473" s="437"/>
      <c r="I473" s="437"/>
      <c r="J473" s="438"/>
      <c r="K473" s="1437" t="str">
        <f t="shared" si="94"/>
        <v/>
      </c>
      <c r="L473" s="574"/>
      <c r="N473" s="245"/>
      <c r="O473" s="245"/>
      <c r="P473" s="245"/>
      <c r="Q473" s="245"/>
      <c r="R473" s="245"/>
      <c r="S473" s="245"/>
      <c r="T473" s="245"/>
      <c r="U473" s="245"/>
      <c r="V473" s="245"/>
      <c r="W473" s="245"/>
      <c r="X473" s="245"/>
      <c r="Y473" s="245"/>
      <c r="Z473" s="245"/>
    </row>
    <row r="474" spans="1:245" ht="31.5" hidden="1">
      <c r="A474" s="8">
        <v>90</v>
      </c>
      <c r="B474" s="185"/>
      <c r="C474" s="273">
        <v>7370</v>
      </c>
      <c r="D474" s="274" t="s">
        <v>1251</v>
      </c>
      <c r="E474" s="582"/>
      <c r="F474" s="583">
        <f t="shared" si="98"/>
        <v>0</v>
      </c>
      <c r="G474" s="622"/>
      <c r="H474" s="623"/>
      <c r="I474" s="623"/>
      <c r="J474" s="587"/>
      <c r="K474" s="1437" t="str">
        <f t="shared" si="94"/>
        <v/>
      </c>
      <c r="L474" s="574"/>
    </row>
    <row r="475" spans="1:245" ht="18.75" hidden="1" customHeight="1">
      <c r="A475" s="8">
        <v>95</v>
      </c>
      <c r="B475" s="185"/>
      <c r="C475" s="561">
        <v>7391</v>
      </c>
      <c r="D475" s="568" t="s">
        <v>1252</v>
      </c>
      <c r="E475" s="563"/>
      <c r="F475" s="564">
        <f t="shared" si="98"/>
        <v>0</v>
      </c>
      <c r="G475" s="620"/>
      <c r="H475" s="440"/>
      <c r="I475" s="440"/>
      <c r="J475" s="441"/>
      <c r="K475" s="1437" t="str">
        <f t="shared" si="94"/>
        <v/>
      </c>
      <c r="L475" s="574"/>
    </row>
    <row r="476" spans="1:245" ht="18.75" hidden="1" customHeight="1">
      <c r="A476" s="8">
        <v>100</v>
      </c>
      <c r="B476" s="185"/>
      <c r="C476" s="188">
        <v>7392</v>
      </c>
      <c r="D476" s="354" t="s">
        <v>1253</v>
      </c>
      <c r="E476" s="533"/>
      <c r="F476" s="534">
        <f t="shared" si="98"/>
        <v>0</v>
      </c>
      <c r="G476" s="433"/>
      <c r="H476" s="434"/>
      <c r="I476" s="434"/>
      <c r="J476" s="435"/>
      <c r="K476" s="1437" t="str">
        <f t="shared" si="94"/>
        <v/>
      </c>
      <c r="L476" s="574"/>
    </row>
    <row r="477" spans="1:245" ht="18.75" hidden="1" customHeight="1">
      <c r="A477" s="8">
        <v>105</v>
      </c>
      <c r="B477" s="185"/>
      <c r="C477" s="212">
        <v>7393</v>
      </c>
      <c r="D477" s="223" t="s">
        <v>1254</v>
      </c>
      <c r="E477" s="549"/>
      <c r="F477" s="550">
        <f t="shared" si="98"/>
        <v>0</v>
      </c>
      <c r="G477" s="497"/>
      <c r="H477" s="443"/>
      <c r="I477" s="443"/>
      <c r="J477" s="444"/>
      <c r="K477" s="1437" t="str">
        <f t="shared" si="94"/>
        <v/>
      </c>
      <c r="L477" s="574"/>
    </row>
    <row r="478" spans="1:245" s="258" customFormat="1" ht="18.75" hidden="1" customHeight="1">
      <c r="A478" s="10">
        <v>110</v>
      </c>
      <c r="B478" s="425">
        <v>7900</v>
      </c>
      <c r="C478" s="2170" t="s">
        <v>1255</v>
      </c>
      <c r="D478" s="2171"/>
      <c r="E478" s="555">
        <f t="shared" ref="E478:J478" si="99">+E479+E480</f>
        <v>0</v>
      </c>
      <c r="F478" s="554">
        <f t="shared" si="99"/>
        <v>0</v>
      </c>
      <c r="G478" s="624">
        <f t="shared" si="99"/>
        <v>0</v>
      </c>
      <c r="H478" s="625">
        <f t="shared" si="99"/>
        <v>0</v>
      </c>
      <c r="I478" s="625">
        <f t="shared" si="99"/>
        <v>0</v>
      </c>
      <c r="J478" s="588">
        <f t="shared" si="99"/>
        <v>0</v>
      </c>
      <c r="K478" s="1437" t="str">
        <f t="shared" si="94"/>
        <v/>
      </c>
      <c r="L478" s="574"/>
      <c r="M478" s="1878"/>
      <c r="N478" s="243"/>
      <c r="O478" s="243"/>
      <c r="P478" s="243"/>
      <c r="Q478" s="243"/>
      <c r="R478" s="243"/>
      <c r="S478" s="243"/>
      <c r="T478" s="243"/>
      <c r="U478" s="243"/>
      <c r="V478" s="243"/>
      <c r="W478" s="243"/>
      <c r="X478" s="243"/>
      <c r="Y478" s="243"/>
      <c r="Z478" s="243"/>
      <c r="AA478" s="259"/>
      <c r="AB478" s="260"/>
      <c r="AC478" s="260"/>
      <c r="AD478" s="261"/>
      <c r="AE478" s="260"/>
      <c r="AF478" s="260"/>
      <c r="AG478" s="261"/>
      <c r="AH478" s="262"/>
      <c r="AI478" s="262"/>
      <c r="AJ478" s="263"/>
      <c r="AK478" s="262"/>
      <c r="AL478" s="262"/>
      <c r="AM478" s="263"/>
      <c r="AN478" s="262"/>
      <c r="AO478" s="262"/>
      <c r="AP478" s="264"/>
      <c r="AQ478" s="262"/>
      <c r="AR478" s="262"/>
      <c r="AS478" s="263"/>
      <c r="AT478" s="262"/>
      <c r="AU478" s="262"/>
      <c r="AV478" s="263"/>
      <c r="AW478" s="262"/>
      <c r="AX478" s="263"/>
      <c r="AY478" s="264"/>
      <c r="AZ478" s="263"/>
      <c r="BA478" s="263"/>
      <c r="BB478" s="262"/>
      <c r="BC478" s="262"/>
      <c r="BD478" s="263"/>
      <c r="BE478" s="262"/>
      <c r="BG478" s="262"/>
    </row>
    <row r="479" spans="1:245" s="269" customFormat="1" ht="18.75" hidden="1" customHeight="1">
      <c r="A479" s="11">
        <v>115</v>
      </c>
      <c r="B479" s="185"/>
      <c r="C479" s="569">
        <v>7901</v>
      </c>
      <c r="D479" s="570" t="s">
        <v>1256</v>
      </c>
      <c r="E479" s="563"/>
      <c r="F479" s="564">
        <f>G479+H479+I479+J479</f>
        <v>0</v>
      </c>
      <c r="G479" s="620"/>
      <c r="H479" s="431"/>
      <c r="I479" s="431"/>
      <c r="J479" s="432"/>
      <c r="K479" s="1437" t="str">
        <f t="shared" si="94"/>
        <v/>
      </c>
      <c r="L479" s="574"/>
      <c r="M479" s="1878"/>
      <c r="N479" s="243"/>
      <c r="O479" s="243"/>
      <c r="P479" s="243"/>
      <c r="Q479" s="243"/>
      <c r="R479" s="243"/>
      <c r="S479" s="243"/>
      <c r="T479" s="243"/>
      <c r="U479" s="243"/>
      <c r="V479" s="243"/>
      <c r="W479" s="243"/>
      <c r="X479" s="243"/>
      <c r="Y479" s="243"/>
      <c r="Z479" s="243"/>
      <c r="AA479" s="265"/>
      <c r="AB479" s="265"/>
      <c r="AC479" s="266"/>
      <c r="AD479" s="265"/>
      <c r="AE479" s="265"/>
      <c r="AF479" s="266"/>
      <c r="AG479" s="265"/>
      <c r="AH479" s="265"/>
      <c r="AI479" s="266"/>
      <c r="AJ479" s="265"/>
      <c r="AK479" s="265"/>
      <c r="AL479" s="266"/>
      <c r="AM479" s="265"/>
      <c r="AN479" s="265"/>
      <c r="AO479" s="267"/>
      <c r="AP479" s="265"/>
      <c r="AQ479" s="265"/>
      <c r="AR479" s="266"/>
      <c r="AS479" s="265"/>
      <c r="AT479" s="265"/>
      <c r="AU479" s="266"/>
      <c r="AV479" s="265"/>
      <c r="AW479" s="266"/>
      <c r="AX479" s="267"/>
      <c r="AY479" s="266"/>
      <c r="AZ479" s="266"/>
      <c r="BA479" s="265"/>
      <c r="BB479" s="265"/>
      <c r="BC479" s="266"/>
      <c r="BD479" s="265"/>
      <c r="BE479" s="268"/>
      <c r="BF479" s="265"/>
      <c r="BG479" s="268"/>
      <c r="BH479" s="268"/>
      <c r="BI479" s="268"/>
      <c r="BJ479" s="268"/>
      <c r="BK479" s="268"/>
      <c r="BL479" s="268"/>
      <c r="BM479" s="268"/>
      <c r="BN479" s="268"/>
      <c r="BO479" s="268"/>
      <c r="BP479" s="268"/>
      <c r="BQ479" s="268"/>
      <c r="BR479" s="268"/>
      <c r="BS479" s="268"/>
      <c r="BT479" s="268"/>
      <c r="BU479" s="268"/>
      <c r="BV479" s="268"/>
      <c r="BW479" s="268"/>
      <c r="BX479" s="268"/>
      <c r="BY479" s="268"/>
      <c r="BZ479" s="268"/>
      <c r="CA479" s="268"/>
      <c r="CB479" s="268"/>
      <c r="CC479" s="268"/>
      <c r="CD479" s="268"/>
      <c r="CE479" s="268"/>
      <c r="CF479" s="268"/>
      <c r="CG479" s="268"/>
      <c r="CH479" s="268"/>
      <c r="CI479" s="268"/>
      <c r="CJ479" s="268"/>
      <c r="CK479" s="268"/>
      <c r="CL479" s="268"/>
      <c r="CM479" s="268"/>
      <c r="CN479" s="268"/>
      <c r="CO479" s="268"/>
      <c r="CP479" s="268"/>
      <c r="CQ479" s="268"/>
      <c r="CR479" s="268"/>
      <c r="CS479" s="268"/>
      <c r="CT479" s="268"/>
      <c r="CU479" s="268"/>
      <c r="CV479" s="268"/>
      <c r="CW479" s="268"/>
      <c r="CX479" s="268"/>
      <c r="CY479" s="268"/>
      <c r="CZ479" s="268"/>
      <c r="DA479" s="268"/>
      <c r="DB479" s="268"/>
      <c r="DC479" s="268"/>
      <c r="DD479" s="268"/>
      <c r="DE479" s="268"/>
      <c r="DF479" s="268"/>
      <c r="DG479" s="268"/>
      <c r="DH479" s="268"/>
      <c r="DI479" s="268"/>
      <c r="DJ479" s="268"/>
      <c r="DK479" s="268"/>
      <c r="DL479" s="268"/>
      <c r="DM479" s="268"/>
      <c r="DN479" s="268"/>
      <c r="DO479" s="268"/>
      <c r="DP479" s="268"/>
      <c r="DQ479" s="268"/>
      <c r="DR479" s="268"/>
      <c r="DS479" s="268"/>
      <c r="DT479" s="268"/>
      <c r="DU479" s="268"/>
      <c r="DV479" s="268"/>
      <c r="DW479" s="268"/>
      <c r="DX479" s="268"/>
      <c r="DY479" s="268"/>
      <c r="DZ479" s="268"/>
      <c r="EA479" s="268"/>
      <c r="EB479" s="268"/>
      <c r="EC479" s="268"/>
      <c r="ED479" s="268"/>
      <c r="EE479" s="268"/>
      <c r="EF479" s="268"/>
      <c r="EG479" s="268"/>
      <c r="EH479" s="268"/>
      <c r="EI479" s="268"/>
      <c r="EJ479" s="268"/>
      <c r="EK479" s="268"/>
      <c r="EL479" s="268"/>
      <c r="EM479" s="268"/>
      <c r="EN479" s="268"/>
      <c r="EO479" s="268"/>
      <c r="EP479" s="268"/>
      <c r="EQ479" s="268"/>
      <c r="ER479" s="268"/>
      <c r="ES479" s="268"/>
      <c r="ET479" s="268"/>
      <c r="EU479" s="268"/>
      <c r="EV479" s="268"/>
      <c r="EW479" s="268"/>
      <c r="EX479" s="268"/>
      <c r="EY479" s="268"/>
      <c r="EZ479" s="268"/>
      <c r="FA479" s="268"/>
      <c r="FB479" s="268"/>
      <c r="FC479" s="268"/>
      <c r="FD479" s="268"/>
      <c r="FE479" s="268"/>
      <c r="FF479" s="268"/>
      <c r="FG479" s="268"/>
      <c r="FH479" s="268"/>
      <c r="FI479" s="268"/>
      <c r="FJ479" s="268"/>
      <c r="FK479" s="268"/>
      <c r="FL479" s="268"/>
      <c r="FM479" s="268"/>
      <c r="FN479" s="268"/>
      <c r="FO479" s="268"/>
      <c r="FP479" s="268"/>
      <c r="FQ479" s="268"/>
      <c r="FR479" s="268"/>
      <c r="FS479" s="268"/>
      <c r="FT479" s="268"/>
      <c r="FU479" s="268"/>
      <c r="FV479" s="268"/>
      <c r="FW479" s="268"/>
      <c r="FX479" s="268"/>
      <c r="FY479" s="268"/>
      <c r="FZ479" s="268"/>
      <c r="GA479" s="268"/>
      <c r="GB479" s="268"/>
      <c r="GC479" s="268"/>
      <c r="GD479" s="268"/>
      <c r="GE479" s="268"/>
      <c r="GF479" s="268"/>
      <c r="GG479" s="268"/>
      <c r="GH479" s="268"/>
      <c r="GI479" s="268"/>
      <c r="GJ479" s="268"/>
      <c r="GK479" s="268"/>
      <c r="GL479" s="268"/>
      <c r="GM479" s="268"/>
      <c r="GN479" s="268"/>
      <c r="GO479" s="268"/>
      <c r="GP479" s="268"/>
      <c r="GQ479" s="268"/>
      <c r="GR479" s="268"/>
      <c r="GS479" s="268"/>
      <c r="GT479" s="268"/>
      <c r="GU479" s="268"/>
      <c r="GV479" s="268"/>
      <c r="GW479" s="268"/>
      <c r="GX479" s="268"/>
      <c r="GY479" s="268"/>
      <c r="GZ479" s="268"/>
      <c r="HA479" s="268"/>
      <c r="HB479" s="268"/>
      <c r="HC479" s="268"/>
      <c r="HD479" s="268"/>
      <c r="HE479" s="268"/>
      <c r="HF479" s="268"/>
      <c r="HG479" s="268"/>
      <c r="HH479" s="268"/>
      <c r="HI479" s="268"/>
      <c r="HJ479" s="268"/>
      <c r="HK479" s="268"/>
      <c r="HL479" s="268"/>
      <c r="HM479" s="268"/>
      <c r="HN479" s="268"/>
      <c r="HO479" s="268"/>
      <c r="HP479" s="268"/>
      <c r="HQ479" s="268"/>
      <c r="HR479" s="268"/>
      <c r="HS479" s="268"/>
      <c r="HT479" s="268"/>
      <c r="HU479" s="268"/>
      <c r="HV479" s="268"/>
      <c r="HW479" s="268"/>
      <c r="HX479" s="268"/>
      <c r="HY479" s="268"/>
      <c r="HZ479" s="268"/>
      <c r="IA479" s="268"/>
      <c r="IB479" s="268"/>
      <c r="IC479" s="268"/>
      <c r="ID479" s="268"/>
      <c r="IE479" s="268"/>
      <c r="IF479" s="268"/>
      <c r="IG479" s="268"/>
      <c r="IH479" s="268"/>
      <c r="II479" s="268"/>
      <c r="IJ479" s="268"/>
      <c r="IK479" s="268"/>
    </row>
    <row r="480" spans="1:245" s="269" customFormat="1" ht="18.75" hidden="1" customHeight="1">
      <c r="A480" s="11">
        <v>120</v>
      </c>
      <c r="B480" s="185"/>
      <c r="C480" s="571">
        <v>7902</v>
      </c>
      <c r="D480" s="572" t="s">
        <v>1257</v>
      </c>
      <c r="E480" s="549"/>
      <c r="F480" s="550">
        <f>G480+H480+I480+J480</f>
        <v>0</v>
      </c>
      <c r="G480" s="497"/>
      <c r="H480" s="443"/>
      <c r="I480" s="443"/>
      <c r="J480" s="444"/>
      <c r="K480" s="1437" t="str">
        <f t="shared" si="94"/>
        <v/>
      </c>
      <c r="L480" s="574"/>
      <c r="M480" s="1885"/>
      <c r="N480" s="260"/>
      <c r="O480" s="260"/>
      <c r="P480" s="260"/>
      <c r="Q480" s="260"/>
      <c r="R480" s="260"/>
      <c r="S480" s="260"/>
      <c r="T480" s="260"/>
      <c r="U480" s="260"/>
      <c r="V480" s="260"/>
      <c r="W480" s="260"/>
      <c r="X480" s="260"/>
      <c r="Y480" s="260"/>
      <c r="Z480" s="260"/>
      <c r="AA480" s="265"/>
      <c r="AB480" s="265"/>
      <c r="AC480" s="266"/>
      <c r="AD480" s="265"/>
      <c r="AE480" s="265"/>
      <c r="AF480" s="266"/>
      <c r="AG480" s="265"/>
      <c r="AH480" s="265"/>
      <c r="AI480" s="266"/>
      <c r="AJ480" s="265"/>
      <c r="AK480" s="265"/>
      <c r="AL480" s="266"/>
      <c r="AM480" s="265"/>
      <c r="AN480" s="265"/>
      <c r="AO480" s="267"/>
      <c r="AP480" s="265"/>
      <c r="AQ480" s="265"/>
      <c r="AR480" s="266"/>
      <c r="AS480" s="265"/>
      <c r="AT480" s="265"/>
      <c r="AU480" s="266"/>
      <c r="AV480" s="265"/>
      <c r="AW480" s="266"/>
      <c r="AX480" s="267"/>
      <c r="AY480" s="266"/>
      <c r="AZ480" s="266"/>
      <c r="BA480" s="265"/>
      <c r="BB480" s="265"/>
      <c r="BC480" s="266"/>
      <c r="BD480" s="265"/>
      <c r="BE480" s="268"/>
      <c r="BF480" s="265"/>
      <c r="BG480" s="268"/>
      <c r="BH480" s="268"/>
      <c r="BI480" s="268"/>
      <c r="BJ480" s="268"/>
      <c r="BK480" s="268"/>
      <c r="BL480" s="268"/>
      <c r="BM480" s="268"/>
      <c r="BN480" s="268"/>
      <c r="BO480" s="268"/>
      <c r="BP480" s="268"/>
      <c r="BQ480" s="268"/>
      <c r="BR480" s="268"/>
      <c r="BS480" s="268"/>
      <c r="BT480" s="268"/>
      <c r="BU480" s="268"/>
      <c r="BV480" s="268"/>
      <c r="BW480" s="268"/>
      <c r="BX480" s="268"/>
      <c r="BY480" s="268"/>
      <c r="BZ480" s="268"/>
      <c r="CA480" s="268"/>
      <c r="CB480" s="268"/>
      <c r="CC480" s="268"/>
      <c r="CD480" s="268"/>
      <c r="CE480" s="268"/>
      <c r="CF480" s="268"/>
      <c r="CG480" s="268"/>
      <c r="CH480" s="268"/>
      <c r="CI480" s="268"/>
      <c r="CJ480" s="268"/>
      <c r="CK480" s="268"/>
      <c r="CL480" s="268"/>
      <c r="CM480" s="268"/>
      <c r="CN480" s="268"/>
      <c r="CO480" s="268"/>
      <c r="CP480" s="268"/>
      <c r="CQ480" s="268"/>
      <c r="CR480" s="268"/>
      <c r="CS480" s="268"/>
      <c r="CT480" s="268"/>
      <c r="CU480" s="268"/>
      <c r="CV480" s="268"/>
      <c r="CW480" s="268"/>
      <c r="CX480" s="268"/>
      <c r="CY480" s="268"/>
      <c r="CZ480" s="268"/>
      <c r="DA480" s="268"/>
      <c r="DB480" s="268"/>
      <c r="DC480" s="268"/>
      <c r="DD480" s="268"/>
      <c r="DE480" s="268"/>
      <c r="DF480" s="268"/>
      <c r="DG480" s="268"/>
      <c r="DH480" s="268"/>
      <c r="DI480" s="268"/>
      <c r="DJ480" s="268"/>
      <c r="DK480" s="268"/>
      <c r="DL480" s="268"/>
      <c r="DM480" s="268"/>
      <c r="DN480" s="268"/>
      <c r="DO480" s="268"/>
      <c r="DP480" s="268"/>
      <c r="DQ480" s="268"/>
      <c r="DR480" s="268"/>
      <c r="DS480" s="268"/>
      <c r="DT480" s="268"/>
      <c r="DU480" s="268"/>
      <c r="DV480" s="268"/>
      <c r="DW480" s="268"/>
      <c r="DX480" s="268"/>
      <c r="DY480" s="268"/>
      <c r="DZ480" s="268"/>
      <c r="EA480" s="268"/>
      <c r="EB480" s="268"/>
      <c r="EC480" s="268"/>
      <c r="ED480" s="268"/>
      <c r="EE480" s="268"/>
      <c r="EF480" s="268"/>
      <c r="EG480" s="268"/>
      <c r="EH480" s="268"/>
      <c r="EI480" s="268"/>
      <c r="EJ480" s="268"/>
      <c r="EK480" s="268"/>
      <c r="EL480" s="268"/>
      <c r="EM480" s="268"/>
      <c r="EN480" s="268"/>
      <c r="EO480" s="268"/>
      <c r="EP480" s="268"/>
      <c r="EQ480" s="268"/>
      <c r="ER480" s="268"/>
      <c r="ES480" s="268"/>
      <c r="ET480" s="268"/>
      <c r="EU480" s="268"/>
      <c r="EV480" s="268"/>
      <c r="EW480" s="268"/>
      <c r="EX480" s="268"/>
      <c r="EY480" s="268"/>
      <c r="EZ480" s="268"/>
      <c r="FA480" s="268"/>
      <c r="FB480" s="268"/>
      <c r="FC480" s="268"/>
      <c r="FD480" s="268"/>
      <c r="FE480" s="268"/>
      <c r="FF480" s="268"/>
      <c r="FG480" s="268"/>
      <c r="FH480" s="268"/>
      <c r="FI480" s="268"/>
      <c r="FJ480" s="268"/>
      <c r="FK480" s="268"/>
      <c r="FL480" s="268"/>
      <c r="FM480" s="268"/>
      <c r="FN480" s="268"/>
      <c r="FO480" s="268"/>
      <c r="FP480" s="268"/>
      <c r="FQ480" s="268"/>
      <c r="FR480" s="268"/>
      <c r="FS480" s="268"/>
      <c r="FT480" s="268"/>
      <c r="FU480" s="268"/>
      <c r="FV480" s="268"/>
      <c r="FW480" s="268"/>
      <c r="FX480" s="268"/>
      <c r="FY480" s="268"/>
      <c r="FZ480" s="268"/>
      <c r="GA480" s="268"/>
      <c r="GB480" s="268"/>
      <c r="GC480" s="268"/>
      <c r="GD480" s="268"/>
      <c r="GE480" s="268"/>
      <c r="GF480" s="268"/>
      <c r="GG480" s="268"/>
      <c r="GH480" s="268"/>
      <c r="GI480" s="268"/>
      <c r="GJ480" s="268"/>
      <c r="GK480" s="268"/>
      <c r="GL480" s="268"/>
      <c r="GM480" s="268"/>
      <c r="GN480" s="268"/>
      <c r="GO480" s="268"/>
      <c r="GP480" s="268"/>
      <c r="GQ480" s="268"/>
      <c r="GR480" s="268"/>
      <c r="GS480" s="268"/>
      <c r="GT480" s="268"/>
      <c r="GU480" s="268"/>
      <c r="GV480" s="268"/>
      <c r="GW480" s="268"/>
      <c r="GX480" s="268"/>
      <c r="GY480" s="268"/>
      <c r="GZ480" s="268"/>
      <c r="HA480" s="268"/>
      <c r="HB480" s="268"/>
      <c r="HC480" s="268"/>
      <c r="HD480" s="268"/>
      <c r="HE480" s="268"/>
      <c r="HF480" s="268"/>
      <c r="HG480" s="268"/>
      <c r="HH480" s="268"/>
      <c r="HI480" s="268"/>
      <c r="HJ480" s="268"/>
      <c r="HK480" s="268"/>
      <c r="HL480" s="268"/>
      <c r="HM480" s="268"/>
      <c r="HN480" s="268"/>
      <c r="HO480" s="268"/>
      <c r="HP480" s="268"/>
      <c r="HQ480" s="268"/>
      <c r="HR480" s="268"/>
      <c r="HS480" s="268"/>
      <c r="HT480" s="268"/>
      <c r="HU480" s="268"/>
      <c r="HV480" s="268"/>
      <c r="HW480" s="268"/>
      <c r="HX480" s="268"/>
      <c r="HY480" s="268"/>
      <c r="HZ480" s="268"/>
      <c r="IA480" s="268"/>
      <c r="IB480" s="268"/>
      <c r="IC480" s="268"/>
      <c r="ID480" s="268"/>
      <c r="IE480" s="268"/>
      <c r="IF480" s="268"/>
      <c r="IG480" s="268"/>
      <c r="IH480" s="268"/>
      <c r="II480" s="268"/>
      <c r="IJ480" s="268"/>
      <c r="IK480" s="268"/>
    </row>
    <row r="481" spans="1:26" s="245" customFormat="1" ht="18.75" hidden="1" customHeight="1">
      <c r="A481" s="7">
        <v>125</v>
      </c>
      <c r="B481" s="425">
        <v>8000</v>
      </c>
      <c r="C481" s="2172" t="s">
        <v>1352</v>
      </c>
      <c r="D481" s="2172"/>
      <c r="E481" s="1645">
        <f t="shared" ref="E481:J481" si="100">SUM(E482:E496)</f>
        <v>0</v>
      </c>
      <c r="F481" s="551">
        <f t="shared" si="100"/>
        <v>0</v>
      </c>
      <c r="G481" s="619">
        <f t="shared" si="100"/>
        <v>0</v>
      </c>
      <c r="H481" s="617">
        <f t="shared" si="100"/>
        <v>0</v>
      </c>
      <c r="I481" s="617">
        <f t="shared" si="100"/>
        <v>0</v>
      </c>
      <c r="J481" s="585">
        <f t="shared" si="100"/>
        <v>0</v>
      </c>
      <c r="K481" s="1437" t="str">
        <f t="shared" si="94"/>
        <v/>
      </c>
      <c r="L481" s="574"/>
      <c r="M481" s="1886"/>
      <c r="N481" s="267"/>
      <c r="O481" s="267"/>
      <c r="P481" s="267"/>
      <c r="Q481" s="267"/>
      <c r="R481" s="267"/>
      <c r="S481" s="267"/>
      <c r="T481" s="267"/>
      <c r="U481" s="267"/>
      <c r="V481" s="267"/>
      <c r="W481" s="267"/>
      <c r="X481" s="267"/>
      <c r="Y481" s="267"/>
      <c r="Z481" s="267"/>
    </row>
    <row r="482" spans="1:26" ht="18.75" hidden="1" customHeight="1">
      <c r="A482" s="8">
        <v>130</v>
      </c>
      <c r="B482" s="192"/>
      <c r="C482" s="561">
        <v>8011</v>
      </c>
      <c r="D482" s="573" t="s">
        <v>1258</v>
      </c>
      <c r="E482" s="563"/>
      <c r="F482" s="564">
        <f t="shared" ref="F482:F496" si="101">G482+H482+I482+J482</f>
        <v>0</v>
      </c>
      <c r="G482" s="620"/>
      <c r="H482" s="621"/>
      <c r="I482" s="621"/>
      <c r="J482" s="586"/>
      <c r="K482" s="1437" t="str">
        <f t="shared" si="94"/>
        <v/>
      </c>
      <c r="L482" s="574"/>
      <c r="M482" s="1886"/>
      <c r="N482" s="267"/>
      <c r="O482" s="267"/>
      <c r="P482" s="267"/>
      <c r="Q482" s="267"/>
      <c r="R482" s="267"/>
      <c r="S482" s="267"/>
      <c r="T482" s="267"/>
      <c r="U482" s="267"/>
      <c r="V482" s="267"/>
      <c r="W482" s="267"/>
      <c r="X482" s="267"/>
      <c r="Y482" s="267"/>
      <c r="Z482" s="267"/>
    </row>
    <row r="483" spans="1:26" ht="18.75" hidden="1" customHeight="1">
      <c r="A483" s="8">
        <v>135</v>
      </c>
      <c r="B483" s="192"/>
      <c r="C483" s="188">
        <v>8012</v>
      </c>
      <c r="D483" s="189" t="s">
        <v>1259</v>
      </c>
      <c r="E483" s="533"/>
      <c r="F483" s="534">
        <f t="shared" si="101"/>
        <v>0</v>
      </c>
      <c r="G483" s="433"/>
      <c r="H483" s="434"/>
      <c r="I483" s="434"/>
      <c r="J483" s="435"/>
      <c r="K483" s="1437" t="str">
        <f t="shared" si="94"/>
        <v/>
      </c>
      <c r="L483" s="574"/>
      <c r="N483" s="245"/>
      <c r="O483" s="245"/>
      <c r="P483" s="245"/>
      <c r="Q483" s="245"/>
      <c r="R483" s="245"/>
      <c r="S483" s="245"/>
      <c r="T483" s="245"/>
      <c r="U483" s="245"/>
      <c r="V483" s="245"/>
      <c r="W483" s="245"/>
      <c r="X483" s="245"/>
      <c r="Y483" s="245"/>
      <c r="Z483" s="245"/>
    </row>
    <row r="484" spans="1:26" ht="18.75" hidden="1" customHeight="1">
      <c r="A484" s="8">
        <v>140</v>
      </c>
      <c r="B484" s="192"/>
      <c r="C484" s="188">
        <v>8017</v>
      </c>
      <c r="D484" s="189" t="s">
        <v>1260</v>
      </c>
      <c r="E484" s="533"/>
      <c r="F484" s="534">
        <f t="shared" si="101"/>
        <v>0</v>
      </c>
      <c r="G484" s="433"/>
      <c r="H484" s="434"/>
      <c r="I484" s="434"/>
      <c r="J484" s="435"/>
      <c r="K484" s="1437" t="str">
        <f t="shared" si="94"/>
        <v/>
      </c>
      <c r="L484" s="574"/>
    </row>
    <row r="485" spans="1:26" ht="18.75" hidden="1" customHeight="1">
      <c r="A485" s="8">
        <v>145</v>
      </c>
      <c r="B485" s="192"/>
      <c r="C485" s="212">
        <v>8018</v>
      </c>
      <c r="D485" s="223" t="s">
        <v>1261</v>
      </c>
      <c r="E485" s="549"/>
      <c r="F485" s="550">
        <f t="shared" si="101"/>
        <v>0</v>
      </c>
      <c r="G485" s="497"/>
      <c r="H485" s="437"/>
      <c r="I485" s="437"/>
      <c r="J485" s="438"/>
      <c r="K485" s="1437" t="str">
        <f t="shared" si="94"/>
        <v/>
      </c>
      <c r="L485" s="574"/>
    </row>
    <row r="486" spans="1:26" ht="18.75" hidden="1" customHeight="1">
      <c r="A486" s="8">
        <v>150</v>
      </c>
      <c r="B486" s="192"/>
      <c r="C486" s="356">
        <v>8031</v>
      </c>
      <c r="D486" s="357" t="s">
        <v>1262</v>
      </c>
      <c r="E486" s="537"/>
      <c r="F486" s="538">
        <f t="shared" si="101"/>
        <v>0</v>
      </c>
      <c r="G486" s="439"/>
      <c r="H486" s="440"/>
      <c r="I486" s="440"/>
      <c r="J486" s="441"/>
      <c r="K486" s="1437" t="str">
        <f t="shared" si="94"/>
        <v/>
      </c>
      <c r="L486" s="574"/>
    </row>
    <row r="487" spans="1:26" ht="18.75" hidden="1" customHeight="1">
      <c r="A487" s="8">
        <v>155</v>
      </c>
      <c r="B487" s="192"/>
      <c r="C487" s="188">
        <v>8032</v>
      </c>
      <c r="D487" s="189" t="s">
        <v>1263</v>
      </c>
      <c r="E487" s="533"/>
      <c r="F487" s="534">
        <f t="shared" si="101"/>
        <v>0</v>
      </c>
      <c r="G487" s="433"/>
      <c r="H487" s="434"/>
      <c r="I487" s="434"/>
      <c r="J487" s="435"/>
      <c r="K487" s="1437" t="str">
        <f t="shared" si="94"/>
        <v/>
      </c>
      <c r="L487" s="574"/>
    </row>
    <row r="488" spans="1:26" ht="18.75" hidden="1" customHeight="1">
      <c r="A488" s="8">
        <v>175</v>
      </c>
      <c r="B488" s="192"/>
      <c r="C488" s="188">
        <v>8037</v>
      </c>
      <c r="D488" s="189" t="s">
        <v>1264</v>
      </c>
      <c r="E488" s="533"/>
      <c r="F488" s="534">
        <f t="shared" si="101"/>
        <v>0</v>
      </c>
      <c r="G488" s="433"/>
      <c r="H488" s="434"/>
      <c r="I488" s="434"/>
      <c r="J488" s="435"/>
      <c r="K488" s="1437" t="str">
        <f t="shared" si="94"/>
        <v/>
      </c>
      <c r="L488" s="574"/>
    </row>
    <row r="489" spans="1:26" ht="18.75" hidden="1" customHeight="1">
      <c r="A489" s="8">
        <v>180</v>
      </c>
      <c r="B489" s="192"/>
      <c r="C489" s="358">
        <v>8038</v>
      </c>
      <c r="D489" s="403" t="s">
        <v>597</v>
      </c>
      <c r="E489" s="535"/>
      <c r="F489" s="536">
        <f t="shared" si="101"/>
        <v>0</v>
      </c>
      <c r="G489" s="436"/>
      <c r="H489" s="437"/>
      <c r="I489" s="437"/>
      <c r="J489" s="438"/>
      <c r="K489" s="1437" t="str">
        <f t="shared" si="94"/>
        <v/>
      </c>
      <c r="L489" s="574"/>
    </row>
    <row r="490" spans="1:26" ht="18.75" hidden="1" customHeight="1">
      <c r="A490" s="8">
        <v>185</v>
      </c>
      <c r="B490" s="192"/>
      <c r="C490" s="356">
        <v>8051</v>
      </c>
      <c r="D490" s="417" t="s">
        <v>1360</v>
      </c>
      <c r="E490" s="537"/>
      <c r="F490" s="538">
        <f t="shared" si="101"/>
        <v>0</v>
      </c>
      <c r="G490" s="439"/>
      <c r="H490" s="440"/>
      <c r="I490" s="440"/>
      <c r="J490" s="441"/>
      <c r="K490" s="1437" t="str">
        <f t="shared" si="94"/>
        <v/>
      </c>
      <c r="L490" s="574"/>
    </row>
    <row r="491" spans="1:26" ht="18.75" hidden="1" customHeight="1">
      <c r="A491" s="8">
        <v>190</v>
      </c>
      <c r="B491" s="192"/>
      <c r="C491" s="188">
        <v>8052</v>
      </c>
      <c r="D491" s="232" t="s">
        <v>1361</v>
      </c>
      <c r="E491" s="533"/>
      <c r="F491" s="534">
        <f t="shared" si="101"/>
        <v>0</v>
      </c>
      <c r="G491" s="433"/>
      <c r="H491" s="434"/>
      <c r="I491" s="434"/>
      <c r="J491" s="435"/>
      <c r="K491" s="1437" t="str">
        <f t="shared" si="94"/>
        <v/>
      </c>
      <c r="L491" s="574"/>
    </row>
    <row r="492" spans="1:26" ht="18.75" hidden="1" customHeight="1">
      <c r="A492" s="8">
        <v>195</v>
      </c>
      <c r="B492" s="192"/>
      <c r="C492" s="188">
        <v>8057</v>
      </c>
      <c r="D492" s="232" t="s">
        <v>1362</v>
      </c>
      <c r="E492" s="533"/>
      <c r="F492" s="534">
        <f t="shared" si="101"/>
        <v>0</v>
      </c>
      <c r="G492" s="433"/>
      <c r="H492" s="434"/>
      <c r="I492" s="434"/>
      <c r="J492" s="435"/>
      <c r="K492" s="1437" t="str">
        <f t="shared" si="94"/>
        <v/>
      </c>
      <c r="L492" s="574"/>
    </row>
    <row r="493" spans="1:26" ht="18.75" hidden="1" customHeight="1">
      <c r="A493" s="8">
        <v>200</v>
      </c>
      <c r="B493" s="192"/>
      <c r="C493" s="358">
        <v>8058</v>
      </c>
      <c r="D493" s="414" t="s">
        <v>1363</v>
      </c>
      <c r="E493" s="535"/>
      <c r="F493" s="536">
        <f t="shared" si="101"/>
        <v>0</v>
      </c>
      <c r="G493" s="436"/>
      <c r="H493" s="437"/>
      <c r="I493" s="437"/>
      <c r="J493" s="438"/>
      <c r="K493" s="1437" t="str">
        <f t="shared" si="94"/>
        <v/>
      </c>
      <c r="L493" s="574"/>
    </row>
    <row r="494" spans="1:26" ht="18.75" hidden="1" customHeight="1">
      <c r="A494" s="8">
        <v>205</v>
      </c>
      <c r="B494" s="192"/>
      <c r="C494" s="273">
        <v>8080</v>
      </c>
      <c r="D494" s="402" t="s">
        <v>1285</v>
      </c>
      <c r="E494" s="633"/>
      <c r="F494" s="583">
        <f t="shared" si="101"/>
        <v>0</v>
      </c>
      <c r="G494" s="622"/>
      <c r="H494" s="623"/>
      <c r="I494" s="623"/>
      <c r="J494" s="587"/>
      <c r="K494" s="1437" t="str">
        <f t="shared" si="94"/>
        <v/>
      </c>
      <c r="L494" s="574"/>
    </row>
    <row r="495" spans="1:26" ht="18.75" hidden="1" customHeight="1">
      <c r="A495" s="8">
        <v>210</v>
      </c>
      <c r="B495" s="192"/>
      <c r="C495" s="561">
        <v>8097</v>
      </c>
      <c r="D495" s="568" t="s">
        <v>598</v>
      </c>
      <c r="E495" s="563"/>
      <c r="F495" s="564">
        <f t="shared" si="101"/>
        <v>0</v>
      </c>
      <c r="G495" s="620"/>
      <c r="H495" s="621"/>
      <c r="I495" s="621"/>
      <c r="J495" s="586"/>
      <c r="K495" s="1437" t="str">
        <f t="shared" si="94"/>
        <v/>
      </c>
      <c r="L495" s="574"/>
    </row>
    <row r="496" spans="1:26" ht="18.75" hidden="1" customHeight="1">
      <c r="A496" s="8">
        <v>215</v>
      </c>
      <c r="B496" s="192"/>
      <c r="C496" s="191">
        <v>8098</v>
      </c>
      <c r="D496" s="233" t="s">
        <v>599</v>
      </c>
      <c r="E496" s="539"/>
      <c r="F496" s="540">
        <f t="shared" si="101"/>
        <v>0</v>
      </c>
      <c r="G496" s="442"/>
      <c r="H496" s="443"/>
      <c r="I496" s="443"/>
      <c r="J496" s="444"/>
      <c r="K496" s="1437" t="str">
        <f t="shared" si="94"/>
        <v/>
      </c>
      <c r="L496" s="574"/>
    </row>
    <row r="497" spans="1:26" s="245" customFormat="1" ht="18.75" hidden="1" customHeight="1">
      <c r="A497" s="7">
        <v>220</v>
      </c>
      <c r="B497" s="425">
        <v>8100</v>
      </c>
      <c r="C497" s="2178" t="s">
        <v>1359</v>
      </c>
      <c r="D497" s="2184"/>
      <c r="E497" s="1645">
        <f t="shared" ref="E497:J497" si="102">SUM(E498:E501)</f>
        <v>0</v>
      </c>
      <c r="F497" s="551">
        <f t="shared" si="102"/>
        <v>0</v>
      </c>
      <c r="G497" s="619">
        <f t="shared" si="102"/>
        <v>0</v>
      </c>
      <c r="H497" s="617">
        <f t="shared" si="102"/>
        <v>0</v>
      </c>
      <c r="I497" s="617">
        <f t="shared" si="102"/>
        <v>0</v>
      </c>
      <c r="J497" s="585">
        <f t="shared" si="102"/>
        <v>0</v>
      </c>
      <c r="K497" s="1437" t="str">
        <f t="shared" si="94"/>
        <v/>
      </c>
      <c r="L497" s="574"/>
      <c r="M497" s="1878"/>
      <c r="N497" s="243"/>
      <c r="O497" s="243"/>
      <c r="P497" s="243"/>
      <c r="Q497" s="243"/>
      <c r="R497" s="243"/>
      <c r="S497" s="243"/>
      <c r="T497" s="243"/>
      <c r="U497" s="243"/>
      <c r="V497" s="243"/>
      <c r="W497" s="243"/>
      <c r="X497" s="243"/>
      <c r="Y497" s="243"/>
      <c r="Z497" s="243"/>
    </row>
    <row r="498" spans="1:26" ht="18.75" hidden="1" customHeight="1">
      <c r="A498" s="8">
        <v>225</v>
      </c>
      <c r="B498" s="185"/>
      <c r="C498" s="186">
        <v>8111</v>
      </c>
      <c r="D498" s="227" t="s">
        <v>600</v>
      </c>
      <c r="E498" s="531"/>
      <c r="F498" s="532">
        <f>G498+H498+I498+J498</f>
        <v>0</v>
      </c>
      <c r="G498" s="430"/>
      <c r="H498" s="431"/>
      <c r="I498" s="431"/>
      <c r="J498" s="432"/>
      <c r="K498" s="1437" t="str">
        <f t="shared" si="94"/>
        <v/>
      </c>
      <c r="L498" s="574"/>
    </row>
    <row r="499" spans="1:26" ht="18.75" hidden="1" customHeight="1">
      <c r="A499" s="8">
        <v>230</v>
      </c>
      <c r="B499" s="185"/>
      <c r="C499" s="358">
        <v>8112</v>
      </c>
      <c r="D499" s="359" t="s">
        <v>601</v>
      </c>
      <c r="E499" s="535"/>
      <c r="F499" s="536">
        <f>G499+H499+I499+J499</f>
        <v>0</v>
      </c>
      <c r="G499" s="436"/>
      <c r="H499" s="437"/>
      <c r="I499" s="437"/>
      <c r="J499" s="438"/>
      <c r="K499" s="1437" t="str">
        <f t="shared" si="94"/>
        <v/>
      </c>
      <c r="L499" s="574"/>
      <c r="N499" s="245"/>
      <c r="O499" s="245"/>
      <c r="P499" s="245"/>
      <c r="Q499" s="245"/>
      <c r="R499" s="245"/>
      <c r="S499" s="245"/>
      <c r="T499" s="245"/>
      <c r="U499" s="245"/>
      <c r="V499" s="245"/>
      <c r="W499" s="245"/>
      <c r="X499" s="245"/>
      <c r="Y499" s="245"/>
      <c r="Z499" s="245"/>
    </row>
    <row r="500" spans="1:26" ht="31.5" hidden="1">
      <c r="A500" s="8">
        <v>235</v>
      </c>
      <c r="B500" s="194"/>
      <c r="C500" s="356">
        <v>8121</v>
      </c>
      <c r="D500" s="594" t="s">
        <v>602</v>
      </c>
      <c r="E500" s="537"/>
      <c r="F500" s="538">
        <f>G500+H500+I500+J500</f>
        <v>0</v>
      </c>
      <c r="G500" s="439"/>
      <c r="H500" s="440"/>
      <c r="I500" s="440"/>
      <c r="J500" s="441"/>
      <c r="K500" s="1437" t="str">
        <f t="shared" si="94"/>
        <v/>
      </c>
      <c r="L500" s="574"/>
    </row>
    <row r="501" spans="1:26" ht="31.5" hidden="1">
      <c r="A501" s="8">
        <v>240</v>
      </c>
      <c r="B501" s="185"/>
      <c r="C501" s="191">
        <v>8122</v>
      </c>
      <c r="D501" s="233" t="s">
        <v>153</v>
      </c>
      <c r="E501" s="539"/>
      <c r="F501" s="540">
        <f>G501+H501+I501+J501</f>
        <v>0</v>
      </c>
      <c r="G501" s="442"/>
      <c r="H501" s="443"/>
      <c r="I501" s="443"/>
      <c r="J501" s="444"/>
      <c r="K501" s="1437" t="str">
        <f t="shared" si="94"/>
        <v/>
      </c>
      <c r="L501" s="574"/>
    </row>
    <row r="502" spans="1:26" s="245" customFormat="1" ht="18.75" hidden="1" customHeight="1">
      <c r="A502" s="7">
        <v>245</v>
      </c>
      <c r="B502" s="425">
        <v>8200</v>
      </c>
      <c r="C502" s="2178" t="s">
        <v>154</v>
      </c>
      <c r="D502" s="2184"/>
      <c r="E502" s="553"/>
      <c r="F502" s="555">
        <f>G502+H502+I502+J502</f>
        <v>0</v>
      </c>
      <c r="G502" s="626"/>
      <c r="H502" s="627"/>
      <c r="I502" s="627"/>
      <c r="J502" s="589"/>
      <c r="K502" s="1437" t="str">
        <f t="shared" si="94"/>
        <v/>
      </c>
      <c r="L502" s="574"/>
      <c r="M502" s="1878"/>
      <c r="N502" s="243"/>
      <c r="O502" s="243"/>
      <c r="P502" s="243"/>
      <c r="Q502" s="243"/>
      <c r="R502" s="243"/>
      <c r="S502" s="243"/>
      <c r="T502" s="243"/>
      <c r="U502" s="243"/>
      <c r="V502" s="243"/>
      <c r="W502" s="243"/>
      <c r="X502" s="243"/>
      <c r="Y502" s="243"/>
      <c r="Z502" s="243"/>
    </row>
    <row r="503" spans="1:26" s="245" customFormat="1" ht="18.75" hidden="1" customHeight="1">
      <c r="A503" s="7">
        <v>255</v>
      </c>
      <c r="B503" s="425">
        <v>8300</v>
      </c>
      <c r="C503" s="2177" t="s">
        <v>1368</v>
      </c>
      <c r="D503" s="2177"/>
      <c r="E503" s="1645">
        <f t="shared" ref="E503:J503" si="103">SUM(E504:E511)</f>
        <v>0</v>
      </c>
      <c r="F503" s="551">
        <f t="shared" si="103"/>
        <v>0</v>
      </c>
      <c r="G503" s="619">
        <f t="shared" si="103"/>
        <v>0</v>
      </c>
      <c r="H503" s="617">
        <f t="shared" si="103"/>
        <v>0</v>
      </c>
      <c r="I503" s="617">
        <f t="shared" si="103"/>
        <v>0</v>
      </c>
      <c r="J503" s="585">
        <f t="shared" si="103"/>
        <v>0</v>
      </c>
      <c r="K503" s="1437" t="str">
        <f t="shared" si="94"/>
        <v/>
      </c>
      <c r="L503" s="574"/>
      <c r="M503" s="1878"/>
      <c r="N503" s="243"/>
      <c r="O503" s="243"/>
      <c r="P503" s="243"/>
      <c r="Q503" s="243"/>
      <c r="R503" s="243"/>
      <c r="S503" s="243"/>
      <c r="T503" s="243"/>
      <c r="U503" s="243"/>
      <c r="V503" s="243"/>
      <c r="W503" s="243"/>
      <c r="X503" s="243"/>
      <c r="Y503" s="243"/>
      <c r="Z503" s="243"/>
    </row>
    <row r="504" spans="1:26" ht="18.75" hidden="1" customHeight="1">
      <c r="A504" s="9">
        <v>260</v>
      </c>
      <c r="B504" s="194"/>
      <c r="C504" s="186">
        <v>8311</v>
      </c>
      <c r="D504" s="227" t="s">
        <v>155</v>
      </c>
      <c r="E504" s="531"/>
      <c r="F504" s="532">
        <f t="shared" ref="F504:F511" si="104">G504+H504+I504+J504</f>
        <v>0</v>
      </c>
      <c r="G504" s="430"/>
      <c r="H504" s="431"/>
      <c r="I504" s="431"/>
      <c r="J504" s="432"/>
      <c r="K504" s="1437" t="str">
        <f t="shared" si="94"/>
        <v/>
      </c>
      <c r="L504" s="574"/>
      <c r="N504" s="245"/>
      <c r="O504" s="245"/>
      <c r="P504" s="245"/>
      <c r="Q504" s="245"/>
      <c r="R504" s="245"/>
      <c r="S504" s="245"/>
      <c r="T504" s="245"/>
      <c r="U504" s="245"/>
      <c r="V504" s="245"/>
      <c r="W504" s="245"/>
      <c r="X504" s="245"/>
      <c r="Y504" s="245"/>
      <c r="Z504" s="245"/>
    </row>
    <row r="505" spans="1:26" ht="18.75" hidden="1" customHeight="1">
      <c r="A505" s="9">
        <v>261</v>
      </c>
      <c r="B505" s="185"/>
      <c r="C505" s="212">
        <v>8312</v>
      </c>
      <c r="D505" s="593" t="s">
        <v>156</v>
      </c>
      <c r="E505" s="549"/>
      <c r="F505" s="550">
        <f t="shared" si="104"/>
        <v>0</v>
      </c>
      <c r="G505" s="497"/>
      <c r="H505" s="498"/>
      <c r="I505" s="498"/>
      <c r="J505" s="499"/>
      <c r="K505" s="1437" t="str">
        <f t="shared" si="94"/>
        <v/>
      </c>
      <c r="L505" s="574"/>
      <c r="N505" s="245"/>
      <c r="O505" s="245"/>
      <c r="P505" s="245"/>
      <c r="Q505" s="245"/>
      <c r="R505" s="245"/>
      <c r="S505" s="245"/>
      <c r="T505" s="245"/>
      <c r="U505" s="245"/>
      <c r="V505" s="245"/>
      <c r="W505" s="245"/>
      <c r="X505" s="245"/>
      <c r="Y505" s="245"/>
      <c r="Z505" s="245"/>
    </row>
    <row r="506" spans="1:26" ht="18.75" hidden="1" customHeight="1">
      <c r="A506" s="9">
        <v>262</v>
      </c>
      <c r="B506" s="185"/>
      <c r="C506" s="356">
        <v>8321</v>
      </c>
      <c r="D506" s="594" t="s">
        <v>157</v>
      </c>
      <c r="E506" s="537"/>
      <c r="F506" s="538">
        <f t="shared" si="104"/>
        <v>0</v>
      </c>
      <c r="G506" s="439"/>
      <c r="H506" s="440"/>
      <c r="I506" s="440"/>
      <c r="J506" s="441"/>
      <c r="K506" s="1437" t="str">
        <f t="shared" si="94"/>
        <v/>
      </c>
      <c r="L506" s="574"/>
    </row>
    <row r="507" spans="1:26" ht="18.75" hidden="1" customHeight="1">
      <c r="A507" s="9">
        <v>263</v>
      </c>
      <c r="B507" s="185"/>
      <c r="C507" s="358">
        <v>8322</v>
      </c>
      <c r="D507" s="359" t="s">
        <v>158</v>
      </c>
      <c r="E507" s="535"/>
      <c r="F507" s="536">
        <f t="shared" si="104"/>
        <v>0</v>
      </c>
      <c r="G507" s="436"/>
      <c r="H507" s="437"/>
      <c r="I507" s="437"/>
      <c r="J507" s="438"/>
      <c r="K507" s="1437" t="str">
        <f t="shared" si="94"/>
        <v/>
      </c>
      <c r="L507" s="574"/>
    </row>
    <row r="508" spans="1:26" ht="18.75" hidden="1" customHeight="1">
      <c r="A508" s="9">
        <v>264</v>
      </c>
      <c r="B508" s="194"/>
      <c r="C508" s="356">
        <v>8371</v>
      </c>
      <c r="D508" s="594" t="s">
        <v>159</v>
      </c>
      <c r="E508" s="537"/>
      <c r="F508" s="538">
        <f t="shared" si="104"/>
        <v>0</v>
      </c>
      <c r="G508" s="439"/>
      <c r="H508" s="440"/>
      <c r="I508" s="440"/>
      <c r="J508" s="441"/>
      <c r="K508" s="1437" t="str">
        <f t="shared" si="94"/>
        <v/>
      </c>
      <c r="L508" s="574"/>
    </row>
    <row r="509" spans="1:26" ht="18.75" hidden="1" customHeight="1">
      <c r="A509" s="9">
        <v>265</v>
      </c>
      <c r="B509" s="185"/>
      <c r="C509" s="358">
        <v>8372</v>
      </c>
      <c r="D509" s="359" t="s">
        <v>160</v>
      </c>
      <c r="E509" s="535"/>
      <c r="F509" s="536">
        <f t="shared" si="104"/>
        <v>0</v>
      </c>
      <c r="G509" s="436"/>
      <c r="H509" s="437"/>
      <c r="I509" s="437"/>
      <c r="J509" s="438"/>
      <c r="K509" s="1437" t="str">
        <f t="shared" si="94"/>
        <v/>
      </c>
      <c r="L509" s="574"/>
    </row>
    <row r="510" spans="1:26" ht="18.75" hidden="1" customHeight="1">
      <c r="A510" s="9">
        <v>266</v>
      </c>
      <c r="B510" s="185"/>
      <c r="C510" s="356">
        <v>8381</v>
      </c>
      <c r="D510" s="594" t="s">
        <v>161</v>
      </c>
      <c r="E510" s="537"/>
      <c r="F510" s="538">
        <f t="shared" si="104"/>
        <v>0</v>
      </c>
      <c r="G510" s="439"/>
      <c r="H510" s="440"/>
      <c r="I510" s="440"/>
      <c r="J510" s="441"/>
      <c r="K510" s="1437" t="str">
        <f t="shared" si="94"/>
        <v/>
      </c>
      <c r="L510" s="574"/>
    </row>
    <row r="511" spans="1:26" ht="18.75" hidden="1" customHeight="1">
      <c r="A511" s="9">
        <v>267</v>
      </c>
      <c r="B511" s="185"/>
      <c r="C511" s="191">
        <v>8382</v>
      </c>
      <c r="D511" s="233" t="s">
        <v>162</v>
      </c>
      <c r="E511" s="539"/>
      <c r="F511" s="540">
        <f t="shared" si="104"/>
        <v>0</v>
      </c>
      <c r="G511" s="442"/>
      <c r="H511" s="443"/>
      <c r="I511" s="443"/>
      <c r="J511" s="444"/>
      <c r="K511" s="1437" t="str">
        <f t="shared" si="94"/>
        <v/>
      </c>
      <c r="L511" s="574"/>
    </row>
    <row r="512" spans="1:26" s="245" customFormat="1" ht="18.75" hidden="1" customHeight="1">
      <c r="A512" s="7">
        <v>295</v>
      </c>
      <c r="B512" s="425">
        <v>8500</v>
      </c>
      <c r="C512" s="2172" t="s">
        <v>163</v>
      </c>
      <c r="D512" s="2172"/>
      <c r="E512" s="1645">
        <f t="shared" ref="E512:J512" si="105">SUM(E513:E515)</f>
        <v>0</v>
      </c>
      <c r="F512" s="551">
        <f t="shared" si="105"/>
        <v>0</v>
      </c>
      <c r="G512" s="619">
        <f t="shared" si="105"/>
        <v>0</v>
      </c>
      <c r="H512" s="617">
        <f t="shared" si="105"/>
        <v>0</v>
      </c>
      <c r="I512" s="617">
        <f t="shared" si="105"/>
        <v>0</v>
      </c>
      <c r="J512" s="585">
        <f t="shared" si="105"/>
        <v>0</v>
      </c>
      <c r="K512" s="1437" t="str">
        <f t="shared" si="94"/>
        <v/>
      </c>
      <c r="L512" s="574"/>
      <c r="M512" s="1878"/>
      <c r="N512" s="243"/>
      <c r="O512" s="243"/>
      <c r="P512" s="243"/>
      <c r="Q512" s="243"/>
      <c r="R512" s="243"/>
      <c r="S512" s="243"/>
      <c r="T512" s="243"/>
      <c r="U512" s="243"/>
      <c r="V512" s="243"/>
      <c r="W512" s="243"/>
      <c r="X512" s="243"/>
      <c r="Y512" s="243"/>
      <c r="Z512" s="243"/>
    </row>
    <row r="513" spans="1:26" ht="18.75" hidden="1" customHeight="1">
      <c r="A513" s="8">
        <v>300</v>
      </c>
      <c r="B513" s="185"/>
      <c r="C513" s="186">
        <v>8501</v>
      </c>
      <c r="D513" s="187" t="s">
        <v>164</v>
      </c>
      <c r="E513" s="531"/>
      <c r="F513" s="532">
        <f>G513+H513+I513+J513</f>
        <v>0</v>
      </c>
      <c r="G513" s="430"/>
      <c r="H513" s="431"/>
      <c r="I513" s="431"/>
      <c r="J513" s="432"/>
      <c r="K513" s="1437" t="str">
        <f t="shared" si="94"/>
        <v/>
      </c>
      <c r="L513" s="574"/>
    </row>
    <row r="514" spans="1:26" ht="18.75" hidden="1" customHeight="1">
      <c r="A514" s="8">
        <v>305</v>
      </c>
      <c r="B514" s="185"/>
      <c r="C514" s="188">
        <v>8502</v>
      </c>
      <c r="D514" s="189" t="s">
        <v>165</v>
      </c>
      <c r="E514" s="533"/>
      <c r="F514" s="534">
        <f>G514+H514+I514+J514</f>
        <v>0</v>
      </c>
      <c r="G514" s="433"/>
      <c r="H514" s="434"/>
      <c r="I514" s="434"/>
      <c r="J514" s="435"/>
      <c r="K514" s="1437" t="str">
        <f t="shared" si="94"/>
        <v/>
      </c>
      <c r="L514" s="574"/>
      <c r="N514" s="245"/>
      <c r="O514" s="245"/>
      <c r="P514" s="245"/>
      <c r="Q514" s="245"/>
      <c r="R514" s="245"/>
      <c r="S514" s="245"/>
      <c r="T514" s="245"/>
      <c r="U514" s="245"/>
      <c r="V514" s="245"/>
      <c r="W514" s="245"/>
      <c r="X514" s="245"/>
      <c r="Y514" s="245"/>
      <c r="Z514" s="245"/>
    </row>
    <row r="515" spans="1:26" ht="18.75" hidden="1" customHeight="1">
      <c r="A515" s="8">
        <v>310</v>
      </c>
      <c r="B515" s="185"/>
      <c r="C515" s="191">
        <v>8504</v>
      </c>
      <c r="D515" s="233" t="s">
        <v>166</v>
      </c>
      <c r="E515" s="539"/>
      <c r="F515" s="540">
        <f>G515+H515+I515+J515</f>
        <v>0</v>
      </c>
      <c r="G515" s="442"/>
      <c r="H515" s="443"/>
      <c r="I515" s="443"/>
      <c r="J515" s="444"/>
      <c r="K515" s="1437" t="str">
        <f t="shared" si="94"/>
        <v/>
      </c>
      <c r="L515" s="574"/>
    </row>
    <row r="516" spans="1:26" s="245" customFormat="1" ht="18.75" hidden="1" customHeight="1">
      <c r="A516" s="7">
        <v>315</v>
      </c>
      <c r="B516" s="425">
        <v>8600</v>
      </c>
      <c r="C516" s="2172" t="s">
        <v>167</v>
      </c>
      <c r="D516" s="2172"/>
      <c r="E516" s="1645">
        <f t="shared" ref="E516:J516" si="106">SUM(E517:E520)</f>
        <v>0</v>
      </c>
      <c r="F516" s="551">
        <f t="shared" si="106"/>
        <v>0</v>
      </c>
      <c r="G516" s="619">
        <f t="shared" si="106"/>
        <v>0</v>
      </c>
      <c r="H516" s="617">
        <f t="shared" si="106"/>
        <v>0</v>
      </c>
      <c r="I516" s="617">
        <f t="shared" si="106"/>
        <v>0</v>
      </c>
      <c r="J516" s="585">
        <f t="shared" si="106"/>
        <v>0</v>
      </c>
      <c r="K516" s="1437" t="str">
        <f t="shared" si="94"/>
        <v/>
      </c>
      <c r="L516" s="574"/>
      <c r="M516" s="1878"/>
      <c r="N516" s="243"/>
      <c r="O516" s="243"/>
      <c r="P516" s="243"/>
      <c r="Q516" s="243"/>
      <c r="R516" s="243"/>
      <c r="S516" s="243"/>
      <c r="T516" s="243"/>
      <c r="U516" s="243"/>
      <c r="V516" s="243"/>
      <c r="W516" s="243"/>
      <c r="X516" s="243"/>
      <c r="Y516" s="243"/>
      <c r="Z516" s="243"/>
    </row>
    <row r="517" spans="1:26" ht="18.75" hidden="1" customHeight="1">
      <c r="A517" s="8">
        <v>320</v>
      </c>
      <c r="B517" s="185"/>
      <c r="C517" s="385">
        <v>8611</v>
      </c>
      <c r="D517" s="386" t="s">
        <v>168</v>
      </c>
      <c r="E517" s="541"/>
      <c r="F517" s="542">
        <f>G517+H517+I517+J517</f>
        <v>0</v>
      </c>
      <c r="G517" s="445"/>
      <c r="H517" s="446"/>
      <c r="I517" s="446"/>
      <c r="J517" s="447"/>
      <c r="K517" s="1437" t="str">
        <f t="shared" si="94"/>
        <v/>
      </c>
      <c r="L517" s="574"/>
    </row>
    <row r="518" spans="1:26" ht="18.75" hidden="1" customHeight="1">
      <c r="A518" s="8">
        <v>325</v>
      </c>
      <c r="B518" s="185"/>
      <c r="C518" s="356">
        <v>8621</v>
      </c>
      <c r="D518" s="357" t="s">
        <v>169</v>
      </c>
      <c r="E518" s="537"/>
      <c r="F518" s="538">
        <f>G518+H518+I518+J518</f>
        <v>0</v>
      </c>
      <c r="G518" s="439"/>
      <c r="H518" s="440"/>
      <c r="I518" s="440"/>
      <c r="J518" s="441"/>
      <c r="K518" s="1437" t="str">
        <f t="shared" si="94"/>
        <v/>
      </c>
      <c r="L518" s="574"/>
      <c r="N518" s="245"/>
      <c r="O518" s="245"/>
      <c r="P518" s="245"/>
      <c r="Q518" s="245"/>
      <c r="R518" s="245"/>
      <c r="S518" s="245"/>
      <c r="T518" s="245"/>
      <c r="U518" s="245"/>
      <c r="V518" s="245"/>
      <c r="W518" s="245"/>
      <c r="X518" s="245"/>
      <c r="Y518" s="245"/>
      <c r="Z518" s="245"/>
    </row>
    <row r="519" spans="1:26" ht="18.75" hidden="1" customHeight="1">
      <c r="A519" s="8">
        <v>330</v>
      </c>
      <c r="B519" s="185"/>
      <c r="C519" s="358">
        <v>8623</v>
      </c>
      <c r="D519" s="403" t="s">
        <v>170</v>
      </c>
      <c r="E519" s="535"/>
      <c r="F519" s="536">
        <f>G519+H519+I519+J519</f>
        <v>0</v>
      </c>
      <c r="G519" s="436"/>
      <c r="H519" s="437"/>
      <c r="I519" s="437"/>
      <c r="J519" s="438"/>
      <c r="K519" s="1437" t="str">
        <f t="shared" si="94"/>
        <v/>
      </c>
      <c r="L519" s="574"/>
    </row>
    <row r="520" spans="1:26" ht="18.75" hidden="1" customHeight="1">
      <c r="A520" s="8">
        <v>340</v>
      </c>
      <c r="B520" s="185"/>
      <c r="C520" s="272">
        <v>8640</v>
      </c>
      <c r="D520" s="193" t="s">
        <v>171</v>
      </c>
      <c r="E520" s="552"/>
      <c r="F520" s="381">
        <f>G520+H520+I520+J520</f>
        <v>0</v>
      </c>
      <c r="G520" s="448"/>
      <c r="H520" s="449"/>
      <c r="I520" s="449"/>
      <c r="J520" s="450"/>
      <c r="K520" s="1437" t="str">
        <f t="shared" si="94"/>
        <v/>
      </c>
      <c r="L520" s="574"/>
    </row>
    <row r="521" spans="1:26" s="245" customFormat="1" ht="18.75" hidden="1" customHeight="1">
      <c r="A521" s="7">
        <v>295</v>
      </c>
      <c r="B521" s="425">
        <v>8700</v>
      </c>
      <c r="C521" s="2172" t="s">
        <v>1358</v>
      </c>
      <c r="D521" s="2181"/>
      <c r="E521" s="1645">
        <f t="shared" ref="E521:J521" si="107">SUM(E522:E523)</f>
        <v>0</v>
      </c>
      <c r="F521" s="551">
        <f t="shared" si="107"/>
        <v>0</v>
      </c>
      <c r="G521" s="619">
        <f t="shared" si="107"/>
        <v>0</v>
      </c>
      <c r="H521" s="617">
        <f t="shared" si="107"/>
        <v>0</v>
      </c>
      <c r="I521" s="617">
        <f t="shared" si="107"/>
        <v>0</v>
      </c>
      <c r="J521" s="585">
        <f t="shared" si="107"/>
        <v>0</v>
      </c>
      <c r="K521" s="1437" t="str">
        <f t="shared" si="94"/>
        <v/>
      </c>
      <c r="L521" s="574"/>
      <c r="M521" s="1878"/>
      <c r="N521" s="243"/>
      <c r="O521" s="243"/>
      <c r="P521" s="243"/>
      <c r="Q521" s="243"/>
      <c r="R521" s="243"/>
      <c r="S521" s="243"/>
      <c r="T521" s="243"/>
      <c r="U521" s="243"/>
      <c r="V521" s="243"/>
      <c r="W521" s="243"/>
      <c r="X521" s="243"/>
      <c r="Y521" s="243"/>
      <c r="Z521" s="243"/>
    </row>
    <row r="522" spans="1:26" hidden="1">
      <c r="A522" s="8">
        <v>300</v>
      </c>
      <c r="B522" s="185"/>
      <c r="C522" s="186">
        <v>8733</v>
      </c>
      <c r="D522" s="187" t="s">
        <v>603</v>
      </c>
      <c r="E522" s="531"/>
      <c r="F522" s="532">
        <f>G522+H522+I522+J522</f>
        <v>0</v>
      </c>
      <c r="G522" s="430"/>
      <c r="H522" s="431"/>
      <c r="I522" s="431"/>
      <c r="J522" s="432"/>
      <c r="K522" s="1437" t="str">
        <f t="shared" si="94"/>
        <v/>
      </c>
      <c r="L522" s="574"/>
    </row>
    <row r="523" spans="1:26" hidden="1">
      <c r="A523" s="8">
        <v>310</v>
      </c>
      <c r="B523" s="185"/>
      <c r="C523" s="191">
        <v>8766</v>
      </c>
      <c r="D523" s="233" t="s">
        <v>604</v>
      </c>
      <c r="E523" s="539"/>
      <c r="F523" s="540">
        <f>G523+H523+I523+J523</f>
        <v>0</v>
      </c>
      <c r="G523" s="442"/>
      <c r="H523" s="443"/>
      <c r="I523" s="443"/>
      <c r="J523" s="444"/>
      <c r="K523" s="1437" t="str">
        <f t="shared" si="94"/>
        <v/>
      </c>
      <c r="L523" s="574"/>
    </row>
    <row r="524" spans="1:26" s="245" customFormat="1" ht="18" customHeight="1">
      <c r="A524" s="7">
        <v>355</v>
      </c>
      <c r="B524" s="422">
        <v>8800</v>
      </c>
      <c r="C524" s="2178" t="s">
        <v>1357</v>
      </c>
      <c r="D524" s="2179"/>
      <c r="E524" s="1645">
        <f t="shared" ref="E524:J524" si="108">SUM(E525:E530)</f>
        <v>0</v>
      </c>
      <c r="F524" s="551">
        <f t="shared" si="108"/>
        <v>-1756235</v>
      </c>
      <c r="G524" s="619">
        <f t="shared" si="108"/>
        <v>-1778398</v>
      </c>
      <c r="H524" s="617">
        <f t="shared" si="108"/>
        <v>0</v>
      </c>
      <c r="I524" s="617">
        <f t="shared" si="108"/>
        <v>0</v>
      </c>
      <c r="J524" s="585">
        <f t="shared" si="108"/>
        <v>22163</v>
      </c>
      <c r="K524" s="1437">
        <f t="shared" si="94"/>
        <v>1</v>
      </c>
      <c r="L524" s="574"/>
      <c r="M524" s="1878"/>
      <c r="N524" s="243"/>
      <c r="O524" s="243"/>
      <c r="P524" s="243"/>
      <c r="Q524" s="243"/>
      <c r="R524" s="243"/>
      <c r="S524" s="243"/>
      <c r="T524" s="243"/>
      <c r="U524" s="243"/>
      <c r="V524" s="243"/>
      <c r="W524" s="243"/>
      <c r="X524" s="243"/>
      <c r="Y524" s="243"/>
      <c r="Z524" s="243"/>
    </row>
    <row r="525" spans="1:26" ht="18" hidden="1" customHeight="1">
      <c r="A525" s="8">
        <v>360</v>
      </c>
      <c r="B525" s="185"/>
      <c r="C525" s="186">
        <v>8801</v>
      </c>
      <c r="D525" s="187" t="s">
        <v>609</v>
      </c>
      <c r="E525" s="547"/>
      <c r="F525" s="532">
        <f t="shared" ref="F525:F530" si="109">G525+H525+I525+J525</f>
        <v>0</v>
      </c>
      <c r="G525" s="430"/>
      <c r="H525" s="431"/>
      <c r="I525" s="431"/>
      <c r="J525" s="432"/>
      <c r="K525" s="1437" t="str">
        <f t="shared" ref="K525:K588" si="110">(IF($E525&lt;&gt;0,$K$2,IF($F525&lt;&gt;0,$K$2,IF($G525&lt;&gt;0,$K$2,IF($H525&lt;&gt;0,$K$2,IF($I525&lt;&gt;0,$K$2,IF($J525&lt;&gt;0,$K$2,"")))))))</f>
        <v/>
      </c>
      <c r="L525" s="574"/>
    </row>
    <row r="526" spans="1:26" ht="18" hidden="1" customHeight="1">
      <c r="A526" s="8">
        <v>365</v>
      </c>
      <c r="B526" s="185"/>
      <c r="C526" s="188">
        <v>8802</v>
      </c>
      <c r="D526" s="189" t="s">
        <v>610</v>
      </c>
      <c r="E526" s="545"/>
      <c r="F526" s="534">
        <f t="shared" si="109"/>
        <v>0</v>
      </c>
      <c r="G526" s="433"/>
      <c r="H526" s="434"/>
      <c r="I526" s="434"/>
      <c r="J526" s="435"/>
      <c r="K526" s="1437" t="str">
        <f t="shared" si="110"/>
        <v/>
      </c>
      <c r="L526" s="574"/>
      <c r="N526" s="245"/>
      <c r="O526" s="245"/>
      <c r="P526" s="245"/>
      <c r="Q526" s="245"/>
      <c r="R526" s="245"/>
      <c r="S526" s="245"/>
      <c r="T526" s="245"/>
      <c r="U526" s="245"/>
      <c r="V526" s="245"/>
      <c r="W526" s="245"/>
      <c r="X526" s="245"/>
      <c r="Y526" s="245"/>
      <c r="Z526" s="245"/>
    </row>
    <row r="527" spans="1:26" ht="32.25" customHeight="1">
      <c r="A527" s="8">
        <v>365</v>
      </c>
      <c r="B527" s="185"/>
      <c r="C527" s="188">
        <v>8803</v>
      </c>
      <c r="D527" s="189" t="s">
        <v>1364</v>
      </c>
      <c r="E527" s="545"/>
      <c r="F527" s="534">
        <f t="shared" si="109"/>
        <v>-1756235</v>
      </c>
      <c r="G527" s="433">
        <v>-1778398</v>
      </c>
      <c r="H527" s="434"/>
      <c r="I527" s="434"/>
      <c r="J527" s="435">
        <v>22163</v>
      </c>
      <c r="K527" s="1437">
        <f t="shared" si="110"/>
        <v>1</v>
      </c>
      <c r="L527" s="574"/>
      <c r="N527" s="245"/>
      <c r="O527" s="245"/>
      <c r="P527" s="245"/>
      <c r="Q527" s="245"/>
      <c r="R527" s="245"/>
      <c r="S527" s="245"/>
      <c r="T527" s="245"/>
      <c r="U527" s="245"/>
      <c r="V527" s="245"/>
      <c r="W527" s="245"/>
      <c r="X527" s="245"/>
      <c r="Y527" s="245"/>
      <c r="Z527" s="245"/>
    </row>
    <row r="528" spans="1:26" ht="18" hidden="1" customHeight="1">
      <c r="A528" s="8">
        <v>370</v>
      </c>
      <c r="B528" s="185"/>
      <c r="C528" s="188">
        <v>8804</v>
      </c>
      <c r="D528" s="189" t="s">
        <v>606</v>
      </c>
      <c r="E528" s="545"/>
      <c r="F528" s="534">
        <f t="shared" si="109"/>
        <v>0</v>
      </c>
      <c r="G528" s="433"/>
      <c r="H528" s="434"/>
      <c r="I528" s="434"/>
      <c r="J528" s="435"/>
      <c r="K528" s="1437" t="str">
        <f t="shared" si="110"/>
        <v/>
      </c>
      <c r="L528" s="574"/>
    </row>
    <row r="529" spans="1:26" ht="18" hidden="1" customHeight="1">
      <c r="A529" s="8">
        <v>365</v>
      </c>
      <c r="B529" s="185"/>
      <c r="C529" s="188" t="s">
        <v>605</v>
      </c>
      <c r="D529" s="595" t="s">
        <v>607</v>
      </c>
      <c r="E529" s="545"/>
      <c r="F529" s="534">
        <f t="shared" si="109"/>
        <v>0</v>
      </c>
      <c r="G529" s="433"/>
      <c r="H529" s="434"/>
      <c r="I529" s="434"/>
      <c r="J529" s="435"/>
      <c r="K529" s="1437" t="str">
        <f t="shared" si="110"/>
        <v/>
      </c>
      <c r="L529" s="574"/>
      <c r="N529" s="245"/>
      <c r="O529" s="245"/>
      <c r="P529" s="245"/>
      <c r="Q529" s="245"/>
      <c r="R529" s="245"/>
      <c r="S529" s="245"/>
      <c r="T529" s="245"/>
      <c r="U529" s="245"/>
      <c r="V529" s="245"/>
      <c r="W529" s="245"/>
      <c r="X529" s="245"/>
      <c r="Y529" s="245"/>
      <c r="Z529" s="245"/>
    </row>
    <row r="530" spans="1:26" ht="18" hidden="1" customHeight="1">
      <c r="A530" s="8">
        <v>370</v>
      </c>
      <c r="B530" s="185"/>
      <c r="C530" s="191">
        <v>8809</v>
      </c>
      <c r="D530" s="219" t="s">
        <v>608</v>
      </c>
      <c r="E530" s="546"/>
      <c r="F530" s="540">
        <f t="shared" si="109"/>
        <v>0</v>
      </c>
      <c r="G530" s="442"/>
      <c r="H530" s="443"/>
      <c r="I530" s="443"/>
      <c r="J530" s="444"/>
      <c r="K530" s="1437" t="str">
        <f t="shared" si="110"/>
        <v/>
      </c>
      <c r="L530" s="574"/>
    </row>
    <row r="531" spans="1:26" s="245" customFormat="1" ht="18" customHeight="1">
      <c r="A531" s="7">
        <v>375</v>
      </c>
      <c r="B531" s="425">
        <v>8900</v>
      </c>
      <c r="C531" s="2185" t="s">
        <v>1096</v>
      </c>
      <c r="D531" s="2186"/>
      <c r="E531" s="1645">
        <f t="shared" ref="E531:J531" si="111">SUM(E532:E534)</f>
        <v>0</v>
      </c>
      <c r="F531" s="551">
        <f t="shared" si="111"/>
        <v>95394</v>
      </c>
      <c r="G531" s="619">
        <f t="shared" si="111"/>
        <v>-59347</v>
      </c>
      <c r="H531" s="617">
        <f t="shared" si="111"/>
        <v>0</v>
      </c>
      <c r="I531" s="617">
        <f t="shared" si="111"/>
        <v>0</v>
      </c>
      <c r="J531" s="585">
        <f t="shared" si="111"/>
        <v>154741</v>
      </c>
      <c r="K531" s="1437">
        <f t="shared" si="110"/>
        <v>1</v>
      </c>
      <c r="L531" s="574"/>
      <c r="M531" s="1878"/>
      <c r="N531" s="243"/>
      <c r="O531" s="243"/>
      <c r="P531" s="243"/>
      <c r="Q531" s="243"/>
      <c r="R531" s="243"/>
      <c r="S531" s="243"/>
      <c r="T531" s="243"/>
      <c r="U531" s="243"/>
      <c r="V531" s="243"/>
      <c r="W531" s="243"/>
      <c r="X531" s="243"/>
      <c r="Y531" s="243"/>
      <c r="Z531" s="243"/>
    </row>
    <row r="532" spans="1:26" ht="18" hidden="1" customHeight="1">
      <c r="A532" s="8">
        <v>380</v>
      </c>
      <c r="B532" s="197"/>
      <c r="C532" s="186">
        <v>8901</v>
      </c>
      <c r="D532" s="187" t="s">
        <v>611</v>
      </c>
      <c r="E532" s="547"/>
      <c r="F532" s="532">
        <f>G532+H532+I532+J532</f>
        <v>0</v>
      </c>
      <c r="G532" s="430"/>
      <c r="H532" s="431"/>
      <c r="I532" s="431"/>
      <c r="J532" s="432"/>
      <c r="K532" s="1437" t="str">
        <f t="shared" si="110"/>
        <v/>
      </c>
      <c r="L532" s="574"/>
    </row>
    <row r="533" spans="1:26" ht="31.5" hidden="1">
      <c r="A533" s="8">
        <v>385</v>
      </c>
      <c r="B533" s="197"/>
      <c r="C533" s="188">
        <v>8902</v>
      </c>
      <c r="D533" s="189" t="s">
        <v>612</v>
      </c>
      <c r="E533" s="545"/>
      <c r="F533" s="534">
        <f>G533+H533+I533+J533</f>
        <v>0</v>
      </c>
      <c r="G533" s="433"/>
      <c r="H533" s="434"/>
      <c r="I533" s="434"/>
      <c r="J533" s="435"/>
      <c r="K533" s="1437" t="str">
        <f t="shared" si="110"/>
        <v/>
      </c>
      <c r="L533" s="574"/>
      <c r="N533" s="245"/>
      <c r="O533" s="245"/>
      <c r="P533" s="245"/>
      <c r="Q533" s="245"/>
      <c r="R533" s="245"/>
      <c r="S533" s="245"/>
      <c r="T533" s="245"/>
      <c r="U533" s="245"/>
      <c r="V533" s="245"/>
      <c r="W533" s="245"/>
      <c r="X533" s="245"/>
      <c r="Y533" s="245"/>
      <c r="Z533" s="245"/>
    </row>
    <row r="534" spans="1:26" ht="31.5">
      <c r="A534" s="8">
        <v>390</v>
      </c>
      <c r="B534" s="197"/>
      <c r="C534" s="191">
        <v>8903</v>
      </c>
      <c r="D534" s="219" t="s">
        <v>1014</v>
      </c>
      <c r="E534" s="546"/>
      <c r="F534" s="540">
        <f>G534+H534+I534+J534</f>
        <v>95394</v>
      </c>
      <c r="G534" s="442">
        <v>-59347</v>
      </c>
      <c r="H534" s="443"/>
      <c r="I534" s="443"/>
      <c r="J534" s="444">
        <v>154741</v>
      </c>
      <c r="K534" s="1437">
        <f t="shared" si="110"/>
        <v>1</v>
      </c>
      <c r="L534" s="574"/>
    </row>
    <row r="535" spans="1:26" s="245" customFormat="1" ht="18.75" hidden="1" customHeight="1">
      <c r="A535" s="7">
        <v>395</v>
      </c>
      <c r="B535" s="425">
        <v>9000</v>
      </c>
      <c r="C535" s="2172" t="s">
        <v>1449</v>
      </c>
      <c r="D535" s="2172"/>
      <c r="E535" s="553"/>
      <c r="F535" s="555">
        <f>G535+H535+I535+J535</f>
        <v>0</v>
      </c>
      <c r="G535" s="626"/>
      <c r="H535" s="627"/>
      <c r="I535" s="627"/>
      <c r="J535" s="589"/>
      <c r="K535" s="1437" t="str">
        <f t="shared" si="110"/>
        <v/>
      </c>
      <c r="L535" s="574"/>
      <c r="M535" s="1878"/>
      <c r="N535" s="243"/>
      <c r="O535" s="243"/>
      <c r="P535" s="243"/>
      <c r="Q535" s="243"/>
      <c r="R535" s="243"/>
      <c r="S535" s="243"/>
      <c r="T535" s="243"/>
      <c r="U535" s="243"/>
      <c r="V535" s="243"/>
      <c r="W535" s="243"/>
      <c r="X535" s="243"/>
      <c r="Y535" s="243"/>
      <c r="Z535" s="243"/>
    </row>
    <row r="536" spans="1:26" s="245" customFormat="1" ht="18.75" hidden="1" customHeight="1">
      <c r="A536" s="7">
        <v>405</v>
      </c>
      <c r="B536" s="556">
        <v>9100</v>
      </c>
      <c r="C536" s="2180" t="s">
        <v>1353</v>
      </c>
      <c r="D536" s="2180"/>
      <c r="E536" s="1646">
        <f t="shared" ref="E536:J536" si="112">SUM(E537:E540)</f>
        <v>0</v>
      </c>
      <c r="F536" s="557">
        <f t="shared" si="112"/>
        <v>0</v>
      </c>
      <c r="G536" s="628">
        <f t="shared" si="112"/>
        <v>0</v>
      </c>
      <c r="H536" s="629">
        <f t="shared" si="112"/>
        <v>0</v>
      </c>
      <c r="I536" s="629">
        <f t="shared" si="112"/>
        <v>0</v>
      </c>
      <c r="J536" s="590">
        <f t="shared" si="112"/>
        <v>0</v>
      </c>
      <c r="K536" s="1437" t="str">
        <f t="shared" si="110"/>
        <v/>
      </c>
      <c r="L536" s="574"/>
      <c r="M536" s="1878"/>
      <c r="N536" s="243"/>
      <c r="O536" s="243"/>
      <c r="P536" s="243"/>
      <c r="Q536" s="243"/>
      <c r="R536" s="243"/>
      <c r="S536" s="243"/>
      <c r="T536" s="243"/>
      <c r="U536" s="243"/>
      <c r="V536" s="243"/>
      <c r="W536" s="243"/>
      <c r="X536" s="243"/>
      <c r="Y536" s="243"/>
      <c r="Z536" s="243"/>
    </row>
    <row r="537" spans="1:26" ht="18.75" hidden="1" customHeight="1">
      <c r="A537" s="8">
        <v>410</v>
      </c>
      <c r="B537" s="185"/>
      <c r="C537" s="186">
        <v>9111</v>
      </c>
      <c r="D537" s="227" t="s">
        <v>175</v>
      </c>
      <c r="E537" s="531"/>
      <c r="F537" s="532">
        <f>G537+H537+I537+J537</f>
        <v>0</v>
      </c>
      <c r="G537" s="430"/>
      <c r="H537" s="431"/>
      <c r="I537" s="431"/>
      <c r="J537" s="432"/>
      <c r="K537" s="1437" t="str">
        <f t="shared" si="110"/>
        <v/>
      </c>
      <c r="L537" s="574"/>
      <c r="N537" s="245"/>
      <c r="O537" s="245"/>
      <c r="P537" s="245"/>
      <c r="Q537" s="245"/>
      <c r="R537" s="245"/>
      <c r="S537" s="245"/>
      <c r="T537" s="245"/>
      <c r="U537" s="245"/>
      <c r="V537" s="245"/>
      <c r="W537" s="245"/>
      <c r="X537" s="245"/>
      <c r="Y537" s="245"/>
      <c r="Z537" s="245"/>
    </row>
    <row r="538" spans="1:26" ht="18.75" hidden="1" customHeight="1">
      <c r="A538" s="8">
        <v>415</v>
      </c>
      <c r="B538" s="185"/>
      <c r="C538" s="188">
        <v>9112</v>
      </c>
      <c r="D538" s="354" t="s">
        <v>176</v>
      </c>
      <c r="E538" s="533"/>
      <c r="F538" s="534">
        <f>G538+H538+I538+J538</f>
        <v>0</v>
      </c>
      <c r="G538" s="433"/>
      <c r="H538" s="434"/>
      <c r="I538" s="434"/>
      <c r="J538" s="435"/>
      <c r="K538" s="1437" t="str">
        <f t="shared" si="110"/>
        <v/>
      </c>
      <c r="L538" s="574"/>
      <c r="N538" s="245"/>
      <c r="O538" s="245"/>
      <c r="P538" s="245"/>
      <c r="Q538" s="245"/>
      <c r="R538" s="245"/>
      <c r="S538" s="245"/>
      <c r="T538" s="245"/>
      <c r="U538" s="245"/>
      <c r="V538" s="245"/>
      <c r="W538" s="245"/>
      <c r="X538" s="245"/>
      <c r="Y538" s="245"/>
      <c r="Z538" s="245"/>
    </row>
    <row r="539" spans="1:26" ht="18.75" hidden="1" customHeight="1">
      <c r="A539" s="8">
        <v>420</v>
      </c>
      <c r="B539" s="185"/>
      <c r="C539" s="188">
        <v>9121</v>
      </c>
      <c r="D539" s="354" t="s">
        <v>177</v>
      </c>
      <c r="E539" s="533"/>
      <c r="F539" s="534">
        <f>G539+H539+I539+J539</f>
        <v>0</v>
      </c>
      <c r="G539" s="433"/>
      <c r="H539" s="434"/>
      <c r="I539" s="434"/>
      <c r="J539" s="435"/>
      <c r="K539" s="1437" t="str">
        <f t="shared" si="110"/>
        <v/>
      </c>
      <c r="L539" s="574"/>
    </row>
    <row r="540" spans="1:26" ht="18.75" hidden="1" customHeight="1">
      <c r="A540" s="8">
        <v>425</v>
      </c>
      <c r="B540" s="185"/>
      <c r="C540" s="191">
        <v>9122</v>
      </c>
      <c r="D540" s="233" t="s">
        <v>178</v>
      </c>
      <c r="E540" s="539"/>
      <c r="F540" s="540">
        <f>G540+H540+I540+J540</f>
        <v>0</v>
      </c>
      <c r="G540" s="442"/>
      <c r="H540" s="443"/>
      <c r="I540" s="443"/>
      <c r="J540" s="444"/>
      <c r="K540" s="1437" t="str">
        <f t="shared" si="110"/>
        <v/>
      </c>
      <c r="L540" s="574"/>
    </row>
    <row r="541" spans="1:26" s="245" customFormat="1" ht="18.75" hidden="1" customHeight="1">
      <c r="A541" s="7">
        <v>430</v>
      </c>
      <c r="B541" s="425">
        <v>9200</v>
      </c>
      <c r="C541" s="2176" t="s">
        <v>1354</v>
      </c>
      <c r="D541" s="2179"/>
      <c r="E541" s="1645">
        <f t="shared" ref="E541:J541" si="113">+E542+E543</f>
        <v>0</v>
      </c>
      <c r="F541" s="551">
        <f t="shared" si="113"/>
        <v>0</v>
      </c>
      <c r="G541" s="619">
        <f t="shared" si="113"/>
        <v>0</v>
      </c>
      <c r="H541" s="617">
        <f t="shared" si="113"/>
        <v>0</v>
      </c>
      <c r="I541" s="617">
        <f t="shared" si="113"/>
        <v>0</v>
      </c>
      <c r="J541" s="585">
        <f t="shared" si="113"/>
        <v>0</v>
      </c>
      <c r="K541" s="1437" t="str">
        <f t="shared" si="110"/>
        <v/>
      </c>
      <c r="L541" s="574"/>
      <c r="M541" s="1878"/>
      <c r="N541" s="243"/>
      <c r="O541" s="243"/>
      <c r="P541" s="243"/>
      <c r="Q541" s="243"/>
      <c r="R541" s="243"/>
      <c r="S541" s="243"/>
      <c r="T541" s="243"/>
      <c r="U541" s="243"/>
      <c r="V541" s="243"/>
      <c r="W541" s="243"/>
      <c r="X541" s="243"/>
      <c r="Y541" s="243"/>
      <c r="Z541" s="243"/>
    </row>
    <row r="542" spans="1:26" ht="18.75" hidden="1" customHeight="1">
      <c r="A542" s="8">
        <v>435</v>
      </c>
      <c r="B542" s="185"/>
      <c r="C542" s="186">
        <v>9201</v>
      </c>
      <c r="D542" s="187" t="s">
        <v>179</v>
      </c>
      <c r="E542" s="547"/>
      <c r="F542" s="540">
        <f>G542+H542+I542+J542</f>
        <v>0</v>
      </c>
      <c r="G542" s="430"/>
      <c r="H542" s="431"/>
      <c r="I542" s="431"/>
      <c r="J542" s="432"/>
      <c r="K542" s="1437" t="str">
        <f t="shared" si="110"/>
        <v/>
      </c>
      <c r="L542" s="574"/>
    </row>
    <row r="543" spans="1:26" ht="18.75" hidden="1" customHeight="1">
      <c r="A543" s="8">
        <v>440</v>
      </c>
      <c r="B543" s="185"/>
      <c r="C543" s="191">
        <v>9202</v>
      </c>
      <c r="D543" s="219" t="s">
        <v>180</v>
      </c>
      <c r="E543" s="546"/>
      <c r="F543" s="540">
        <f>G543+H543+I543+J543</f>
        <v>0</v>
      </c>
      <c r="G543" s="442"/>
      <c r="H543" s="443"/>
      <c r="I543" s="443"/>
      <c r="J543" s="444"/>
      <c r="K543" s="1437" t="str">
        <f t="shared" si="110"/>
        <v/>
      </c>
      <c r="L543" s="574"/>
      <c r="N543" s="245"/>
      <c r="O543" s="245"/>
      <c r="P543" s="245"/>
      <c r="Q543" s="245"/>
      <c r="R543" s="245"/>
      <c r="S543" s="245"/>
      <c r="T543" s="245"/>
      <c r="U543" s="245"/>
      <c r="V543" s="245"/>
      <c r="W543" s="245"/>
      <c r="X543" s="245"/>
      <c r="Y543" s="245"/>
      <c r="Z543" s="245"/>
    </row>
    <row r="544" spans="1:26" s="245" customFormat="1" ht="18.75" hidden="1" customHeight="1">
      <c r="A544" s="7">
        <v>445</v>
      </c>
      <c r="B544" s="425">
        <v>9300</v>
      </c>
      <c r="C544" s="2172" t="s">
        <v>1355</v>
      </c>
      <c r="D544" s="2172"/>
      <c r="E544" s="1645">
        <f t="shared" ref="E544:J544" si="114">SUM(E545:E565)</f>
        <v>0</v>
      </c>
      <c r="F544" s="551">
        <f t="shared" si="114"/>
        <v>0</v>
      </c>
      <c r="G544" s="619">
        <f t="shared" si="114"/>
        <v>0</v>
      </c>
      <c r="H544" s="617">
        <f t="shared" si="114"/>
        <v>0</v>
      </c>
      <c r="I544" s="617">
        <f t="shared" si="114"/>
        <v>0</v>
      </c>
      <c r="J544" s="585">
        <f t="shared" si="114"/>
        <v>0</v>
      </c>
      <c r="K544" s="1437" t="str">
        <f t="shared" si="110"/>
        <v/>
      </c>
      <c r="L544" s="574"/>
      <c r="M544" s="1878"/>
      <c r="N544" s="243"/>
      <c r="O544" s="243"/>
      <c r="P544" s="243"/>
      <c r="Q544" s="243"/>
      <c r="R544" s="243"/>
      <c r="S544" s="243"/>
      <c r="T544" s="243"/>
      <c r="U544" s="243"/>
      <c r="V544" s="243"/>
      <c r="W544" s="243"/>
      <c r="X544" s="243"/>
      <c r="Y544" s="243"/>
      <c r="Z544" s="243"/>
    </row>
    <row r="545" spans="1:26" ht="18.75" hidden="1" customHeight="1">
      <c r="A545" s="8">
        <v>450</v>
      </c>
      <c r="B545" s="185"/>
      <c r="C545" s="186">
        <v>9301</v>
      </c>
      <c r="D545" s="227" t="s">
        <v>613</v>
      </c>
      <c r="E545" s="547"/>
      <c r="F545" s="532">
        <f t="shared" ref="F545:F564" si="115">G545+H545+I545+J545</f>
        <v>0</v>
      </c>
      <c r="G545" s="430"/>
      <c r="H545" s="431"/>
      <c r="I545" s="431"/>
      <c r="J545" s="432"/>
      <c r="K545" s="1437" t="str">
        <f t="shared" si="110"/>
        <v/>
      </c>
      <c r="L545" s="574"/>
    </row>
    <row r="546" spans="1:26" ht="18.75" hidden="1" customHeight="1">
      <c r="A546" s="8">
        <v>450</v>
      </c>
      <c r="B546" s="185"/>
      <c r="C546" s="358">
        <v>9310</v>
      </c>
      <c r="D546" s="596" t="s">
        <v>181</v>
      </c>
      <c r="E546" s="543"/>
      <c r="F546" s="536">
        <f t="shared" si="115"/>
        <v>0</v>
      </c>
      <c r="G546" s="436"/>
      <c r="H546" s="437"/>
      <c r="I546" s="437"/>
      <c r="J546" s="438"/>
      <c r="K546" s="1437" t="str">
        <f t="shared" si="110"/>
        <v/>
      </c>
      <c r="L546" s="574"/>
    </row>
    <row r="547" spans="1:26" s="251" customFormat="1" ht="18.75" hidden="1" customHeight="1">
      <c r="A547" s="11">
        <v>451</v>
      </c>
      <c r="B547" s="185"/>
      <c r="C547" s="597">
        <v>9317</v>
      </c>
      <c r="D547" s="598" t="s">
        <v>614</v>
      </c>
      <c r="E547" s="599"/>
      <c r="F547" s="538">
        <f t="shared" si="115"/>
        <v>0</v>
      </c>
      <c r="G547" s="1393">
        <v>0</v>
      </c>
      <c r="H547" s="1394">
        <v>0</v>
      </c>
      <c r="I547" s="1394">
        <v>0</v>
      </c>
      <c r="J547" s="441"/>
      <c r="K547" s="1437" t="str">
        <f t="shared" si="110"/>
        <v/>
      </c>
      <c r="L547" s="574"/>
      <c r="M547" s="1878"/>
      <c r="N547" s="245"/>
      <c r="O547" s="245"/>
      <c r="P547" s="245"/>
      <c r="Q547" s="245"/>
      <c r="R547" s="245"/>
      <c r="S547" s="245"/>
      <c r="T547" s="245"/>
      <c r="U547" s="245"/>
      <c r="V547" s="245"/>
      <c r="W547" s="245"/>
      <c r="X547" s="245"/>
      <c r="Y547" s="245"/>
      <c r="Z547" s="245"/>
    </row>
    <row r="548" spans="1:26" s="251" customFormat="1" ht="18.75" hidden="1" customHeight="1">
      <c r="A548" s="11">
        <v>452</v>
      </c>
      <c r="B548" s="185"/>
      <c r="C548" s="600">
        <v>9318</v>
      </c>
      <c r="D548" s="601" t="s">
        <v>615</v>
      </c>
      <c r="E548" s="543"/>
      <c r="F548" s="536">
        <f t="shared" si="115"/>
        <v>0</v>
      </c>
      <c r="G548" s="436"/>
      <c r="H548" s="437"/>
      <c r="I548" s="437"/>
      <c r="J548" s="438"/>
      <c r="K548" s="1437" t="str">
        <f t="shared" si="110"/>
        <v/>
      </c>
      <c r="L548" s="574"/>
      <c r="M548" s="1878"/>
      <c r="N548" s="243"/>
      <c r="O548" s="243"/>
      <c r="P548" s="243"/>
      <c r="Q548" s="243"/>
      <c r="R548" s="243"/>
      <c r="S548" s="243"/>
      <c r="T548" s="243"/>
      <c r="U548" s="243"/>
      <c r="V548" s="243"/>
      <c r="W548" s="243"/>
      <c r="X548" s="243"/>
      <c r="Y548" s="243"/>
      <c r="Z548" s="243"/>
    </row>
    <row r="549" spans="1:26" ht="31.5" hidden="1">
      <c r="A549" s="9">
        <v>456</v>
      </c>
      <c r="B549" s="185"/>
      <c r="C549" s="356">
        <v>9321</v>
      </c>
      <c r="D549" s="602" t="s">
        <v>182</v>
      </c>
      <c r="E549" s="599"/>
      <c r="F549" s="538">
        <f t="shared" si="115"/>
        <v>0</v>
      </c>
      <c r="G549" s="439"/>
      <c r="H549" s="440"/>
      <c r="I549" s="440"/>
      <c r="J549" s="441"/>
      <c r="K549" s="1437" t="str">
        <f t="shared" si="110"/>
        <v/>
      </c>
      <c r="L549" s="574"/>
      <c r="M549" s="1884"/>
      <c r="N549" s="251"/>
      <c r="O549" s="251"/>
      <c r="P549" s="251"/>
      <c r="Q549" s="251"/>
      <c r="R549" s="251"/>
      <c r="S549" s="251"/>
      <c r="T549" s="251"/>
      <c r="U549" s="251"/>
      <c r="V549" s="251"/>
      <c r="W549" s="251"/>
      <c r="X549" s="251"/>
      <c r="Y549" s="251"/>
      <c r="Z549" s="251"/>
    </row>
    <row r="550" spans="1:26" ht="31.5" hidden="1">
      <c r="A550" s="9">
        <v>457</v>
      </c>
      <c r="B550" s="185"/>
      <c r="C550" s="188">
        <v>9322</v>
      </c>
      <c r="D550" s="360" t="s">
        <v>620</v>
      </c>
      <c r="E550" s="545"/>
      <c r="F550" s="534">
        <f t="shared" si="115"/>
        <v>0</v>
      </c>
      <c r="G550" s="433"/>
      <c r="H550" s="434"/>
      <c r="I550" s="434"/>
      <c r="J550" s="435"/>
      <c r="K550" s="1437" t="str">
        <f t="shared" si="110"/>
        <v/>
      </c>
      <c r="L550" s="574"/>
      <c r="M550" s="1884"/>
      <c r="N550" s="251"/>
      <c r="O550" s="251"/>
      <c r="P550" s="251"/>
      <c r="Q550" s="251"/>
      <c r="R550" s="251"/>
      <c r="S550" s="251"/>
      <c r="T550" s="251"/>
      <c r="U550" s="251"/>
      <c r="V550" s="251"/>
      <c r="W550" s="251"/>
      <c r="X550" s="251"/>
      <c r="Y550" s="251"/>
      <c r="Z550" s="251"/>
    </row>
    <row r="551" spans="1:26" ht="31.5" hidden="1">
      <c r="A551" s="9">
        <v>458</v>
      </c>
      <c r="B551" s="185"/>
      <c r="C551" s="188">
        <v>9323</v>
      </c>
      <c r="D551" s="360" t="s">
        <v>621</v>
      </c>
      <c r="E551" s="545"/>
      <c r="F551" s="534">
        <f t="shared" si="115"/>
        <v>0</v>
      </c>
      <c r="G551" s="433"/>
      <c r="H551" s="434"/>
      <c r="I551" s="434"/>
      <c r="J551" s="435"/>
      <c r="K551" s="1437" t="str">
        <f t="shared" si="110"/>
        <v/>
      </c>
      <c r="L551" s="574"/>
    </row>
    <row r="552" spans="1:26" ht="31.5" hidden="1">
      <c r="A552" s="9">
        <v>459</v>
      </c>
      <c r="B552" s="185"/>
      <c r="C552" s="188">
        <v>9324</v>
      </c>
      <c r="D552" s="360" t="s">
        <v>622</v>
      </c>
      <c r="E552" s="545"/>
      <c r="F552" s="534">
        <f t="shared" si="115"/>
        <v>0</v>
      </c>
      <c r="G552" s="433"/>
      <c r="H552" s="434"/>
      <c r="I552" s="434"/>
      <c r="J552" s="435"/>
      <c r="K552" s="1437" t="str">
        <f t="shared" si="110"/>
        <v/>
      </c>
      <c r="L552" s="574"/>
    </row>
    <row r="553" spans="1:26" ht="18.75" hidden="1" customHeight="1">
      <c r="A553" s="9">
        <v>460</v>
      </c>
      <c r="B553" s="185"/>
      <c r="C553" s="188">
        <v>9325</v>
      </c>
      <c r="D553" s="360" t="s">
        <v>623</v>
      </c>
      <c r="E553" s="545"/>
      <c r="F553" s="534">
        <f t="shared" si="115"/>
        <v>0</v>
      </c>
      <c r="G553" s="433"/>
      <c r="H553" s="434"/>
      <c r="I553" s="434"/>
      <c r="J553" s="435"/>
      <c r="K553" s="1437" t="str">
        <f t="shared" si="110"/>
        <v/>
      </c>
      <c r="L553" s="574"/>
    </row>
    <row r="554" spans="1:26" ht="18.75" hidden="1" customHeight="1">
      <c r="A554" s="9">
        <v>461</v>
      </c>
      <c r="B554" s="185"/>
      <c r="C554" s="188">
        <v>9326</v>
      </c>
      <c r="D554" s="360" t="s">
        <v>624</v>
      </c>
      <c r="E554" s="545"/>
      <c r="F554" s="534">
        <f t="shared" si="115"/>
        <v>0</v>
      </c>
      <c r="G554" s="433"/>
      <c r="H554" s="434"/>
      <c r="I554" s="434"/>
      <c r="J554" s="435"/>
      <c r="K554" s="1437" t="str">
        <f t="shared" si="110"/>
        <v/>
      </c>
      <c r="L554" s="574"/>
    </row>
    <row r="555" spans="1:26" ht="30.75" hidden="1" customHeight="1">
      <c r="A555" s="8"/>
      <c r="B555" s="185"/>
      <c r="C555" s="188">
        <v>9327</v>
      </c>
      <c r="D555" s="360" t="s">
        <v>625</v>
      </c>
      <c r="E555" s="545"/>
      <c r="F555" s="534">
        <f t="shared" si="115"/>
        <v>0</v>
      </c>
      <c r="G555" s="433"/>
      <c r="H555" s="434"/>
      <c r="I555" s="434"/>
      <c r="J555" s="435"/>
      <c r="K555" s="1437" t="str">
        <f t="shared" si="110"/>
        <v/>
      </c>
      <c r="L555" s="574"/>
    </row>
    <row r="556" spans="1:26" ht="18.75" hidden="1" customHeight="1">
      <c r="A556" s="8"/>
      <c r="B556" s="185"/>
      <c r="C556" s="358">
        <v>9328</v>
      </c>
      <c r="D556" s="603" t="s">
        <v>626</v>
      </c>
      <c r="E556" s="543"/>
      <c r="F556" s="536">
        <f t="shared" si="115"/>
        <v>0</v>
      </c>
      <c r="G556" s="436"/>
      <c r="H556" s="437"/>
      <c r="I556" s="437"/>
      <c r="J556" s="438"/>
      <c r="K556" s="1437" t="str">
        <f t="shared" si="110"/>
        <v/>
      </c>
      <c r="L556" s="574"/>
    </row>
    <row r="557" spans="1:26" ht="31.5" hidden="1">
      <c r="A557" s="9">
        <v>462</v>
      </c>
      <c r="B557" s="185"/>
      <c r="C557" s="272">
        <v>9330</v>
      </c>
      <c r="D557" s="193" t="s">
        <v>627</v>
      </c>
      <c r="E557" s="604"/>
      <c r="F557" s="605">
        <f t="shared" si="115"/>
        <v>0</v>
      </c>
      <c r="G557" s="630"/>
      <c r="H557" s="631"/>
      <c r="I557" s="631"/>
      <c r="J557" s="606"/>
      <c r="K557" s="1437" t="str">
        <f t="shared" si="110"/>
        <v/>
      </c>
      <c r="L557" s="574"/>
    </row>
    <row r="558" spans="1:26" ht="31.5" hidden="1">
      <c r="A558" s="8"/>
      <c r="B558" s="185"/>
      <c r="C558" s="356">
        <v>9336</v>
      </c>
      <c r="D558" s="602" t="s">
        <v>1373</v>
      </c>
      <c r="E558" s="599"/>
      <c r="F558" s="538">
        <f t="shared" si="115"/>
        <v>0</v>
      </c>
      <c r="G558" s="439"/>
      <c r="H558" s="440"/>
      <c r="I558" s="440"/>
      <c r="J558" s="441"/>
      <c r="K558" s="1437" t="str">
        <f t="shared" si="110"/>
        <v/>
      </c>
      <c r="L558" s="574"/>
    </row>
    <row r="559" spans="1:26" ht="31.5" hidden="1">
      <c r="A559" s="9">
        <v>462</v>
      </c>
      <c r="B559" s="185"/>
      <c r="C559" s="188">
        <v>9337</v>
      </c>
      <c r="D559" s="189" t="s">
        <v>1374</v>
      </c>
      <c r="E559" s="545"/>
      <c r="F559" s="534">
        <f t="shared" si="115"/>
        <v>0</v>
      </c>
      <c r="G559" s="433"/>
      <c r="H559" s="434"/>
      <c r="I559" s="434"/>
      <c r="J559" s="435"/>
      <c r="K559" s="1437" t="str">
        <f t="shared" si="110"/>
        <v/>
      </c>
      <c r="L559" s="574"/>
    </row>
    <row r="560" spans="1:26" ht="18.75" hidden="1" customHeight="1">
      <c r="A560" s="8"/>
      <c r="B560" s="185"/>
      <c r="C560" s="188">
        <v>9338</v>
      </c>
      <c r="D560" s="360" t="s">
        <v>1375</v>
      </c>
      <c r="E560" s="545"/>
      <c r="F560" s="534">
        <f t="shared" si="115"/>
        <v>0</v>
      </c>
      <c r="G560" s="433"/>
      <c r="H560" s="434"/>
      <c r="I560" s="434"/>
      <c r="J560" s="435"/>
      <c r="K560" s="1437" t="str">
        <f t="shared" si="110"/>
        <v/>
      </c>
      <c r="L560" s="574"/>
    </row>
    <row r="561" spans="1:26" ht="18.75" hidden="1" customHeight="1">
      <c r="A561" s="9">
        <v>462</v>
      </c>
      <c r="B561" s="185"/>
      <c r="C561" s="358">
        <v>9339</v>
      </c>
      <c r="D561" s="403" t="s">
        <v>1376</v>
      </c>
      <c r="E561" s="543"/>
      <c r="F561" s="536">
        <f t="shared" si="115"/>
        <v>0</v>
      </c>
      <c r="G561" s="436"/>
      <c r="H561" s="437"/>
      <c r="I561" s="437"/>
      <c r="J561" s="438"/>
      <c r="K561" s="1437" t="str">
        <f t="shared" si="110"/>
        <v/>
      </c>
      <c r="L561" s="574"/>
    </row>
    <row r="562" spans="1:26" ht="18.75" hidden="1" customHeight="1">
      <c r="A562" s="8"/>
      <c r="B562" s="185"/>
      <c r="C562" s="356">
        <v>9355</v>
      </c>
      <c r="D562" s="607" t="s">
        <v>1377</v>
      </c>
      <c r="E562" s="599"/>
      <c r="F562" s="538">
        <f t="shared" si="115"/>
        <v>0</v>
      </c>
      <c r="G562" s="439"/>
      <c r="H562" s="440"/>
      <c r="I562" s="440"/>
      <c r="J562" s="441"/>
      <c r="K562" s="1437" t="str">
        <f t="shared" si="110"/>
        <v/>
      </c>
      <c r="L562" s="574"/>
    </row>
    <row r="563" spans="1:26" ht="18.75" hidden="1" customHeight="1">
      <c r="A563" s="9">
        <v>462</v>
      </c>
      <c r="B563" s="185"/>
      <c r="C563" s="358">
        <v>9356</v>
      </c>
      <c r="D563" s="608" t="s">
        <v>1378</v>
      </c>
      <c r="E563" s="543"/>
      <c r="F563" s="536">
        <f t="shared" si="115"/>
        <v>0</v>
      </c>
      <c r="G563" s="436"/>
      <c r="H563" s="437"/>
      <c r="I563" s="437"/>
      <c r="J563" s="438"/>
      <c r="K563" s="1437" t="str">
        <f t="shared" si="110"/>
        <v/>
      </c>
      <c r="L563" s="574"/>
    </row>
    <row r="564" spans="1:26" ht="18.75" hidden="1" customHeight="1">
      <c r="A564" s="9">
        <v>462</v>
      </c>
      <c r="B564" s="185"/>
      <c r="C564" s="356">
        <v>9395</v>
      </c>
      <c r="D564" s="417" t="s">
        <v>1380</v>
      </c>
      <c r="E564" s="599"/>
      <c r="F564" s="538">
        <f t="shared" si="115"/>
        <v>0</v>
      </c>
      <c r="G564" s="439"/>
      <c r="H564" s="440"/>
      <c r="I564" s="440"/>
      <c r="J564" s="441"/>
      <c r="K564" s="1437" t="str">
        <f t="shared" si="110"/>
        <v/>
      </c>
      <c r="L564" s="574"/>
    </row>
    <row r="565" spans="1:26" ht="18.75" hidden="1" customHeight="1">
      <c r="A565" s="8">
        <v>465</v>
      </c>
      <c r="B565" s="185"/>
      <c r="C565" s="191">
        <v>9396</v>
      </c>
      <c r="D565" s="361" t="s">
        <v>1379</v>
      </c>
      <c r="E565" s="546"/>
      <c r="F565" s="540">
        <f>G565+H565+I565+J565</f>
        <v>0</v>
      </c>
      <c r="G565" s="442"/>
      <c r="H565" s="443"/>
      <c r="I565" s="443"/>
      <c r="J565" s="444"/>
      <c r="K565" s="1437" t="str">
        <f t="shared" si="110"/>
        <v/>
      </c>
      <c r="L565" s="574"/>
    </row>
    <row r="566" spans="1:26" s="245" customFormat="1" ht="18" hidden="1" customHeight="1">
      <c r="A566" s="7">
        <v>470</v>
      </c>
      <c r="B566" s="425">
        <v>9500</v>
      </c>
      <c r="C566" s="2176" t="s">
        <v>1365</v>
      </c>
      <c r="D566" s="2176"/>
      <c r="E566" s="1645">
        <f t="shared" ref="E566:J566" si="116">SUM(E567:E585)</f>
        <v>0</v>
      </c>
      <c r="F566" s="551">
        <f t="shared" si="116"/>
        <v>0</v>
      </c>
      <c r="G566" s="619">
        <f t="shared" si="116"/>
        <v>0</v>
      </c>
      <c r="H566" s="617">
        <f t="shared" si="116"/>
        <v>0</v>
      </c>
      <c r="I566" s="617">
        <f t="shared" si="116"/>
        <v>0</v>
      </c>
      <c r="J566" s="585">
        <f t="shared" si="116"/>
        <v>0</v>
      </c>
      <c r="K566" s="1437" t="str">
        <f t="shared" si="110"/>
        <v/>
      </c>
      <c r="L566" s="574"/>
      <c r="M566" s="1878"/>
      <c r="N566" s="243"/>
      <c r="O566" s="243"/>
      <c r="P566" s="243"/>
      <c r="Q566" s="243"/>
      <c r="R566" s="243"/>
      <c r="S566" s="243"/>
      <c r="T566" s="243"/>
      <c r="U566" s="243"/>
      <c r="V566" s="243"/>
      <c r="W566" s="243"/>
      <c r="X566" s="243"/>
      <c r="Y566" s="243"/>
      <c r="Z566" s="243"/>
    </row>
    <row r="567" spans="1:26" ht="18.75" hidden="1" customHeight="1">
      <c r="A567" s="8">
        <v>475</v>
      </c>
      <c r="B567" s="1877"/>
      <c r="C567" s="186">
        <v>9501</v>
      </c>
      <c r="D567" s="227" t="s">
        <v>628</v>
      </c>
      <c r="E567" s="531"/>
      <c r="F567" s="532">
        <f t="shared" ref="F567:F585" si="117">G567+H567+I567+J567</f>
        <v>0</v>
      </c>
      <c r="G567" s="430"/>
      <c r="H567" s="1396">
        <v>0</v>
      </c>
      <c r="I567" s="1396">
        <v>0</v>
      </c>
      <c r="J567" s="637">
        <v>0</v>
      </c>
      <c r="K567" s="1437" t="str">
        <f t="shared" si="110"/>
        <v/>
      </c>
      <c r="L567" s="574"/>
      <c r="M567" s="1878">
        <f t="shared" ref="M567:M572" si="118">+IF(OR($F567&lt;0,$E567&lt;0),"Гр.знак",0)</f>
        <v>0</v>
      </c>
    </row>
    <row r="568" spans="1:26" ht="18.75" hidden="1" customHeight="1">
      <c r="A568" s="8">
        <v>480</v>
      </c>
      <c r="B568" s="1875"/>
      <c r="C568" s="188">
        <v>9502</v>
      </c>
      <c r="D568" s="354" t="s">
        <v>629</v>
      </c>
      <c r="E568" s="533"/>
      <c r="F568" s="534">
        <f t="shared" si="117"/>
        <v>0</v>
      </c>
      <c r="G568" s="1397">
        <v>0</v>
      </c>
      <c r="H568" s="434"/>
      <c r="I568" s="1398">
        <v>0</v>
      </c>
      <c r="J568" s="638">
        <v>0</v>
      </c>
      <c r="K568" s="1437" t="str">
        <f t="shared" si="110"/>
        <v/>
      </c>
      <c r="L568" s="574"/>
      <c r="M568" s="1878">
        <f t="shared" si="118"/>
        <v>0</v>
      </c>
      <c r="N568" s="245"/>
      <c r="O568" s="245"/>
      <c r="P568" s="245"/>
      <c r="Q568" s="245"/>
      <c r="R568" s="245"/>
      <c r="S568" s="245"/>
      <c r="T568" s="245"/>
      <c r="U568" s="245"/>
      <c r="V568" s="245"/>
      <c r="W568" s="245"/>
      <c r="X568" s="245"/>
      <c r="Y568" s="245"/>
      <c r="Z568" s="245"/>
    </row>
    <row r="569" spans="1:26" ht="18.75" hidden="1" customHeight="1">
      <c r="A569" s="8">
        <v>485</v>
      </c>
      <c r="B569" s="1875"/>
      <c r="C569" s="188">
        <v>9503</v>
      </c>
      <c r="D569" s="354" t="s">
        <v>1301</v>
      </c>
      <c r="E569" s="533"/>
      <c r="F569" s="534">
        <f t="shared" si="117"/>
        <v>0</v>
      </c>
      <c r="G569" s="433"/>
      <c r="H569" s="1398">
        <v>0</v>
      </c>
      <c r="I569" s="1398">
        <v>0</v>
      </c>
      <c r="J569" s="638">
        <v>0</v>
      </c>
      <c r="K569" s="1437" t="str">
        <f t="shared" si="110"/>
        <v/>
      </c>
      <c r="L569" s="574"/>
      <c r="M569" s="1878">
        <f t="shared" si="118"/>
        <v>0</v>
      </c>
    </row>
    <row r="570" spans="1:26" ht="18.75" hidden="1" customHeight="1">
      <c r="A570" s="8">
        <v>490</v>
      </c>
      <c r="B570" s="1875"/>
      <c r="C570" s="188">
        <v>9504</v>
      </c>
      <c r="D570" s="354" t="s">
        <v>1302</v>
      </c>
      <c r="E570" s="533"/>
      <c r="F570" s="534">
        <f t="shared" si="117"/>
        <v>0</v>
      </c>
      <c r="G570" s="1397">
        <v>0</v>
      </c>
      <c r="H570" s="434"/>
      <c r="I570" s="1398">
        <v>0</v>
      </c>
      <c r="J570" s="638">
        <v>0</v>
      </c>
      <c r="K570" s="1437" t="str">
        <f t="shared" si="110"/>
        <v/>
      </c>
      <c r="L570" s="574"/>
      <c r="M570" s="1878">
        <f t="shared" si="118"/>
        <v>0</v>
      </c>
    </row>
    <row r="571" spans="1:26" ht="18.75" hidden="1" customHeight="1">
      <c r="A571" s="8">
        <v>495</v>
      </c>
      <c r="B571" s="1875"/>
      <c r="C571" s="188">
        <v>9505</v>
      </c>
      <c r="D571" s="354" t="s">
        <v>630</v>
      </c>
      <c r="E571" s="533"/>
      <c r="F571" s="534">
        <f t="shared" si="117"/>
        <v>0</v>
      </c>
      <c r="G571" s="1397">
        <v>0</v>
      </c>
      <c r="H571" s="1398">
        <v>0</v>
      </c>
      <c r="I571" s="434"/>
      <c r="J571" s="638">
        <v>0</v>
      </c>
      <c r="K571" s="1437" t="str">
        <f t="shared" si="110"/>
        <v/>
      </c>
      <c r="L571" s="574"/>
      <c r="M571" s="1878">
        <f t="shared" si="118"/>
        <v>0</v>
      </c>
    </row>
    <row r="572" spans="1:26" ht="18.75" hidden="1" customHeight="1">
      <c r="A572" s="8">
        <v>500</v>
      </c>
      <c r="B572" s="1875"/>
      <c r="C572" s="188">
        <v>9506</v>
      </c>
      <c r="D572" s="354" t="s">
        <v>631</v>
      </c>
      <c r="E572" s="533"/>
      <c r="F572" s="534">
        <f t="shared" si="117"/>
        <v>0</v>
      </c>
      <c r="G572" s="1397">
        <v>0</v>
      </c>
      <c r="H572" s="1398">
        <v>0</v>
      </c>
      <c r="I572" s="434"/>
      <c r="J572" s="638">
        <v>0</v>
      </c>
      <c r="K572" s="1437" t="str">
        <f t="shared" si="110"/>
        <v/>
      </c>
      <c r="L572" s="574"/>
      <c r="M572" s="1878">
        <f t="shared" si="118"/>
        <v>0</v>
      </c>
    </row>
    <row r="573" spans="1:26" ht="18.75" hidden="1" customHeight="1">
      <c r="A573" s="8">
        <v>505</v>
      </c>
      <c r="B573" s="1875"/>
      <c r="C573" s="188">
        <v>9507</v>
      </c>
      <c r="D573" s="354" t="s">
        <v>632</v>
      </c>
      <c r="E573" s="533"/>
      <c r="F573" s="534">
        <f t="shared" si="117"/>
        <v>0</v>
      </c>
      <c r="G573" s="433"/>
      <c r="H573" s="1398">
        <v>0</v>
      </c>
      <c r="I573" s="1398">
        <v>0</v>
      </c>
      <c r="J573" s="638">
        <v>0</v>
      </c>
      <c r="K573" s="1437" t="str">
        <f t="shared" si="110"/>
        <v/>
      </c>
      <c r="L573" s="574"/>
      <c r="M573" s="1878">
        <f t="shared" ref="M573:M578" si="119">+IF(OR($F573&gt;0,$E573&gt;0),"Гр.знак",0)</f>
        <v>0</v>
      </c>
    </row>
    <row r="574" spans="1:26" ht="18.75" hidden="1" customHeight="1">
      <c r="A574" s="8">
        <v>510</v>
      </c>
      <c r="B574" s="1875"/>
      <c r="C574" s="188">
        <v>9508</v>
      </c>
      <c r="D574" s="354" t="s">
        <v>633</v>
      </c>
      <c r="E574" s="533"/>
      <c r="F574" s="534">
        <f t="shared" si="117"/>
        <v>0</v>
      </c>
      <c r="G574" s="1397">
        <v>0</v>
      </c>
      <c r="H574" s="434"/>
      <c r="I574" s="1398">
        <v>0</v>
      </c>
      <c r="J574" s="638">
        <v>0</v>
      </c>
      <c r="K574" s="1437" t="str">
        <f t="shared" si="110"/>
        <v/>
      </c>
      <c r="L574" s="574"/>
      <c r="M574" s="1878">
        <f t="shared" si="119"/>
        <v>0</v>
      </c>
    </row>
    <row r="575" spans="1:26" ht="18.75" hidden="1" customHeight="1">
      <c r="A575" s="8">
        <v>515</v>
      </c>
      <c r="B575" s="1875"/>
      <c r="C575" s="188">
        <v>9509</v>
      </c>
      <c r="D575" s="354" t="s">
        <v>1303</v>
      </c>
      <c r="E575" s="533"/>
      <c r="F575" s="534">
        <f t="shared" si="117"/>
        <v>0</v>
      </c>
      <c r="G575" s="433"/>
      <c r="H575" s="1398">
        <v>0</v>
      </c>
      <c r="I575" s="1398">
        <v>0</v>
      </c>
      <c r="J575" s="638">
        <v>0</v>
      </c>
      <c r="K575" s="1437" t="str">
        <f t="shared" si="110"/>
        <v/>
      </c>
      <c r="L575" s="574"/>
      <c r="M575" s="1878">
        <f t="shared" si="119"/>
        <v>0</v>
      </c>
    </row>
    <row r="576" spans="1:26" ht="18.75" hidden="1" customHeight="1">
      <c r="A576" s="8">
        <v>520</v>
      </c>
      <c r="B576" s="1875"/>
      <c r="C576" s="188">
        <v>9510</v>
      </c>
      <c r="D576" s="354" t="s">
        <v>1304</v>
      </c>
      <c r="E576" s="533"/>
      <c r="F576" s="534">
        <f t="shared" si="117"/>
        <v>0</v>
      </c>
      <c r="G576" s="1397">
        <v>0</v>
      </c>
      <c r="H576" s="434"/>
      <c r="I576" s="1398">
        <v>0</v>
      </c>
      <c r="J576" s="638">
        <v>0</v>
      </c>
      <c r="K576" s="1437" t="str">
        <f t="shared" si="110"/>
        <v/>
      </c>
      <c r="L576" s="574"/>
      <c r="M576" s="1878">
        <f t="shared" si="119"/>
        <v>0</v>
      </c>
    </row>
    <row r="577" spans="1:26" ht="18.75" hidden="1" customHeight="1">
      <c r="A577" s="8">
        <v>525</v>
      </c>
      <c r="B577" s="1875"/>
      <c r="C577" s="188">
        <v>9511</v>
      </c>
      <c r="D577" s="354" t="s">
        <v>634</v>
      </c>
      <c r="E577" s="533"/>
      <c r="F577" s="534">
        <f t="shared" si="117"/>
        <v>0</v>
      </c>
      <c r="G577" s="1397">
        <v>0</v>
      </c>
      <c r="H577" s="1398">
        <v>0</v>
      </c>
      <c r="I577" s="434"/>
      <c r="J577" s="638">
        <v>0</v>
      </c>
      <c r="K577" s="1437" t="str">
        <f t="shared" si="110"/>
        <v/>
      </c>
      <c r="L577" s="574"/>
      <c r="M577" s="1878">
        <f t="shared" si="119"/>
        <v>0</v>
      </c>
    </row>
    <row r="578" spans="1:26" ht="18.75" hidden="1" customHeight="1">
      <c r="A578" s="8">
        <v>530</v>
      </c>
      <c r="B578" s="1875"/>
      <c r="C578" s="188">
        <v>9512</v>
      </c>
      <c r="D578" s="354" t="s">
        <v>635</v>
      </c>
      <c r="E578" s="533"/>
      <c r="F578" s="534">
        <f t="shared" si="117"/>
        <v>0</v>
      </c>
      <c r="G578" s="1397">
        <v>0</v>
      </c>
      <c r="H578" s="1398">
        <v>0</v>
      </c>
      <c r="I578" s="434"/>
      <c r="J578" s="638">
        <v>0</v>
      </c>
      <c r="K578" s="1437" t="str">
        <f t="shared" si="110"/>
        <v/>
      </c>
      <c r="L578" s="574"/>
      <c r="M578" s="1878">
        <f t="shared" si="119"/>
        <v>0</v>
      </c>
    </row>
    <row r="579" spans="1:26" ht="18.75" hidden="1" customHeight="1">
      <c r="A579" s="8">
        <v>535</v>
      </c>
      <c r="B579" s="185"/>
      <c r="C579" s="212">
        <v>9513</v>
      </c>
      <c r="D579" s="223" t="s">
        <v>636</v>
      </c>
      <c r="E579" s="581"/>
      <c r="F579" s="550">
        <f t="shared" si="117"/>
        <v>0</v>
      </c>
      <c r="G579" s="497"/>
      <c r="H579" s="498"/>
      <c r="I579" s="1404">
        <v>0</v>
      </c>
      <c r="J579" s="499"/>
      <c r="K579" s="1437" t="str">
        <f t="shared" si="110"/>
        <v/>
      </c>
      <c r="L579" s="574"/>
    </row>
    <row r="580" spans="1:26" ht="31.5" hidden="1">
      <c r="A580" s="8">
        <v>540</v>
      </c>
      <c r="B580" s="185"/>
      <c r="C580" s="273">
        <v>9514</v>
      </c>
      <c r="D580" s="402" t="s">
        <v>637</v>
      </c>
      <c r="E580" s="582"/>
      <c r="F580" s="583">
        <f t="shared" si="117"/>
        <v>0</v>
      </c>
      <c r="G580" s="1397">
        <v>0</v>
      </c>
      <c r="H580" s="623"/>
      <c r="I580" s="623"/>
      <c r="J580" s="1401">
        <v>0</v>
      </c>
      <c r="K580" s="1437" t="str">
        <f t="shared" si="110"/>
        <v/>
      </c>
      <c r="L580" s="574"/>
    </row>
    <row r="581" spans="1:26" s="424" customFormat="1" ht="27.75" hidden="1" customHeight="1">
      <c r="A581" s="423">
        <v>545</v>
      </c>
      <c r="B581" s="1875"/>
      <c r="C581" s="1013">
        <v>9521</v>
      </c>
      <c r="D581" s="417" t="s">
        <v>1409</v>
      </c>
      <c r="E581" s="537"/>
      <c r="F581" s="538">
        <f t="shared" si="117"/>
        <v>0</v>
      </c>
      <c r="G581" s="1397">
        <v>0</v>
      </c>
      <c r="H581" s="440"/>
      <c r="I581" s="1398">
        <v>0</v>
      </c>
      <c r="J581" s="1402">
        <v>0</v>
      </c>
      <c r="K581" s="1437" t="str">
        <f t="shared" si="110"/>
        <v/>
      </c>
      <c r="L581" s="575"/>
      <c r="M581" s="1878">
        <f>+IF(OR($F581&lt;0,$E581&lt;0),"Гр.знак",0)</f>
        <v>0</v>
      </c>
    </row>
    <row r="582" spans="1:26" ht="18.75" hidden="1" customHeight="1">
      <c r="A582" s="8">
        <v>550</v>
      </c>
      <c r="B582" s="1875"/>
      <c r="C582" s="188">
        <v>9522</v>
      </c>
      <c r="D582" s="960" t="s">
        <v>1410</v>
      </c>
      <c r="E582" s="533"/>
      <c r="F582" s="534">
        <f t="shared" si="117"/>
        <v>0</v>
      </c>
      <c r="G582" s="1397">
        <v>0</v>
      </c>
      <c r="H582" s="1398">
        <v>0</v>
      </c>
      <c r="I582" s="434"/>
      <c r="J582" s="638">
        <v>0</v>
      </c>
      <c r="K582" s="1437" t="str">
        <f t="shared" si="110"/>
        <v/>
      </c>
      <c r="L582" s="574"/>
      <c r="M582" s="1878">
        <f>+IF(OR($F582&lt;0,$E582&lt;0),"Гр.знак",0)</f>
        <v>0</v>
      </c>
    </row>
    <row r="583" spans="1:26" ht="18.75" hidden="1" customHeight="1">
      <c r="A583" s="8">
        <v>555</v>
      </c>
      <c r="B583" s="1875"/>
      <c r="C583" s="188">
        <v>9528</v>
      </c>
      <c r="D583" s="960" t="s">
        <v>1411</v>
      </c>
      <c r="E583" s="533"/>
      <c r="F583" s="534">
        <f t="shared" si="117"/>
        <v>0</v>
      </c>
      <c r="G583" s="1397">
        <v>0</v>
      </c>
      <c r="H583" s="1398">
        <v>0</v>
      </c>
      <c r="I583" s="434"/>
      <c r="J583" s="638">
        <v>0</v>
      </c>
      <c r="K583" s="1437" t="str">
        <f t="shared" si="110"/>
        <v/>
      </c>
      <c r="L583" s="574"/>
      <c r="M583" s="1878">
        <f>+IF(OR($F583&gt;0,$E583&gt;0),"Гр.знак",0)</f>
        <v>0</v>
      </c>
    </row>
    <row r="584" spans="1:26" ht="18.75" hidden="1" customHeight="1">
      <c r="A584" s="8">
        <v>560</v>
      </c>
      <c r="B584" s="1875"/>
      <c r="C584" s="358">
        <v>9529</v>
      </c>
      <c r="D584" s="608" t="s">
        <v>1412</v>
      </c>
      <c r="E584" s="535"/>
      <c r="F584" s="536">
        <f t="shared" si="117"/>
        <v>0</v>
      </c>
      <c r="G584" s="1397">
        <v>0</v>
      </c>
      <c r="H584" s="437"/>
      <c r="I584" s="1398">
        <v>0</v>
      </c>
      <c r="J584" s="639">
        <v>0</v>
      </c>
      <c r="K584" s="1437" t="str">
        <f t="shared" si="110"/>
        <v/>
      </c>
      <c r="L584" s="574"/>
      <c r="M584" s="1878">
        <f>+IF(OR($F584&gt;0,$E584&gt;0),"Гр.знак",0)</f>
        <v>0</v>
      </c>
    </row>
    <row r="585" spans="1:26" ht="31.5" hidden="1">
      <c r="A585" s="8">
        <v>561</v>
      </c>
      <c r="B585" s="185"/>
      <c r="C585" s="272">
        <v>9549</v>
      </c>
      <c r="D585" s="961" t="s">
        <v>638</v>
      </c>
      <c r="E585" s="609"/>
      <c r="F585" s="605">
        <f t="shared" si="117"/>
        <v>0</v>
      </c>
      <c r="G585" s="1397">
        <v>0</v>
      </c>
      <c r="H585" s="631"/>
      <c r="I585" s="631"/>
      <c r="J585" s="1403">
        <v>0</v>
      </c>
      <c r="K585" s="1437" t="str">
        <f t="shared" si="110"/>
        <v/>
      </c>
      <c r="L585" s="574"/>
    </row>
    <row r="586" spans="1:26" s="245" customFormat="1" ht="18.75" hidden="1" customHeight="1">
      <c r="A586" s="7">
        <v>565</v>
      </c>
      <c r="B586" s="425">
        <v>9600</v>
      </c>
      <c r="C586" s="2176" t="s">
        <v>1356</v>
      </c>
      <c r="D586" s="2179"/>
      <c r="E586" s="1645">
        <f t="shared" ref="E586:J586" si="120">SUM(E587:E590)</f>
        <v>0</v>
      </c>
      <c r="F586" s="551">
        <f t="shared" si="120"/>
        <v>0</v>
      </c>
      <c r="G586" s="619">
        <f t="shared" si="120"/>
        <v>0</v>
      </c>
      <c r="H586" s="617">
        <f t="shared" si="120"/>
        <v>0</v>
      </c>
      <c r="I586" s="617">
        <f t="shared" si="120"/>
        <v>0</v>
      </c>
      <c r="J586" s="585">
        <f t="shared" si="120"/>
        <v>0</v>
      </c>
      <c r="K586" s="1437" t="str">
        <f t="shared" si="110"/>
        <v/>
      </c>
      <c r="L586" s="574"/>
      <c r="M586" s="1878"/>
      <c r="N586" s="243"/>
      <c r="O586" s="243"/>
      <c r="P586" s="243"/>
      <c r="Q586" s="243"/>
      <c r="R586" s="243"/>
      <c r="S586" s="243"/>
      <c r="T586" s="243"/>
      <c r="U586" s="243"/>
      <c r="V586" s="243"/>
      <c r="W586" s="243"/>
      <c r="X586" s="243"/>
      <c r="Y586" s="243"/>
      <c r="Z586" s="243"/>
    </row>
    <row r="587" spans="1:26" ht="31.5" hidden="1" customHeight="1">
      <c r="A587" s="8">
        <v>566</v>
      </c>
      <c r="B587" s="1875"/>
      <c r="C587" s="409">
        <v>9601</v>
      </c>
      <c r="D587" s="610" t="s">
        <v>1366</v>
      </c>
      <c r="E587" s="531"/>
      <c r="F587" s="532">
        <f>G587+H587+I587+J587</f>
        <v>0</v>
      </c>
      <c r="G587" s="430"/>
      <c r="H587" s="1396">
        <v>0</v>
      </c>
      <c r="I587" s="1396">
        <v>0</v>
      </c>
      <c r="J587" s="637">
        <v>0</v>
      </c>
      <c r="K587" s="1437" t="str">
        <f t="shared" si="110"/>
        <v/>
      </c>
      <c r="L587" s="574"/>
      <c r="M587" s="1878">
        <f>+IF(AND($F$12&lt;&gt;"9900",OR($F587&lt;0,$E587&lt;0)),"Гр.знак",IF(AND($F$12="9900",OR($F587&gt;0,$E587&gt;0)),"Гр.знак",0))</f>
        <v>0</v>
      </c>
    </row>
    <row r="588" spans="1:26" ht="36" hidden="1" customHeight="1">
      <c r="A588" s="8">
        <v>567</v>
      </c>
      <c r="B588" s="1875"/>
      <c r="C588" s="600">
        <v>9603</v>
      </c>
      <c r="D588" s="611" t="s">
        <v>1450</v>
      </c>
      <c r="E588" s="535"/>
      <c r="F588" s="536">
        <f>G588+H588+I588+J588</f>
        <v>0</v>
      </c>
      <c r="G588" s="436"/>
      <c r="H588" s="640">
        <v>0</v>
      </c>
      <c r="I588" s="640">
        <v>0</v>
      </c>
      <c r="J588" s="639">
        <v>0</v>
      </c>
      <c r="K588" s="1437" t="str">
        <f t="shared" si="110"/>
        <v/>
      </c>
      <c r="L588" s="574"/>
      <c r="M588" s="1878">
        <f>+IF(AND($F$12&lt;&gt;"9900",OR($F588&lt;0,$E588&lt;0)),"Гр.знак",IF(AND($F$12="9900",OR($F588&gt;0,$E588&gt;0)),"Гр.знак",0))</f>
        <v>0</v>
      </c>
      <c r="N588" s="245"/>
      <c r="O588" s="245"/>
      <c r="P588" s="245"/>
      <c r="Q588" s="245"/>
      <c r="R588" s="245"/>
      <c r="S588" s="245"/>
      <c r="T588" s="245"/>
      <c r="U588" s="245"/>
      <c r="V588" s="245"/>
      <c r="W588" s="245"/>
      <c r="X588" s="245"/>
      <c r="Y588" s="245"/>
      <c r="Z588" s="245"/>
    </row>
    <row r="589" spans="1:26" ht="30.75" hidden="1" customHeight="1">
      <c r="A589" s="8">
        <v>568</v>
      </c>
      <c r="B589" s="1875"/>
      <c r="C589" s="356">
        <v>9607</v>
      </c>
      <c r="D589" s="612" t="s">
        <v>1367</v>
      </c>
      <c r="E589" s="537"/>
      <c r="F589" s="538">
        <f>G589+H589+I589+J589</f>
        <v>0</v>
      </c>
      <c r="G589" s="439"/>
      <c r="H589" s="1394">
        <v>0</v>
      </c>
      <c r="I589" s="1394">
        <v>0</v>
      </c>
      <c r="J589" s="1402">
        <v>0</v>
      </c>
      <c r="K589" s="1437" t="str">
        <f t="shared" ref="K589:K596" si="121">(IF($E589&lt;&gt;0,$K$2,IF($F589&lt;&gt;0,$K$2,IF($G589&lt;&gt;0,$K$2,IF($H589&lt;&gt;0,$K$2,IF($I589&lt;&gt;0,$K$2,IF($J589&lt;&gt;0,$K$2,"")))))))</f>
        <v/>
      </c>
      <c r="L589" s="574"/>
      <c r="M589" s="1878">
        <f>+IF(AND($F$12&lt;&gt;"9900",OR($F589&gt;0,$E589&gt;0)),"Гр.знак",IF(AND($F$12="9900",OR($F589&lt;0,$E589&lt;0)),"Гр.знак",0))</f>
        <v>0</v>
      </c>
    </row>
    <row r="590" spans="1:26" ht="18.75" hidden="1" customHeight="1">
      <c r="A590" s="8">
        <v>569</v>
      </c>
      <c r="B590" s="1875"/>
      <c r="C590" s="411">
        <v>9609</v>
      </c>
      <c r="D590" s="613" t="s">
        <v>1413</v>
      </c>
      <c r="E590" s="539"/>
      <c r="F590" s="540">
        <f>G590+H590+I590+J590</f>
        <v>0</v>
      </c>
      <c r="G590" s="442"/>
      <c r="H590" s="1400">
        <v>0</v>
      </c>
      <c r="I590" s="1400">
        <v>0</v>
      </c>
      <c r="J590" s="1405">
        <v>0</v>
      </c>
      <c r="K590" s="1437" t="str">
        <f t="shared" si="121"/>
        <v/>
      </c>
      <c r="L590" s="574"/>
      <c r="M590" s="1878">
        <f>+IF(AND($F$12&lt;&gt;"9900",OR($F590&gt;0,$E590&gt;0)),"Гр.знак",IF(AND($F$12="9900",OR($F590&lt;0,$E590&lt;0)),"Гр.знак",0))</f>
        <v>0</v>
      </c>
    </row>
    <row r="591" spans="1:26" s="245" customFormat="1" ht="18" hidden="1" customHeight="1">
      <c r="A591" s="7">
        <v>575</v>
      </c>
      <c r="B591" s="425">
        <v>9800</v>
      </c>
      <c r="C591" s="2176" t="s">
        <v>639</v>
      </c>
      <c r="D591" s="2179"/>
      <c r="E591" s="1645">
        <f t="shared" ref="E591:J591" si="122">SUM(E592:E596)</f>
        <v>0</v>
      </c>
      <c r="F591" s="551">
        <f t="shared" si="122"/>
        <v>0</v>
      </c>
      <c r="G591" s="619">
        <f t="shared" si="122"/>
        <v>0</v>
      </c>
      <c r="H591" s="617">
        <f t="shared" si="122"/>
        <v>0</v>
      </c>
      <c r="I591" s="617">
        <f t="shared" si="122"/>
        <v>0</v>
      </c>
      <c r="J591" s="585">
        <f t="shared" si="122"/>
        <v>0</v>
      </c>
      <c r="K591" s="1437" t="str">
        <f t="shared" si="121"/>
        <v/>
      </c>
      <c r="L591" s="574"/>
      <c r="M591" s="1878"/>
      <c r="N591" s="243"/>
      <c r="O591" s="243"/>
      <c r="P591" s="243"/>
      <c r="Q591" s="243"/>
      <c r="R591" s="243"/>
      <c r="S591" s="243"/>
      <c r="T591" s="243"/>
      <c r="U591" s="243"/>
      <c r="V591" s="243"/>
      <c r="W591" s="243"/>
      <c r="X591" s="243"/>
      <c r="Y591" s="243"/>
      <c r="Z591" s="243"/>
    </row>
    <row r="592" spans="1:26" ht="18.75" hidden="1" customHeight="1">
      <c r="A592" s="8">
        <v>580</v>
      </c>
      <c r="B592" s="275"/>
      <c r="C592" s="186">
        <v>9810</v>
      </c>
      <c r="D592" s="227" t="s">
        <v>616</v>
      </c>
      <c r="E592" s="641">
        <v>0</v>
      </c>
      <c r="F592" s="532">
        <f>G592+H592+I592+J592</f>
        <v>0</v>
      </c>
      <c r="G592" s="430"/>
      <c r="H592" s="431"/>
      <c r="I592" s="431"/>
      <c r="J592" s="637">
        <v>0</v>
      </c>
      <c r="K592" s="1437" t="str">
        <f t="shared" si="121"/>
        <v/>
      </c>
      <c r="L592" s="574"/>
    </row>
    <row r="593" spans="1:26" ht="18.75" hidden="1" customHeight="1">
      <c r="A593" s="8">
        <v>585</v>
      </c>
      <c r="B593" s="275"/>
      <c r="C593" s="188">
        <v>9820</v>
      </c>
      <c r="D593" s="189" t="s">
        <v>617</v>
      </c>
      <c r="E593" s="642">
        <v>0</v>
      </c>
      <c r="F593" s="534">
        <f>G593+H593+I593+J593</f>
        <v>0</v>
      </c>
      <c r="G593" s="433"/>
      <c r="H593" s="434"/>
      <c r="I593" s="434"/>
      <c r="J593" s="638">
        <v>0</v>
      </c>
      <c r="K593" s="1437" t="str">
        <f t="shared" si="121"/>
        <v/>
      </c>
      <c r="L593" s="574"/>
      <c r="N593" s="245"/>
      <c r="O593" s="245"/>
      <c r="P593" s="245"/>
      <c r="Q593" s="245"/>
      <c r="R593" s="245"/>
      <c r="S593" s="245"/>
      <c r="T593" s="245"/>
      <c r="U593" s="245"/>
      <c r="V593" s="245"/>
      <c r="W593" s="245"/>
      <c r="X593" s="245"/>
      <c r="Y593" s="245"/>
      <c r="Z593" s="245"/>
    </row>
    <row r="594" spans="1:26" ht="18.75" hidden="1" customHeight="1">
      <c r="A594" s="8">
        <v>590</v>
      </c>
      <c r="B594" s="275"/>
      <c r="C594" s="188">
        <v>9830</v>
      </c>
      <c r="D594" s="189" t="s">
        <v>618</v>
      </c>
      <c r="E594" s="642">
        <v>0</v>
      </c>
      <c r="F594" s="534">
        <f>G594+H594+I594+J594</f>
        <v>0</v>
      </c>
      <c r="G594" s="433"/>
      <c r="H594" s="434"/>
      <c r="I594" s="434"/>
      <c r="J594" s="638">
        <v>0</v>
      </c>
      <c r="K594" s="1437" t="str">
        <f t="shared" si="121"/>
        <v/>
      </c>
      <c r="L594" s="574"/>
    </row>
    <row r="595" spans="1:26" ht="18.75" hidden="1" customHeight="1">
      <c r="A595" s="8">
        <v>600</v>
      </c>
      <c r="B595" s="275"/>
      <c r="C595" s="212">
        <v>9850</v>
      </c>
      <c r="D595" s="223" t="s">
        <v>619</v>
      </c>
      <c r="E595" s="643">
        <v>0</v>
      </c>
      <c r="F595" s="550">
        <f>G595+H595+I595+J595</f>
        <v>0</v>
      </c>
      <c r="G595" s="497"/>
      <c r="H595" s="640">
        <v>0</v>
      </c>
      <c r="I595" s="640">
        <v>0</v>
      </c>
      <c r="J595" s="639">
        <v>0</v>
      </c>
      <c r="K595" s="1437" t="str">
        <f t="shared" si="121"/>
        <v/>
      </c>
      <c r="L595" s="574"/>
    </row>
    <row r="596" spans="1:26" ht="33" hidden="1" customHeight="1">
      <c r="A596" s="8">
        <v>605</v>
      </c>
      <c r="B596" s="558"/>
      <c r="C596" s="591">
        <v>9890</v>
      </c>
      <c r="D596" s="614" t="s">
        <v>640</v>
      </c>
      <c r="E596" s="615"/>
      <c r="F596" s="592">
        <f>G596+H596+I596+J596</f>
        <v>0</v>
      </c>
      <c r="G596" s="632"/>
      <c r="H596" s="636">
        <v>0</v>
      </c>
      <c r="I596" s="636">
        <v>0</v>
      </c>
      <c r="J596" s="635">
        <v>0</v>
      </c>
      <c r="K596" s="1437" t="str">
        <f t="shared" si="121"/>
        <v/>
      </c>
      <c r="L596" s="574"/>
    </row>
    <row r="597" spans="1:26" ht="20.25" customHeight="1" thickBot="1">
      <c r="A597" s="8">
        <v>610</v>
      </c>
      <c r="B597" s="1386" t="s">
        <v>1323</v>
      </c>
      <c r="C597" s="1387" t="s">
        <v>494</v>
      </c>
      <c r="D597" s="1388" t="s">
        <v>1369</v>
      </c>
      <c r="E597" s="1389">
        <f t="shared" ref="E597:J597" si="123">SUM(E461,E465,E468,E471,E481,E497,E502,E503,E512,E516,E521,E478,E524,E531,E535,E536,E541,E544,E566,E586,E591)</f>
        <v>0</v>
      </c>
      <c r="F597" s="1389">
        <f t="shared" si="123"/>
        <v>-1660841</v>
      </c>
      <c r="G597" s="1390">
        <f t="shared" si="123"/>
        <v>-1837745</v>
      </c>
      <c r="H597" s="1391">
        <f t="shared" si="123"/>
        <v>0</v>
      </c>
      <c r="I597" s="1391">
        <f t="shared" si="123"/>
        <v>0</v>
      </c>
      <c r="J597" s="1392">
        <f t="shared" si="123"/>
        <v>176904</v>
      </c>
      <c r="K597" s="4">
        <v>1</v>
      </c>
      <c r="L597" s="419"/>
    </row>
    <row r="598" spans="1:26" ht="18.75" customHeight="1" thickTop="1">
      <c r="A598" s="8"/>
      <c r="B598" s="664"/>
      <c r="C598" s="664"/>
      <c r="D598" s="1373">
        <f>+IF(+SUM(E598:J598)=0,0,"Контрола: дефицит/излишък = финансиране с обратен знак (V. + VІ. = 0)")</f>
        <v>0</v>
      </c>
      <c r="E598" s="1024">
        <f t="shared" ref="E598:J598" si="124">E597+E445</f>
        <v>0</v>
      </c>
      <c r="F598" s="1025">
        <f t="shared" si="124"/>
        <v>0</v>
      </c>
      <c r="G598" s="1026">
        <f t="shared" si="124"/>
        <v>0</v>
      </c>
      <c r="H598" s="1026">
        <f t="shared" si="124"/>
        <v>0</v>
      </c>
      <c r="I598" s="1026">
        <f t="shared" si="124"/>
        <v>0</v>
      </c>
      <c r="J598" s="1026">
        <f t="shared" si="124"/>
        <v>0</v>
      </c>
      <c r="K598" s="4">
        <v>1</v>
      </c>
      <c r="L598" s="419"/>
    </row>
    <row r="599" spans="1:26" ht="7.5" customHeight="1">
      <c r="A599" s="8"/>
      <c r="B599" s="1035"/>
      <c r="C599" s="1036"/>
      <c r="D599" s="278"/>
      <c r="E599" s="278"/>
      <c r="F599" s="278"/>
      <c r="G599" s="664"/>
      <c r="H599" s="664"/>
      <c r="I599" s="664"/>
      <c r="J599" s="664"/>
      <c r="K599" s="4">
        <v>1</v>
      </c>
      <c r="L599" s="419"/>
    </row>
    <row r="600" spans="1:26" ht="45" customHeight="1">
      <c r="A600" s="8"/>
      <c r="B600" s="1035"/>
      <c r="D600" s="1037"/>
      <c r="E600" s="12"/>
      <c r="F600" s="12" t="s">
        <v>1370</v>
      </c>
      <c r="G600" s="2164" t="s">
        <v>2247</v>
      </c>
      <c r="H600" s="2165"/>
      <c r="I600" s="2165"/>
      <c r="J600" s="2166"/>
      <c r="K600" s="4">
        <v>1</v>
      </c>
      <c r="L600" s="576"/>
    </row>
    <row r="601" spans="1:26" ht="18.75" customHeight="1">
      <c r="A601" s="8"/>
      <c r="B601" s="1035"/>
      <c r="C601" s="1036"/>
      <c r="D601" s="1037"/>
      <c r="E601" s="664"/>
      <c r="F601" s="1036"/>
      <c r="G601" s="2162" t="s">
        <v>1428</v>
      </c>
      <c r="H601" s="2162"/>
      <c r="I601" s="2162"/>
      <c r="J601" s="2162"/>
      <c r="K601" s="4">
        <v>1</v>
      </c>
      <c r="L601" s="576"/>
    </row>
    <row r="602" spans="1:26" ht="6.75" customHeight="1">
      <c r="A602" s="8"/>
      <c r="B602" s="1035"/>
      <c r="C602" s="1036"/>
      <c r="D602" s="1037"/>
      <c r="E602" s="664"/>
      <c r="F602" s="1036"/>
      <c r="G602" s="278"/>
      <c r="H602" s="278"/>
      <c r="I602" s="278"/>
      <c r="J602" s="278"/>
      <c r="K602" s="4">
        <v>1</v>
      </c>
      <c r="L602" s="576"/>
    </row>
    <row r="603" spans="1:26" ht="45.75" customHeight="1">
      <c r="A603" s="8"/>
      <c r="B603" s="1035"/>
      <c r="C603" s="1033" t="s">
        <v>1407</v>
      </c>
      <c r="D603" s="1029" t="s">
        <v>2251</v>
      </c>
      <c r="E603" s="1040"/>
      <c r="F603" s="278" t="s">
        <v>1422</v>
      </c>
      <c r="G603" s="2159" t="s">
        <v>2248</v>
      </c>
      <c r="H603" s="2160"/>
      <c r="I603" s="2160"/>
      <c r="J603" s="2161"/>
      <c r="K603" s="4">
        <v>1</v>
      </c>
      <c r="L603" s="576"/>
    </row>
    <row r="604" spans="1:26" ht="21.75" customHeight="1">
      <c r="A604" s="8"/>
      <c r="B604" s="2163" t="s">
        <v>1421</v>
      </c>
      <c r="C604" s="2163"/>
      <c r="D604" s="1042" t="s">
        <v>1398</v>
      </c>
      <c r="E604" s="1038"/>
      <c r="F604" s="1039"/>
      <c r="G604" s="2162" t="s">
        <v>1428</v>
      </c>
      <c r="H604" s="2162"/>
      <c r="I604" s="2162"/>
      <c r="J604" s="2162"/>
      <c r="K604" s="4">
        <v>1</v>
      </c>
      <c r="L604" s="576"/>
    </row>
    <row r="605" spans="1:26" ht="45" customHeight="1">
      <c r="A605" s="8"/>
      <c r="B605" s="2204">
        <v>43580</v>
      </c>
      <c r="C605" s="2205"/>
      <c r="D605" s="1043" t="s">
        <v>1423</v>
      </c>
      <c r="E605" s="1028" t="s">
        <v>2250</v>
      </c>
      <c r="F605" s="1034"/>
      <c r="G605" s="1041" t="s">
        <v>1424</v>
      </c>
      <c r="H605" s="2208" t="s">
        <v>2249</v>
      </c>
      <c r="I605" s="2209"/>
      <c r="J605" s="2210"/>
      <c r="K605" s="4">
        <v>1</v>
      </c>
      <c r="L605" s="576"/>
    </row>
    <row r="606" spans="1:26" s="270" customFormat="1" ht="6" customHeight="1">
      <c r="A606" s="577"/>
      <c r="B606" s="664"/>
      <c r="C606" s="664"/>
      <c r="D606" s="1035"/>
      <c r="E606" s="664"/>
      <c r="F606" s="664"/>
      <c r="G606" s="664"/>
      <c r="H606" s="664"/>
      <c r="I606" s="664"/>
      <c r="J606" s="664"/>
      <c r="K606" s="4">
        <v>1</v>
      </c>
      <c r="L606" s="576"/>
      <c r="M606" s="1878"/>
      <c r="N606" s="243"/>
      <c r="O606" s="243"/>
      <c r="P606" s="243"/>
      <c r="Q606" s="243"/>
      <c r="R606" s="243"/>
      <c r="S606" s="243"/>
      <c r="T606" s="243"/>
      <c r="U606" s="243"/>
      <c r="V606" s="243"/>
      <c r="W606" s="243"/>
      <c r="X606" s="243"/>
      <c r="Y606" s="243"/>
      <c r="Z606" s="243"/>
    </row>
    <row r="607" spans="1:26" ht="24" customHeight="1">
      <c r="A607" s="578"/>
      <c r="B607" s="578"/>
      <c r="C607" s="578"/>
      <c r="D607" s="579"/>
      <c r="E607" s="578"/>
      <c r="F607" s="578"/>
      <c r="G607" s="1041" t="s">
        <v>1721</v>
      </c>
      <c r="H607" s="2208"/>
      <c r="I607" s="2209"/>
      <c r="J607" s="2210"/>
      <c r="K607" s="4">
        <v>1</v>
      </c>
      <c r="L607" s="419"/>
    </row>
    <row r="608" spans="1:26">
      <c r="B608" s="204"/>
      <c r="C608" s="204"/>
      <c r="D608" s="584"/>
      <c r="E608" s="204"/>
      <c r="F608" s="204"/>
      <c r="G608" s="204"/>
      <c r="H608" s="204"/>
      <c r="I608" s="204"/>
      <c r="J608" s="204"/>
      <c r="K608" s="4">
        <v>1</v>
      </c>
    </row>
    <row r="609" spans="2:12">
      <c r="E609" s="12"/>
      <c r="F609" s="12"/>
      <c r="G609" s="12"/>
      <c r="H609" s="12"/>
      <c r="I609" s="12"/>
      <c r="J609" s="12"/>
      <c r="K609" s="1435">
        <f>(IF($E742&lt;&gt;0,$K$2,IF($F742&lt;&gt;0,$K$2,IF($G742&lt;&gt;0,$K$2,IF($H742&lt;&gt;0,$K$2,IF($I742&lt;&gt;0,$K$2,IF($J742&lt;&gt;0,$K$2,"")))))))</f>
        <v>1</v>
      </c>
      <c r="L609" s="382"/>
    </row>
    <row r="610" spans="2:12">
      <c r="E610" s="12"/>
      <c r="F610" s="12"/>
      <c r="G610" s="12"/>
      <c r="H610" s="12"/>
      <c r="I610" s="12"/>
      <c r="J610" s="12"/>
      <c r="K610" s="1435">
        <f>(IF($E742&lt;&gt;0,$K$2,IF($F742&lt;&gt;0,$K$2,IF($G742&lt;&gt;0,$K$2,IF($H742&lt;&gt;0,$K$2,IF($I742&lt;&gt;0,$K$2,IF($J742&lt;&gt;0,$K$2,"")))))))</f>
        <v>1</v>
      </c>
      <c r="L610" s="382"/>
    </row>
    <row r="611" spans="2:12">
      <c r="B611" s="2190" t="str">
        <f>$B$7</f>
        <v>ОТЧЕТНИ ДАННИ ПО ЕБК ЗА СМЕТКИТЕ ЗА СРЕДСТВАТА ОТ ЕВРОПЕЙСКИЯ СЪЮЗ - КСФ</v>
      </c>
      <c r="C611" s="2191"/>
      <c r="D611" s="2191"/>
      <c r="E611" s="1053"/>
      <c r="F611" s="1053"/>
      <c r="G611" s="12"/>
      <c r="H611" s="12"/>
      <c r="I611" s="12"/>
      <c r="J611" s="12"/>
      <c r="K611" s="1435">
        <f>(IF($E742&lt;&gt;0,$K$2,IF($F742&lt;&gt;0,$K$2,IF($G742&lt;&gt;0,$K$2,IF($H742&lt;&gt;0,$K$2,IF($I742&lt;&gt;0,$K$2,IF($J742&lt;&gt;0,$K$2,"")))))))</f>
        <v>1</v>
      </c>
      <c r="L611" s="382"/>
    </row>
    <row r="612" spans="2:12">
      <c r="B612" s="1035"/>
      <c r="C612" s="1035"/>
      <c r="D612" s="1054"/>
      <c r="E612" s="1055" t="s">
        <v>737</v>
      </c>
      <c r="F612" s="1055" t="s">
        <v>644</v>
      </c>
      <c r="G612" s="665"/>
      <c r="H612" s="1056" t="s">
        <v>1419</v>
      </c>
      <c r="I612" s="1057"/>
      <c r="J612" s="1058"/>
      <c r="K612" s="1435">
        <f>(IF($E742&lt;&gt;0,$K$2,IF($F742&lt;&gt;0,$K$2,IF($G742&lt;&gt;0,$K$2,IF($H742&lt;&gt;0,$K$2,IF($I742&lt;&gt;0,$K$2,IF($J742&lt;&gt;0,$K$2,"")))))))</f>
        <v>1</v>
      </c>
      <c r="L612" s="382"/>
    </row>
    <row r="613" spans="2:12" ht="18.75">
      <c r="B613" s="2187">
        <f>$B$9</f>
        <v>0</v>
      </c>
      <c r="C613" s="2188"/>
      <c r="D613" s="2189"/>
      <c r="E613" s="977">
        <f>$E$9</f>
        <v>43466</v>
      </c>
      <c r="F613" s="1059">
        <f>$F$9</f>
        <v>43555</v>
      </c>
      <c r="G613" s="665"/>
      <c r="H613" s="665"/>
      <c r="I613" s="665"/>
      <c r="J613" s="665"/>
      <c r="K613" s="1435">
        <f>(IF($E742&lt;&gt;0,$K$2,IF($F742&lt;&gt;0,$K$2,IF($G742&lt;&gt;0,$K$2,IF($H742&lt;&gt;0,$K$2,IF($I742&lt;&gt;0,$K$2,IF($J742&lt;&gt;0,$K$2,"")))))))</f>
        <v>1</v>
      </c>
      <c r="L613" s="382"/>
    </row>
    <row r="614" spans="2:12">
      <c r="B614" s="1060" t="str">
        <f>$B$10</f>
        <v xml:space="preserve">                                                            (наименование на разпоредителя с бюджет)</v>
      </c>
      <c r="C614" s="1035"/>
      <c r="D614" s="1054"/>
      <c r="E614" s="1089"/>
      <c r="F614" s="1089"/>
      <c r="G614" s="665"/>
      <c r="H614" s="665"/>
      <c r="I614" s="665"/>
      <c r="J614" s="665"/>
      <c r="K614" s="1435">
        <f>(IF($E742&lt;&gt;0,$K$2,IF($F742&lt;&gt;0,$K$2,IF($G742&lt;&gt;0,$K$2,IF($H742&lt;&gt;0,$K$2,IF($I742&lt;&gt;0,$K$2,IF($J742&lt;&gt;0,$K$2,"")))))))</f>
        <v>1</v>
      </c>
      <c r="L614" s="382"/>
    </row>
    <row r="615" spans="2:12">
      <c r="B615" s="1060"/>
      <c r="C615" s="1035"/>
      <c r="D615" s="1054"/>
      <c r="E615" s="1060"/>
      <c r="F615" s="1035"/>
      <c r="G615" s="665"/>
      <c r="H615" s="665"/>
      <c r="I615" s="665"/>
      <c r="J615" s="665"/>
      <c r="K615" s="1435">
        <f>(IF($E742&lt;&gt;0,$K$2,IF($F742&lt;&gt;0,$K$2,IF($G742&lt;&gt;0,$K$2,IF($H742&lt;&gt;0,$K$2,IF($I742&lt;&gt;0,$K$2,IF($J742&lt;&gt;0,$K$2,"")))))))</f>
        <v>1</v>
      </c>
      <c r="L615" s="382"/>
    </row>
    <row r="616" spans="2:12" ht="19.5">
      <c r="B616" s="2221" t="str">
        <f>$B$12</f>
        <v>Министерство на регионалното развитие и благоустройство</v>
      </c>
      <c r="C616" s="2222"/>
      <c r="D616" s="2223"/>
      <c r="E616" s="1062" t="s">
        <v>1305</v>
      </c>
      <c r="F616" s="1813" t="str">
        <f>$F$12</f>
        <v>2100</v>
      </c>
      <c r="G616" s="1063"/>
      <c r="H616" s="665"/>
      <c r="I616" s="665"/>
      <c r="J616" s="665"/>
      <c r="K616" s="1435">
        <f>(IF($E742&lt;&gt;0,$K$2,IF($F742&lt;&gt;0,$K$2,IF($G742&lt;&gt;0,$K$2,IF($H742&lt;&gt;0,$K$2,IF($I742&lt;&gt;0,$K$2,IF($J742&lt;&gt;0,$K$2,"")))))))</f>
        <v>1</v>
      </c>
      <c r="L616" s="382"/>
    </row>
    <row r="617" spans="2:12">
      <c r="B617" s="1064" t="str">
        <f>$B$13</f>
        <v xml:space="preserve">                                             (наименование на първостепенния разпоредител с бюджет)</v>
      </c>
      <c r="C617" s="1035"/>
      <c r="D617" s="1054"/>
      <c r="E617" s="1065"/>
      <c r="F617" s="1066"/>
      <c r="G617" s="665"/>
      <c r="H617" s="665"/>
      <c r="I617" s="665"/>
      <c r="J617" s="665"/>
      <c r="K617" s="1435">
        <f>(IF($E742&lt;&gt;0,$K$2,IF($F742&lt;&gt;0,$K$2,IF($G742&lt;&gt;0,$K$2,IF($H742&lt;&gt;0,$K$2,IF($I742&lt;&gt;0,$K$2,IF($J742&lt;&gt;0,$K$2,"")))))))</f>
        <v>1</v>
      </c>
      <c r="L617" s="382"/>
    </row>
    <row r="618" spans="2:12" ht="19.5">
      <c r="B618" s="1067"/>
      <c r="C618" s="665"/>
      <c r="D618" s="1068" t="s">
        <v>1430</v>
      </c>
      <c r="E618" s="1069">
        <f>$E$15</f>
        <v>98</v>
      </c>
      <c r="F618" s="1412" t="str">
        <f>$F$15</f>
        <v>СЕС - КСФ</v>
      </c>
      <c r="G618" s="665"/>
      <c r="H618" s="12"/>
      <c r="I618" s="665"/>
      <c r="J618" s="12"/>
      <c r="K618" s="1435">
        <f>(IF($E742&lt;&gt;0,$K$2,IF($F742&lt;&gt;0,$K$2,IF($G742&lt;&gt;0,$K$2,IF($H742&lt;&gt;0,$K$2,IF($I742&lt;&gt;0,$K$2,IF($J742&lt;&gt;0,$K$2,"")))))))</f>
        <v>1</v>
      </c>
      <c r="L618" s="382"/>
    </row>
    <row r="619" spans="2:12" ht="16.5" thickBot="1">
      <c r="B619" s="1035"/>
      <c r="C619" s="1035"/>
      <c r="D619" s="1054"/>
      <c r="E619" s="1066"/>
      <c r="F619" s="1070"/>
      <c r="G619" s="1071"/>
      <c r="H619" s="1071"/>
      <c r="I619" s="1071"/>
      <c r="J619" s="1072" t="s">
        <v>740</v>
      </c>
      <c r="K619" s="1435">
        <f>(IF($E742&lt;&gt;0,$K$2,IF($F742&lt;&gt;0,$K$2,IF($G742&lt;&gt;0,$K$2,IF($H742&lt;&gt;0,$K$2,IF($I742&lt;&gt;0,$K$2,IF($J742&lt;&gt;0,$K$2,"")))))))</f>
        <v>1</v>
      </c>
      <c r="L619" s="382"/>
    </row>
    <row r="620" spans="2:12" ht="16.5">
      <c r="B620" s="1073"/>
      <c r="C620" s="1074"/>
      <c r="D620" s="1075" t="s">
        <v>1022</v>
      </c>
      <c r="E620" s="1076" t="s">
        <v>742</v>
      </c>
      <c r="F620" s="363" t="s">
        <v>1320</v>
      </c>
      <c r="G620" s="1077"/>
      <c r="H620" s="1078"/>
      <c r="I620" s="1077"/>
      <c r="J620" s="1079"/>
      <c r="K620" s="1435">
        <f>(IF($E742&lt;&gt;0,$K$2,IF($F742&lt;&gt;0,$K$2,IF($G742&lt;&gt;0,$K$2,IF($H742&lt;&gt;0,$K$2,IF($I742&lt;&gt;0,$K$2,IF($J742&lt;&gt;0,$K$2,"")))))))</f>
        <v>1</v>
      </c>
      <c r="L620" s="382"/>
    </row>
    <row r="621" spans="2:12" ht="56.1" customHeight="1">
      <c r="B621" s="1080" t="s">
        <v>692</v>
      </c>
      <c r="C621" s="1081" t="s">
        <v>744</v>
      </c>
      <c r="D621" s="1082" t="s">
        <v>1023</v>
      </c>
      <c r="E621" s="1083">
        <f>$C$3</f>
        <v>2019</v>
      </c>
      <c r="F621" s="364" t="s">
        <v>1318</v>
      </c>
      <c r="G621" s="1084" t="s">
        <v>1317</v>
      </c>
      <c r="H621" s="1085" t="s">
        <v>1016</v>
      </c>
      <c r="I621" s="1086" t="s">
        <v>1306</v>
      </c>
      <c r="J621" s="1087" t="s">
        <v>1307</v>
      </c>
      <c r="K621" s="1435">
        <f>(IF($E742&lt;&gt;0,$K$2,IF($F742&lt;&gt;0,$K$2,IF($G742&lt;&gt;0,$K$2,IF($H742&lt;&gt;0,$K$2,IF($I742&lt;&gt;0,$K$2,IF($J742&lt;&gt;0,$K$2,"")))))))</f>
        <v>1</v>
      </c>
      <c r="L621" s="382"/>
    </row>
    <row r="622" spans="2:12" ht="69" customHeight="1">
      <c r="B622" s="1088"/>
      <c r="C622" s="1089"/>
      <c r="D622" s="1090" t="s">
        <v>497</v>
      </c>
      <c r="E622" s="344" t="s">
        <v>344</v>
      </c>
      <c r="F622" s="344" t="s">
        <v>345</v>
      </c>
      <c r="G622" s="659" t="s">
        <v>1029</v>
      </c>
      <c r="H622" s="660" t="s">
        <v>1030</v>
      </c>
      <c r="I622" s="660" t="s">
        <v>1003</v>
      </c>
      <c r="J622" s="661" t="s">
        <v>1288</v>
      </c>
      <c r="K622" s="1435">
        <f>(IF($E742&lt;&gt;0,$K$2,IF($F742&lt;&gt;0,$K$2,IF($G742&lt;&gt;0,$K$2,IF($H742&lt;&gt;0,$K$2,IF($I742&lt;&gt;0,$K$2,IF($J742&lt;&gt;0,$K$2,"")))))))</f>
        <v>1</v>
      </c>
      <c r="L622" s="382"/>
    </row>
    <row r="623" spans="2:12">
      <c r="B623" s="1091"/>
      <c r="C623" s="1819" t="str">
        <f>VLOOKUP(D623,OP_LIST2,2,FALSE)</f>
        <v>98212</v>
      </c>
      <c r="D623" s="1431" t="s">
        <v>1459</v>
      </c>
      <c r="E623" s="279"/>
      <c r="F623" s="662"/>
      <c r="G623" s="1092"/>
      <c r="H623" s="668"/>
      <c r="I623" s="668"/>
      <c r="J623" s="669"/>
      <c r="K623" s="1435">
        <f>(IF($E742&lt;&gt;0,$K$2,IF($F742&lt;&gt;0,$K$2,IF($G742&lt;&gt;0,$K$2,IF($H742&lt;&gt;0,$K$2,IF($I742&lt;&gt;0,$K$2,IF($J742&lt;&gt;0,$K$2,"")))))))</f>
        <v>1</v>
      </c>
      <c r="L623" s="382"/>
    </row>
    <row r="624" spans="2:12">
      <c r="B624" s="1093"/>
      <c r="C624" s="1818">
        <f>VLOOKUP(D625,EBK_DEIN2,2,FALSE)</f>
        <v>1106</v>
      </c>
      <c r="D624" s="1432" t="s">
        <v>1272</v>
      </c>
      <c r="E624" s="662"/>
      <c r="F624" s="662"/>
      <c r="G624" s="1094"/>
      <c r="H624" s="670"/>
      <c r="I624" s="670"/>
      <c r="J624" s="671"/>
      <c r="K624" s="1435">
        <f>(IF($E742&lt;&gt;0,$K$2,IF($F742&lt;&gt;0,$K$2,IF($G742&lt;&gt;0,$K$2,IF($H742&lt;&gt;0,$K$2,IF($I742&lt;&gt;0,$K$2,IF($J742&lt;&gt;0,$K$2,"")))))))</f>
        <v>1</v>
      </c>
      <c r="L624" s="382"/>
    </row>
    <row r="625" spans="1:12">
      <c r="B625" s="1095"/>
      <c r="C625" s="1819">
        <f>+C624</f>
        <v>1106</v>
      </c>
      <c r="D625" s="1431" t="s">
        <v>60</v>
      </c>
      <c r="E625" s="662"/>
      <c r="F625" s="662"/>
      <c r="G625" s="1094"/>
      <c r="H625" s="670"/>
      <c r="I625" s="670"/>
      <c r="J625" s="671"/>
      <c r="K625" s="1435">
        <f>(IF($E742&lt;&gt;0,$K$2,IF($F742&lt;&gt;0,$K$2,IF($G742&lt;&gt;0,$K$2,IF($H742&lt;&gt;0,$K$2,IF($I742&lt;&gt;0,$K$2,IF($J742&lt;&gt;0,$K$2,"")))))))</f>
        <v>1</v>
      </c>
      <c r="L625" s="382"/>
    </row>
    <row r="626" spans="1:12">
      <c r="B626" s="1096"/>
      <c r="C626" s="1097"/>
      <c r="D626" s="1098" t="s">
        <v>1024</v>
      </c>
      <c r="E626" s="662"/>
      <c r="F626" s="662"/>
      <c r="G626" s="1099"/>
      <c r="H626" s="672"/>
      <c r="I626" s="672"/>
      <c r="J626" s="673"/>
      <c r="K626" s="1435">
        <f>(IF($E742&lt;&gt;0,$K$2,IF($F742&lt;&gt;0,$K$2,IF($G742&lt;&gt;0,$K$2,IF($H742&lt;&gt;0,$K$2,IF($I742&lt;&gt;0,$K$2,IF($J742&lt;&gt;0,$K$2,"")))))))</f>
        <v>1</v>
      </c>
      <c r="L626" s="382"/>
    </row>
    <row r="627" spans="1:12">
      <c r="B627" s="1100">
        <v>100</v>
      </c>
      <c r="C627" s="2213" t="s">
        <v>498</v>
      </c>
      <c r="D627" s="2194"/>
      <c r="E627" s="349">
        <f t="shared" ref="E627:J627" si="125">SUM(E628:E629)</f>
        <v>0</v>
      </c>
      <c r="F627" s="350">
        <f t="shared" si="125"/>
        <v>1089125</v>
      </c>
      <c r="G627" s="463">
        <f t="shared" si="125"/>
        <v>969189</v>
      </c>
      <c r="H627" s="464">
        <f t="shared" si="125"/>
        <v>0</v>
      </c>
      <c r="I627" s="464">
        <f t="shared" si="125"/>
        <v>0</v>
      </c>
      <c r="J627" s="465">
        <f t="shared" si="125"/>
        <v>119936</v>
      </c>
      <c r="K627" s="1433">
        <f>(IF($E627&lt;&gt;0,$K$2,IF($F627&lt;&gt;0,$K$2,IF($G627&lt;&gt;0,$K$2,IF($H627&lt;&gt;0,$K$2,IF($I627&lt;&gt;0,$K$2,IF($J627&lt;&gt;0,$K$2,"")))))))</f>
        <v>1</v>
      </c>
      <c r="L627" s="383"/>
    </row>
    <row r="628" spans="1:12">
      <c r="B628" s="1101"/>
      <c r="C628" s="1102">
        <v>101</v>
      </c>
      <c r="D628" s="1103" t="s">
        <v>499</v>
      </c>
      <c r="E628" s="507"/>
      <c r="F628" s="516">
        <f>G628+H628+I628+J628</f>
        <v>122010</v>
      </c>
      <c r="G628" s="430">
        <v>98479</v>
      </c>
      <c r="H628" s="431"/>
      <c r="I628" s="431"/>
      <c r="J628" s="432">
        <v>23531</v>
      </c>
      <c r="K628" s="1433">
        <f t="shared" ref="K628:K694" si="126">(IF($E628&lt;&gt;0,$K$2,IF($F628&lt;&gt;0,$K$2,IF($G628&lt;&gt;0,$K$2,IF($H628&lt;&gt;0,$K$2,IF($I628&lt;&gt;0,$K$2,IF($J628&lt;&gt;0,$K$2,"")))))))</f>
        <v>1</v>
      </c>
      <c r="L628" s="383"/>
    </row>
    <row r="629" spans="1:12" ht="36" customHeight="1">
      <c r="A629" s="1035"/>
      <c r="B629" s="1101"/>
      <c r="C629" s="1104">
        <v>102</v>
      </c>
      <c r="D629" s="1105" t="s">
        <v>500</v>
      </c>
      <c r="E629" s="513"/>
      <c r="F629" s="517">
        <f>G629+H629+I629+J629</f>
        <v>967115</v>
      </c>
      <c r="G629" s="442">
        <v>870710</v>
      </c>
      <c r="H629" s="443"/>
      <c r="I629" s="443"/>
      <c r="J629" s="444">
        <v>96405</v>
      </c>
      <c r="K629" s="1433">
        <f t="shared" si="126"/>
        <v>1</v>
      </c>
      <c r="L629" s="383"/>
    </row>
    <row r="630" spans="1:12">
      <c r="A630" s="1035"/>
      <c r="B630" s="1100">
        <v>200</v>
      </c>
      <c r="C630" s="2199" t="s">
        <v>501</v>
      </c>
      <c r="D630" s="2199"/>
      <c r="E630" s="349">
        <f t="shared" ref="E630:J630" si="127">SUM(E631:E635)</f>
        <v>0</v>
      </c>
      <c r="F630" s="350">
        <f t="shared" si="127"/>
        <v>12735</v>
      </c>
      <c r="G630" s="463">
        <f t="shared" si="127"/>
        <v>12735</v>
      </c>
      <c r="H630" s="464">
        <f t="shared" si="127"/>
        <v>0</v>
      </c>
      <c r="I630" s="464">
        <f t="shared" si="127"/>
        <v>0</v>
      </c>
      <c r="J630" s="465">
        <f t="shared" si="127"/>
        <v>0</v>
      </c>
      <c r="K630" s="1433">
        <f t="shared" si="126"/>
        <v>1</v>
      </c>
      <c r="L630" s="383"/>
    </row>
    <row r="631" spans="1:12" hidden="1">
      <c r="A631" s="1035"/>
      <c r="B631" s="1106"/>
      <c r="C631" s="1102">
        <v>201</v>
      </c>
      <c r="D631" s="1103" t="s">
        <v>502</v>
      </c>
      <c r="E631" s="507"/>
      <c r="F631" s="516">
        <f>G631+H631+I631+J631</f>
        <v>0</v>
      </c>
      <c r="G631" s="430"/>
      <c r="H631" s="431"/>
      <c r="I631" s="431"/>
      <c r="J631" s="432"/>
      <c r="K631" s="1433" t="str">
        <f t="shared" si="126"/>
        <v/>
      </c>
      <c r="L631" s="383"/>
    </row>
    <row r="632" spans="1:12" hidden="1">
      <c r="A632" s="1035"/>
      <c r="B632" s="1107"/>
      <c r="C632" s="1108">
        <v>202</v>
      </c>
      <c r="D632" s="1109" t="s">
        <v>503</v>
      </c>
      <c r="E632" s="509"/>
      <c r="F632" s="518">
        <f>G632+H632+I632+J632</f>
        <v>0</v>
      </c>
      <c r="G632" s="433"/>
      <c r="H632" s="434"/>
      <c r="I632" s="434"/>
      <c r="J632" s="435"/>
      <c r="K632" s="1433" t="str">
        <f t="shared" si="126"/>
        <v/>
      </c>
      <c r="L632" s="383"/>
    </row>
    <row r="633" spans="1:12" ht="31.5" hidden="1">
      <c r="A633" s="1035"/>
      <c r="B633" s="1110"/>
      <c r="C633" s="1108">
        <v>205</v>
      </c>
      <c r="D633" s="1109" t="s">
        <v>885</v>
      </c>
      <c r="E633" s="509"/>
      <c r="F633" s="518">
        <f>G633+H633+I633+J633</f>
        <v>0</v>
      </c>
      <c r="G633" s="433"/>
      <c r="H633" s="434"/>
      <c r="I633" s="434"/>
      <c r="J633" s="435"/>
      <c r="K633" s="1433" t="str">
        <f t="shared" si="126"/>
        <v/>
      </c>
      <c r="L633" s="383"/>
    </row>
    <row r="634" spans="1:12">
      <c r="A634" s="1035"/>
      <c r="B634" s="1110"/>
      <c r="C634" s="1108">
        <v>208</v>
      </c>
      <c r="D634" s="1111" t="s">
        <v>886</v>
      </c>
      <c r="E634" s="509"/>
      <c r="F634" s="518">
        <f>G634+H634+I634+J634</f>
        <v>2232</v>
      </c>
      <c r="G634" s="433">
        <v>2232</v>
      </c>
      <c r="H634" s="434"/>
      <c r="I634" s="434"/>
      <c r="J634" s="435"/>
      <c r="K634" s="1433">
        <f t="shared" si="126"/>
        <v>1</v>
      </c>
      <c r="L634" s="383"/>
    </row>
    <row r="635" spans="1:12">
      <c r="A635" s="1035"/>
      <c r="B635" s="1106"/>
      <c r="C635" s="1104">
        <v>209</v>
      </c>
      <c r="D635" s="1112" t="s">
        <v>887</v>
      </c>
      <c r="E635" s="513"/>
      <c r="F635" s="517">
        <f>G635+H635+I635+J635</f>
        <v>10503</v>
      </c>
      <c r="G635" s="442">
        <v>10503</v>
      </c>
      <c r="H635" s="443"/>
      <c r="I635" s="443"/>
      <c r="J635" s="444"/>
      <c r="K635" s="1433">
        <f t="shared" si="126"/>
        <v>1</v>
      </c>
      <c r="L635" s="383"/>
    </row>
    <row r="636" spans="1:12">
      <c r="B636" s="1100">
        <v>500</v>
      </c>
      <c r="C636" s="2201" t="s">
        <v>888</v>
      </c>
      <c r="D636" s="2201"/>
      <c r="E636" s="349">
        <f t="shared" ref="E636:J636" si="128">SUM(E637:E643)</f>
        <v>0</v>
      </c>
      <c r="F636" s="350">
        <f t="shared" si="128"/>
        <v>251318</v>
      </c>
      <c r="G636" s="463">
        <f t="shared" si="128"/>
        <v>0</v>
      </c>
      <c r="H636" s="464">
        <f t="shared" si="128"/>
        <v>0</v>
      </c>
      <c r="I636" s="464">
        <f t="shared" si="128"/>
        <v>0</v>
      </c>
      <c r="J636" s="465">
        <f t="shared" si="128"/>
        <v>251318</v>
      </c>
      <c r="K636" s="1433">
        <f t="shared" si="126"/>
        <v>1</v>
      </c>
      <c r="L636" s="383"/>
    </row>
    <row r="637" spans="1:12" ht="31.5">
      <c r="A637" s="1035"/>
      <c r="B637" s="1106"/>
      <c r="C637" s="1113">
        <v>551</v>
      </c>
      <c r="D637" s="1114" t="s">
        <v>889</v>
      </c>
      <c r="E637" s="507"/>
      <c r="F637" s="516">
        <f t="shared" ref="F637:F644" si="129">G637+H637+I637+J637</f>
        <v>153575</v>
      </c>
      <c r="G637" s="1395">
        <v>0</v>
      </c>
      <c r="H637" s="1396">
        <v>0</v>
      </c>
      <c r="I637" s="1396">
        <v>0</v>
      </c>
      <c r="J637" s="432">
        <v>153575</v>
      </c>
      <c r="K637" s="1433">
        <f t="shared" si="126"/>
        <v>1</v>
      </c>
      <c r="L637" s="383"/>
    </row>
    <row r="638" spans="1:12" hidden="1">
      <c r="B638" s="1106"/>
      <c r="C638" s="1115">
        <f>C637+1</f>
        <v>552</v>
      </c>
      <c r="D638" s="1116" t="s">
        <v>890</v>
      </c>
      <c r="E638" s="509"/>
      <c r="F638" s="518">
        <f t="shared" si="129"/>
        <v>0</v>
      </c>
      <c r="G638" s="1397">
        <v>0</v>
      </c>
      <c r="H638" s="1398">
        <v>0</v>
      </c>
      <c r="I638" s="1398">
        <v>0</v>
      </c>
      <c r="J638" s="435"/>
      <c r="K638" s="1433" t="str">
        <f t="shared" si="126"/>
        <v/>
      </c>
      <c r="L638" s="383"/>
    </row>
    <row r="639" spans="1:12" hidden="1">
      <c r="A639" s="1035"/>
      <c r="B639" s="1117"/>
      <c r="C639" s="1115">
        <v>558</v>
      </c>
      <c r="D639" s="1118" t="s">
        <v>1444</v>
      </c>
      <c r="E639" s="509"/>
      <c r="F639" s="518">
        <f>G639+H639+I639+J639</f>
        <v>0</v>
      </c>
      <c r="G639" s="1397">
        <v>0</v>
      </c>
      <c r="H639" s="1398">
        <v>0</v>
      </c>
      <c r="I639" s="1398">
        <v>0</v>
      </c>
      <c r="J639" s="638">
        <v>0</v>
      </c>
      <c r="K639" s="1433" t="str">
        <f t="shared" si="126"/>
        <v/>
      </c>
      <c r="L639" s="383"/>
    </row>
    <row r="640" spans="1:12">
      <c r="A640" s="307"/>
      <c r="B640" s="1117"/>
      <c r="C640" s="1115">
        <v>560</v>
      </c>
      <c r="D640" s="1118" t="s">
        <v>891</v>
      </c>
      <c r="E640" s="509"/>
      <c r="F640" s="518">
        <f t="shared" si="129"/>
        <v>62370</v>
      </c>
      <c r="G640" s="1397">
        <v>0</v>
      </c>
      <c r="H640" s="1398">
        <v>0</v>
      </c>
      <c r="I640" s="1398">
        <v>0</v>
      </c>
      <c r="J640" s="435">
        <v>62370</v>
      </c>
      <c r="K640" s="1433">
        <f t="shared" si="126"/>
        <v>1</v>
      </c>
      <c r="L640" s="383"/>
    </row>
    <row r="641" spans="1:12">
      <c r="B641" s="1117"/>
      <c r="C641" s="1115">
        <v>580</v>
      </c>
      <c r="D641" s="1116" t="s">
        <v>892</v>
      </c>
      <c r="E641" s="509"/>
      <c r="F641" s="518">
        <f t="shared" si="129"/>
        <v>35373</v>
      </c>
      <c r="G641" s="1397">
        <v>0</v>
      </c>
      <c r="H641" s="1398">
        <v>0</v>
      </c>
      <c r="I641" s="1398">
        <v>0</v>
      </c>
      <c r="J641" s="435">
        <v>35373</v>
      </c>
      <c r="K641" s="1433">
        <f t="shared" si="126"/>
        <v>1</v>
      </c>
      <c r="L641" s="383"/>
    </row>
    <row r="642" spans="1:12" ht="31.5" hidden="1">
      <c r="B642" s="1106"/>
      <c r="C642" s="1108">
        <v>588</v>
      </c>
      <c r="D642" s="1111" t="s">
        <v>1448</v>
      </c>
      <c r="E642" s="509"/>
      <c r="F642" s="518">
        <f>G642+H642+I642+J642</f>
        <v>0</v>
      </c>
      <c r="G642" s="1397">
        <v>0</v>
      </c>
      <c r="H642" s="1398">
        <v>0</v>
      </c>
      <c r="I642" s="1398">
        <v>0</v>
      </c>
      <c r="J642" s="638">
        <v>0</v>
      </c>
      <c r="K642" s="1433" t="str">
        <f t="shared" si="126"/>
        <v/>
      </c>
      <c r="L642" s="383"/>
    </row>
    <row r="643" spans="1:12" ht="31.5" hidden="1">
      <c r="B643" s="1106"/>
      <c r="C643" s="1119">
        <v>590</v>
      </c>
      <c r="D643" s="1120" t="s">
        <v>893</v>
      </c>
      <c r="E643" s="513"/>
      <c r="F643" s="517">
        <f t="shared" si="129"/>
        <v>0</v>
      </c>
      <c r="G643" s="442"/>
      <c r="H643" s="443"/>
      <c r="I643" s="443"/>
      <c r="J643" s="444"/>
      <c r="K643" s="1433" t="str">
        <f t="shared" si="126"/>
        <v/>
      </c>
      <c r="L643" s="383"/>
    </row>
    <row r="644" spans="1:12" hidden="1">
      <c r="A644" s="7">
        <v>5</v>
      </c>
      <c r="B644" s="1100">
        <v>800</v>
      </c>
      <c r="C644" s="2202" t="s">
        <v>1025</v>
      </c>
      <c r="D644" s="2203"/>
      <c r="E644" s="1415"/>
      <c r="F644" s="352">
        <f t="shared" si="129"/>
        <v>0</v>
      </c>
      <c r="G644" s="1214"/>
      <c r="H644" s="1215"/>
      <c r="I644" s="1215"/>
      <c r="J644" s="1216"/>
      <c r="K644" s="1433" t="str">
        <f t="shared" si="126"/>
        <v/>
      </c>
      <c r="L644" s="383"/>
    </row>
    <row r="645" spans="1:12">
      <c r="A645" s="8">
        <v>10</v>
      </c>
      <c r="B645" s="1100">
        <v>1000</v>
      </c>
      <c r="C645" s="2199" t="s">
        <v>895</v>
      </c>
      <c r="D645" s="2199"/>
      <c r="E645" s="351">
        <f t="shared" ref="E645:J645" si="130">SUM(E646:E662)</f>
        <v>0</v>
      </c>
      <c r="F645" s="352">
        <f t="shared" si="130"/>
        <v>1346368</v>
      </c>
      <c r="G645" s="463">
        <f t="shared" si="130"/>
        <v>1346368</v>
      </c>
      <c r="H645" s="464">
        <f t="shared" si="130"/>
        <v>0</v>
      </c>
      <c r="I645" s="464">
        <f t="shared" si="130"/>
        <v>0</v>
      </c>
      <c r="J645" s="465">
        <f t="shared" si="130"/>
        <v>0</v>
      </c>
      <c r="K645" s="1433">
        <f t="shared" si="126"/>
        <v>1</v>
      </c>
      <c r="L645" s="383"/>
    </row>
    <row r="646" spans="1:12" hidden="1">
      <c r="A646" s="8">
        <v>15</v>
      </c>
      <c r="B646" s="1107"/>
      <c r="C646" s="1102">
        <v>1011</v>
      </c>
      <c r="D646" s="1121" t="s">
        <v>896</v>
      </c>
      <c r="E646" s="507"/>
      <c r="F646" s="516">
        <f t="shared" ref="F646:F662" si="131">G646+H646+I646+J646</f>
        <v>0</v>
      </c>
      <c r="G646" s="430"/>
      <c r="H646" s="431"/>
      <c r="I646" s="431"/>
      <c r="J646" s="432"/>
      <c r="K646" s="1433" t="str">
        <f t="shared" si="126"/>
        <v/>
      </c>
      <c r="L646" s="383"/>
    </row>
    <row r="647" spans="1:12" hidden="1">
      <c r="A647" s="7">
        <v>35</v>
      </c>
      <c r="B647" s="1107"/>
      <c r="C647" s="1108">
        <v>1012</v>
      </c>
      <c r="D647" s="1109" t="s">
        <v>897</v>
      </c>
      <c r="E647" s="509"/>
      <c r="F647" s="518">
        <f t="shared" si="131"/>
        <v>0</v>
      </c>
      <c r="G647" s="433"/>
      <c r="H647" s="434"/>
      <c r="I647" s="434"/>
      <c r="J647" s="435"/>
      <c r="K647" s="1433" t="str">
        <f t="shared" si="126"/>
        <v/>
      </c>
      <c r="L647" s="383"/>
    </row>
    <row r="648" spans="1:12" hidden="1">
      <c r="A648" s="8">
        <v>40</v>
      </c>
      <c r="B648" s="1107"/>
      <c r="C648" s="1108">
        <v>1013</v>
      </c>
      <c r="D648" s="1109" t="s">
        <v>898</v>
      </c>
      <c r="E648" s="509"/>
      <c r="F648" s="518">
        <f t="shared" si="131"/>
        <v>0</v>
      </c>
      <c r="G648" s="433"/>
      <c r="H648" s="434"/>
      <c r="I648" s="434"/>
      <c r="J648" s="435"/>
      <c r="K648" s="1433" t="str">
        <f t="shared" si="126"/>
        <v/>
      </c>
      <c r="L648" s="383"/>
    </row>
    <row r="649" spans="1:12" hidden="1">
      <c r="A649" s="8">
        <v>45</v>
      </c>
      <c r="B649" s="1107"/>
      <c r="C649" s="1108">
        <v>1014</v>
      </c>
      <c r="D649" s="1109" t="s">
        <v>899</v>
      </c>
      <c r="E649" s="509"/>
      <c r="F649" s="518">
        <f t="shared" si="131"/>
        <v>0</v>
      </c>
      <c r="G649" s="433"/>
      <c r="H649" s="434"/>
      <c r="I649" s="434"/>
      <c r="J649" s="435"/>
      <c r="K649" s="1433" t="str">
        <f t="shared" si="126"/>
        <v/>
      </c>
      <c r="L649" s="383"/>
    </row>
    <row r="650" spans="1:12">
      <c r="A650" s="8">
        <v>50</v>
      </c>
      <c r="B650" s="1107"/>
      <c r="C650" s="1108">
        <v>1015</v>
      </c>
      <c r="D650" s="1109" t="s">
        <v>900</v>
      </c>
      <c r="E650" s="509"/>
      <c r="F650" s="518">
        <f t="shared" si="131"/>
        <v>8190</v>
      </c>
      <c r="G650" s="433">
        <v>8190</v>
      </c>
      <c r="H650" s="434"/>
      <c r="I650" s="434"/>
      <c r="J650" s="435"/>
      <c r="K650" s="1433">
        <f t="shared" si="126"/>
        <v>1</v>
      </c>
      <c r="L650" s="383"/>
    </row>
    <row r="651" spans="1:12">
      <c r="A651" s="8">
        <v>55</v>
      </c>
      <c r="B651" s="1107"/>
      <c r="C651" s="1122">
        <v>1016</v>
      </c>
      <c r="D651" s="1123" t="s">
        <v>901</v>
      </c>
      <c r="E651" s="511"/>
      <c r="F651" s="519">
        <f t="shared" si="131"/>
        <v>12605</v>
      </c>
      <c r="G651" s="497">
        <v>12605</v>
      </c>
      <c r="H651" s="498"/>
      <c r="I651" s="498"/>
      <c r="J651" s="499"/>
      <c r="K651" s="1433">
        <f t="shared" si="126"/>
        <v>1</v>
      </c>
      <c r="L651" s="383"/>
    </row>
    <row r="652" spans="1:12">
      <c r="A652" s="8">
        <v>60</v>
      </c>
      <c r="B652" s="1101"/>
      <c r="C652" s="1124">
        <v>1020</v>
      </c>
      <c r="D652" s="1125" t="s">
        <v>902</v>
      </c>
      <c r="E652" s="1416"/>
      <c r="F652" s="521">
        <f t="shared" si="131"/>
        <v>1300975</v>
      </c>
      <c r="G652" s="439">
        <v>1300975</v>
      </c>
      <c r="H652" s="440"/>
      <c r="I652" s="440"/>
      <c r="J652" s="441"/>
      <c r="K652" s="1433">
        <f t="shared" si="126"/>
        <v>1</v>
      </c>
      <c r="L652" s="383"/>
    </row>
    <row r="653" spans="1:12" hidden="1">
      <c r="A653" s="7">
        <v>65</v>
      </c>
      <c r="B653" s="1107"/>
      <c r="C653" s="1126">
        <v>1030</v>
      </c>
      <c r="D653" s="1127" t="s">
        <v>903</v>
      </c>
      <c r="E653" s="1417"/>
      <c r="F653" s="523">
        <f t="shared" si="131"/>
        <v>0</v>
      </c>
      <c r="G653" s="436"/>
      <c r="H653" s="437"/>
      <c r="I653" s="437"/>
      <c r="J653" s="438"/>
      <c r="K653" s="1433" t="str">
        <f t="shared" si="126"/>
        <v/>
      </c>
      <c r="L653" s="383"/>
    </row>
    <row r="654" spans="1:12">
      <c r="A654" s="8">
        <v>70</v>
      </c>
      <c r="B654" s="1107"/>
      <c r="C654" s="1124">
        <v>1051</v>
      </c>
      <c r="D654" s="1128" t="s">
        <v>904</v>
      </c>
      <c r="E654" s="1416"/>
      <c r="F654" s="521">
        <f t="shared" si="131"/>
        <v>10338</v>
      </c>
      <c r="G654" s="439">
        <v>10338</v>
      </c>
      <c r="H654" s="440"/>
      <c r="I654" s="440"/>
      <c r="J654" s="441"/>
      <c r="K654" s="1433">
        <f t="shared" si="126"/>
        <v>1</v>
      </c>
      <c r="L654" s="383"/>
    </row>
    <row r="655" spans="1:12">
      <c r="A655" s="8">
        <v>75</v>
      </c>
      <c r="B655" s="1107"/>
      <c r="C655" s="1108">
        <v>1052</v>
      </c>
      <c r="D655" s="1109" t="s">
        <v>905</v>
      </c>
      <c r="E655" s="509"/>
      <c r="F655" s="518">
        <f t="shared" si="131"/>
        <v>14255</v>
      </c>
      <c r="G655" s="433">
        <v>14255</v>
      </c>
      <c r="H655" s="434"/>
      <c r="I655" s="434"/>
      <c r="J655" s="435"/>
      <c r="K655" s="1433">
        <f t="shared" si="126"/>
        <v>1</v>
      </c>
      <c r="L655" s="383"/>
    </row>
    <row r="656" spans="1:12" hidden="1">
      <c r="A656" s="8">
        <v>80</v>
      </c>
      <c r="B656" s="1107"/>
      <c r="C656" s="1126">
        <v>1053</v>
      </c>
      <c r="D656" s="1127" t="s">
        <v>1324</v>
      </c>
      <c r="E656" s="1417"/>
      <c r="F656" s="523">
        <f t="shared" si="131"/>
        <v>0</v>
      </c>
      <c r="G656" s="436"/>
      <c r="H656" s="437"/>
      <c r="I656" s="437"/>
      <c r="J656" s="438"/>
      <c r="K656" s="1433" t="str">
        <f t="shared" si="126"/>
        <v/>
      </c>
      <c r="L656" s="383"/>
    </row>
    <row r="657" spans="1:12">
      <c r="A657" s="8">
        <v>80</v>
      </c>
      <c r="B657" s="1107"/>
      <c r="C657" s="1124">
        <v>1062</v>
      </c>
      <c r="D657" s="1125" t="s">
        <v>906</v>
      </c>
      <c r="E657" s="1416"/>
      <c r="F657" s="521">
        <f t="shared" si="131"/>
        <v>5</v>
      </c>
      <c r="G657" s="439">
        <v>5</v>
      </c>
      <c r="H657" s="440"/>
      <c r="I657" s="440"/>
      <c r="J657" s="441"/>
      <c r="K657" s="1433">
        <f t="shared" si="126"/>
        <v>1</v>
      </c>
      <c r="L657" s="383"/>
    </row>
    <row r="658" spans="1:12" hidden="1">
      <c r="A658" s="8">
        <v>85</v>
      </c>
      <c r="B658" s="1107"/>
      <c r="C658" s="1126">
        <v>1063</v>
      </c>
      <c r="D658" s="1129" t="s">
        <v>1282</v>
      </c>
      <c r="E658" s="1417"/>
      <c r="F658" s="523">
        <f t="shared" si="131"/>
        <v>0</v>
      </c>
      <c r="G658" s="436"/>
      <c r="H658" s="437"/>
      <c r="I658" s="437"/>
      <c r="J658" s="438"/>
      <c r="K658" s="1433" t="str">
        <f t="shared" si="126"/>
        <v/>
      </c>
      <c r="L658" s="383"/>
    </row>
    <row r="659" spans="1:12" hidden="1">
      <c r="A659" s="8">
        <v>90</v>
      </c>
      <c r="B659" s="1107"/>
      <c r="C659" s="1130">
        <v>1069</v>
      </c>
      <c r="D659" s="1131" t="s">
        <v>907</v>
      </c>
      <c r="E659" s="1418"/>
      <c r="F659" s="525">
        <f t="shared" si="131"/>
        <v>0</v>
      </c>
      <c r="G659" s="622"/>
      <c r="H659" s="623"/>
      <c r="I659" s="623"/>
      <c r="J659" s="587"/>
      <c r="K659" s="1433" t="str">
        <f t="shared" si="126"/>
        <v/>
      </c>
      <c r="L659" s="383"/>
    </row>
    <row r="660" spans="1:12" hidden="1">
      <c r="A660" s="8">
        <v>90</v>
      </c>
      <c r="B660" s="1101"/>
      <c r="C660" s="1124">
        <v>1091</v>
      </c>
      <c r="D660" s="1128" t="s">
        <v>1325</v>
      </c>
      <c r="E660" s="1416"/>
      <c r="F660" s="521">
        <f t="shared" si="131"/>
        <v>0</v>
      </c>
      <c r="G660" s="439"/>
      <c r="H660" s="440"/>
      <c r="I660" s="440"/>
      <c r="J660" s="441"/>
      <c r="K660" s="1433" t="str">
        <f t="shared" si="126"/>
        <v/>
      </c>
      <c r="L660" s="383"/>
    </row>
    <row r="661" spans="1:12" hidden="1">
      <c r="A661" s="7">
        <v>115</v>
      </c>
      <c r="B661" s="1107"/>
      <c r="C661" s="1108">
        <v>1092</v>
      </c>
      <c r="D661" s="1109" t="s">
        <v>1088</v>
      </c>
      <c r="E661" s="509"/>
      <c r="F661" s="518">
        <f t="shared" si="131"/>
        <v>0</v>
      </c>
      <c r="G661" s="433"/>
      <c r="H661" s="434"/>
      <c r="I661" s="434"/>
      <c r="J661" s="435"/>
      <c r="K661" s="1433" t="str">
        <f t="shared" si="126"/>
        <v/>
      </c>
      <c r="L661" s="383"/>
    </row>
    <row r="662" spans="1:12" hidden="1">
      <c r="A662" s="7">
        <v>125</v>
      </c>
      <c r="B662" s="1107"/>
      <c r="C662" s="1104">
        <v>1098</v>
      </c>
      <c r="D662" s="1132" t="s">
        <v>908</v>
      </c>
      <c r="E662" s="513"/>
      <c r="F662" s="517">
        <f t="shared" si="131"/>
        <v>0</v>
      </c>
      <c r="G662" s="442"/>
      <c r="H662" s="443"/>
      <c r="I662" s="443"/>
      <c r="J662" s="444"/>
      <c r="K662" s="1433" t="str">
        <f t="shared" si="126"/>
        <v/>
      </c>
      <c r="L662" s="383"/>
    </row>
    <row r="663" spans="1:12" hidden="1">
      <c r="A663" s="8">
        <v>130</v>
      </c>
      <c r="B663" s="1100">
        <v>1900</v>
      </c>
      <c r="C663" s="2192" t="s">
        <v>575</v>
      </c>
      <c r="D663" s="2192"/>
      <c r="E663" s="351">
        <f t="shared" ref="E663:J663" si="132">SUM(E664:E666)</f>
        <v>0</v>
      </c>
      <c r="F663" s="352">
        <f t="shared" si="132"/>
        <v>0</v>
      </c>
      <c r="G663" s="463">
        <f t="shared" si="132"/>
        <v>0</v>
      </c>
      <c r="H663" s="464">
        <f t="shared" si="132"/>
        <v>0</v>
      </c>
      <c r="I663" s="464">
        <f t="shared" si="132"/>
        <v>0</v>
      </c>
      <c r="J663" s="465">
        <f t="shared" si="132"/>
        <v>0</v>
      </c>
      <c r="K663" s="1433" t="str">
        <f t="shared" si="126"/>
        <v/>
      </c>
      <c r="L663" s="383"/>
    </row>
    <row r="664" spans="1:12" ht="31.5" hidden="1">
      <c r="A664" s="8">
        <v>135</v>
      </c>
      <c r="B664" s="1107"/>
      <c r="C664" s="1102">
        <v>1901</v>
      </c>
      <c r="D664" s="1133" t="s">
        <v>576</v>
      </c>
      <c r="E664" s="507"/>
      <c r="F664" s="516">
        <f>G664+H664+I664+J664</f>
        <v>0</v>
      </c>
      <c r="G664" s="430"/>
      <c r="H664" s="431"/>
      <c r="I664" s="431"/>
      <c r="J664" s="432"/>
      <c r="K664" s="1433" t="str">
        <f t="shared" si="126"/>
        <v/>
      </c>
      <c r="L664" s="383"/>
    </row>
    <row r="665" spans="1:12" ht="31.5" hidden="1">
      <c r="A665" s="8">
        <v>140</v>
      </c>
      <c r="B665" s="1134"/>
      <c r="C665" s="1108">
        <v>1981</v>
      </c>
      <c r="D665" s="1135" t="s">
        <v>577</v>
      </c>
      <c r="E665" s="509"/>
      <c r="F665" s="518">
        <f>G665+H665+I665+J665</f>
        <v>0</v>
      </c>
      <c r="G665" s="433"/>
      <c r="H665" s="434"/>
      <c r="I665" s="434"/>
      <c r="J665" s="435"/>
      <c r="K665" s="1433" t="str">
        <f t="shared" si="126"/>
        <v/>
      </c>
      <c r="L665" s="383"/>
    </row>
    <row r="666" spans="1:12" ht="31.5" hidden="1">
      <c r="A666" s="8">
        <v>145</v>
      </c>
      <c r="B666" s="1107"/>
      <c r="C666" s="1104">
        <v>1991</v>
      </c>
      <c r="D666" s="1136" t="s">
        <v>578</v>
      </c>
      <c r="E666" s="513"/>
      <c r="F666" s="517">
        <f>G666+H666+I666+J666</f>
        <v>0</v>
      </c>
      <c r="G666" s="442"/>
      <c r="H666" s="443"/>
      <c r="I666" s="443"/>
      <c r="J666" s="444"/>
      <c r="K666" s="1433" t="str">
        <f t="shared" si="126"/>
        <v/>
      </c>
      <c r="L666" s="383"/>
    </row>
    <row r="667" spans="1:12" hidden="1">
      <c r="A667" s="8">
        <v>150</v>
      </c>
      <c r="B667" s="1100">
        <v>2100</v>
      </c>
      <c r="C667" s="2192" t="s">
        <v>1072</v>
      </c>
      <c r="D667" s="2192"/>
      <c r="E667" s="351">
        <f t="shared" ref="E667:J667" si="133">SUM(E668:E672)</f>
        <v>0</v>
      </c>
      <c r="F667" s="352">
        <f t="shared" si="133"/>
        <v>0</v>
      </c>
      <c r="G667" s="463">
        <f t="shared" si="133"/>
        <v>0</v>
      </c>
      <c r="H667" s="464">
        <f t="shared" si="133"/>
        <v>0</v>
      </c>
      <c r="I667" s="464">
        <f t="shared" si="133"/>
        <v>0</v>
      </c>
      <c r="J667" s="465">
        <f t="shared" si="133"/>
        <v>0</v>
      </c>
      <c r="K667" s="1433" t="str">
        <f t="shared" si="126"/>
        <v/>
      </c>
      <c r="L667" s="383"/>
    </row>
    <row r="668" spans="1:12" hidden="1">
      <c r="A668" s="8">
        <v>155</v>
      </c>
      <c r="B668" s="1107"/>
      <c r="C668" s="1102">
        <v>2110</v>
      </c>
      <c r="D668" s="1137" t="s">
        <v>909</v>
      </c>
      <c r="E668" s="507"/>
      <c r="F668" s="516">
        <f>G668+H668+I668+J668</f>
        <v>0</v>
      </c>
      <c r="G668" s="430"/>
      <c r="H668" s="431"/>
      <c r="I668" s="431"/>
      <c r="J668" s="432"/>
      <c r="K668" s="1433" t="str">
        <f t="shared" si="126"/>
        <v/>
      </c>
      <c r="L668" s="383"/>
    </row>
    <row r="669" spans="1:12" hidden="1">
      <c r="A669" s="8">
        <v>160</v>
      </c>
      <c r="B669" s="1134"/>
      <c r="C669" s="1108">
        <v>2120</v>
      </c>
      <c r="D669" s="1111" t="s">
        <v>910</v>
      </c>
      <c r="E669" s="509"/>
      <c r="F669" s="518">
        <f>G669+H669+I669+J669</f>
        <v>0</v>
      </c>
      <c r="G669" s="433"/>
      <c r="H669" s="434"/>
      <c r="I669" s="434"/>
      <c r="J669" s="435"/>
      <c r="K669" s="1433" t="str">
        <f t="shared" si="126"/>
        <v/>
      </c>
      <c r="L669" s="383"/>
    </row>
    <row r="670" spans="1:12" hidden="1">
      <c r="A670" s="8">
        <v>165</v>
      </c>
      <c r="B670" s="1134"/>
      <c r="C670" s="1108">
        <v>2125</v>
      </c>
      <c r="D670" s="1111" t="s">
        <v>1026</v>
      </c>
      <c r="E670" s="509"/>
      <c r="F670" s="518">
        <f>G670+H670+I670+J670</f>
        <v>0</v>
      </c>
      <c r="G670" s="433"/>
      <c r="H670" s="434"/>
      <c r="I670" s="1398">
        <v>0</v>
      </c>
      <c r="J670" s="435"/>
      <c r="K670" s="1433" t="str">
        <f t="shared" si="126"/>
        <v/>
      </c>
      <c r="L670" s="383"/>
    </row>
    <row r="671" spans="1:12" hidden="1">
      <c r="A671" s="8">
        <v>175</v>
      </c>
      <c r="B671" s="1106"/>
      <c r="C671" s="1108">
        <v>2140</v>
      </c>
      <c r="D671" s="1111" t="s">
        <v>912</v>
      </c>
      <c r="E671" s="509"/>
      <c r="F671" s="518">
        <f>G671+H671+I671+J671</f>
        <v>0</v>
      </c>
      <c r="G671" s="433"/>
      <c r="H671" s="434"/>
      <c r="I671" s="1398">
        <v>0</v>
      </c>
      <c r="J671" s="435"/>
      <c r="K671" s="1433" t="str">
        <f t="shared" si="126"/>
        <v/>
      </c>
      <c r="L671" s="383"/>
    </row>
    <row r="672" spans="1:12" hidden="1">
      <c r="A672" s="8">
        <v>180</v>
      </c>
      <c r="B672" s="1107"/>
      <c r="C672" s="1104">
        <v>2190</v>
      </c>
      <c r="D672" s="1138" t="s">
        <v>913</v>
      </c>
      <c r="E672" s="513"/>
      <c r="F672" s="517">
        <f>G672+H672+I672+J672</f>
        <v>0</v>
      </c>
      <c r="G672" s="442"/>
      <c r="H672" s="443"/>
      <c r="I672" s="1400">
        <v>0</v>
      </c>
      <c r="J672" s="444"/>
      <c r="K672" s="1433" t="str">
        <f t="shared" si="126"/>
        <v/>
      </c>
      <c r="L672" s="383"/>
    </row>
    <row r="673" spans="1:12" hidden="1">
      <c r="A673" s="8">
        <v>185</v>
      </c>
      <c r="B673" s="1100">
        <v>2200</v>
      </c>
      <c r="C673" s="2192" t="s">
        <v>914</v>
      </c>
      <c r="D673" s="2192"/>
      <c r="E673" s="351">
        <f t="shared" ref="E673:J673" si="134">SUM(E674:E675)</f>
        <v>0</v>
      </c>
      <c r="F673" s="352">
        <f t="shared" si="134"/>
        <v>0</v>
      </c>
      <c r="G673" s="463">
        <f t="shared" si="134"/>
        <v>0</v>
      </c>
      <c r="H673" s="464">
        <f t="shared" si="134"/>
        <v>0</v>
      </c>
      <c r="I673" s="464">
        <f t="shared" si="134"/>
        <v>0</v>
      </c>
      <c r="J673" s="465">
        <f t="shared" si="134"/>
        <v>0</v>
      </c>
      <c r="K673" s="1433" t="str">
        <f t="shared" si="126"/>
        <v/>
      </c>
      <c r="L673" s="383"/>
    </row>
    <row r="674" spans="1:12" hidden="1">
      <c r="A674" s="8">
        <v>190</v>
      </c>
      <c r="B674" s="1107"/>
      <c r="C674" s="1102">
        <v>2221</v>
      </c>
      <c r="D674" s="1103" t="s">
        <v>1265</v>
      </c>
      <c r="E674" s="507"/>
      <c r="F674" s="516">
        <f t="shared" ref="F674:F679" si="135">G674+H674+I674+J674</f>
        <v>0</v>
      </c>
      <c r="G674" s="430"/>
      <c r="H674" s="431"/>
      <c r="I674" s="431"/>
      <c r="J674" s="432"/>
      <c r="K674" s="1433" t="str">
        <f t="shared" si="126"/>
        <v/>
      </c>
      <c r="L674" s="383"/>
    </row>
    <row r="675" spans="1:12" hidden="1">
      <c r="A675" s="8">
        <v>200</v>
      </c>
      <c r="B675" s="1107"/>
      <c r="C675" s="1104">
        <v>2224</v>
      </c>
      <c r="D675" s="1105" t="s">
        <v>915</v>
      </c>
      <c r="E675" s="513"/>
      <c r="F675" s="517">
        <f t="shared" si="135"/>
        <v>0</v>
      </c>
      <c r="G675" s="442"/>
      <c r="H675" s="443"/>
      <c r="I675" s="443"/>
      <c r="J675" s="444"/>
      <c r="K675" s="1433" t="str">
        <f t="shared" si="126"/>
        <v/>
      </c>
      <c r="L675" s="383"/>
    </row>
    <row r="676" spans="1:12" hidden="1">
      <c r="A676" s="8">
        <v>200</v>
      </c>
      <c r="B676" s="1100">
        <v>2500</v>
      </c>
      <c r="C676" s="2192" t="s">
        <v>916</v>
      </c>
      <c r="D676" s="2200"/>
      <c r="E676" s="1415"/>
      <c r="F676" s="352">
        <f t="shared" si="135"/>
        <v>0</v>
      </c>
      <c r="G676" s="1214"/>
      <c r="H676" s="1215"/>
      <c r="I676" s="1215"/>
      <c r="J676" s="1216"/>
      <c r="K676" s="1433" t="str">
        <f t="shared" si="126"/>
        <v/>
      </c>
      <c r="L676" s="383"/>
    </row>
    <row r="677" spans="1:12" hidden="1">
      <c r="A677" s="8">
        <v>205</v>
      </c>
      <c r="B677" s="1100">
        <v>2600</v>
      </c>
      <c r="C677" s="2193" t="s">
        <v>917</v>
      </c>
      <c r="D677" s="2194"/>
      <c r="E677" s="1415"/>
      <c r="F677" s="352">
        <f t="shared" si="135"/>
        <v>0</v>
      </c>
      <c r="G677" s="1214"/>
      <c r="H677" s="1215"/>
      <c r="I677" s="1215"/>
      <c r="J677" s="1216"/>
      <c r="K677" s="1433" t="str">
        <f t="shared" si="126"/>
        <v/>
      </c>
      <c r="L677" s="383"/>
    </row>
    <row r="678" spans="1:12" hidden="1">
      <c r="A678" s="8">
        <v>210</v>
      </c>
      <c r="B678" s="1100">
        <v>2700</v>
      </c>
      <c r="C678" s="2193" t="s">
        <v>918</v>
      </c>
      <c r="D678" s="2194"/>
      <c r="E678" s="1415"/>
      <c r="F678" s="352">
        <f t="shared" si="135"/>
        <v>0</v>
      </c>
      <c r="G678" s="1214"/>
      <c r="H678" s="1215"/>
      <c r="I678" s="1215"/>
      <c r="J678" s="1216"/>
      <c r="K678" s="1433" t="str">
        <f t="shared" si="126"/>
        <v/>
      </c>
      <c r="L678" s="383"/>
    </row>
    <row r="679" spans="1:12" hidden="1">
      <c r="A679" s="8">
        <v>215</v>
      </c>
      <c r="B679" s="1100">
        <v>2800</v>
      </c>
      <c r="C679" s="2193" t="s">
        <v>1729</v>
      </c>
      <c r="D679" s="2194"/>
      <c r="E679" s="1415"/>
      <c r="F679" s="352">
        <f t="shared" si="135"/>
        <v>0</v>
      </c>
      <c r="G679" s="1214"/>
      <c r="H679" s="1215"/>
      <c r="I679" s="1215"/>
      <c r="J679" s="1216"/>
      <c r="K679" s="1433" t="str">
        <f t="shared" si="126"/>
        <v/>
      </c>
      <c r="L679" s="383"/>
    </row>
    <row r="680" spans="1:12" ht="36" hidden="1" customHeight="1">
      <c r="A680" s="7">
        <v>220</v>
      </c>
      <c r="B680" s="1100">
        <v>2900</v>
      </c>
      <c r="C680" s="2192" t="s">
        <v>919</v>
      </c>
      <c r="D680" s="2192"/>
      <c r="E680" s="351">
        <f t="shared" ref="E680:J680" si="136">SUM(E681:E688)</f>
        <v>0</v>
      </c>
      <c r="F680" s="352">
        <f t="shared" si="136"/>
        <v>0</v>
      </c>
      <c r="G680" s="463">
        <f t="shared" si="136"/>
        <v>0</v>
      </c>
      <c r="H680" s="464">
        <f t="shared" si="136"/>
        <v>0</v>
      </c>
      <c r="I680" s="464">
        <f t="shared" si="136"/>
        <v>0</v>
      </c>
      <c r="J680" s="465">
        <f t="shared" si="136"/>
        <v>0</v>
      </c>
      <c r="K680" s="1433" t="str">
        <f t="shared" si="126"/>
        <v/>
      </c>
      <c r="L680" s="383"/>
    </row>
    <row r="681" spans="1:12" hidden="1">
      <c r="A681" s="8">
        <v>225</v>
      </c>
      <c r="B681" s="1139"/>
      <c r="C681" s="1102">
        <v>2910</v>
      </c>
      <c r="D681" s="1140" t="s">
        <v>2144</v>
      </c>
      <c r="E681" s="507"/>
      <c r="F681" s="516">
        <f t="shared" ref="F681:F688" si="137">G681+H681+I681+J681</f>
        <v>0</v>
      </c>
      <c r="G681" s="430"/>
      <c r="H681" s="431"/>
      <c r="I681" s="431"/>
      <c r="J681" s="432"/>
      <c r="K681" s="1433" t="str">
        <f t="shared" si="126"/>
        <v/>
      </c>
      <c r="L681" s="383"/>
    </row>
    <row r="682" spans="1:12" hidden="1">
      <c r="A682" s="8">
        <v>230</v>
      </c>
      <c r="B682" s="1139"/>
      <c r="C682" s="1126">
        <v>2920</v>
      </c>
      <c r="D682" s="1141" t="s">
        <v>2143</v>
      </c>
      <c r="E682" s="1417"/>
      <c r="F682" s="523">
        <f>G682+H682+I682+J682</f>
        <v>0</v>
      </c>
      <c r="G682" s="436"/>
      <c r="H682" s="437"/>
      <c r="I682" s="437"/>
      <c r="J682" s="438"/>
      <c r="K682" s="1433" t="str">
        <f t="shared" si="126"/>
        <v/>
      </c>
      <c r="L682" s="383"/>
    </row>
    <row r="683" spans="1:12" ht="31.5" hidden="1">
      <c r="A683" s="8">
        <v>245</v>
      </c>
      <c r="B683" s="1139"/>
      <c r="C683" s="1126">
        <v>2969</v>
      </c>
      <c r="D683" s="1141" t="s">
        <v>920</v>
      </c>
      <c r="E683" s="1417"/>
      <c r="F683" s="523">
        <f t="shared" si="137"/>
        <v>0</v>
      </c>
      <c r="G683" s="436"/>
      <c r="H683" s="437"/>
      <c r="I683" s="437"/>
      <c r="J683" s="438"/>
      <c r="K683" s="1433" t="str">
        <f t="shared" si="126"/>
        <v/>
      </c>
      <c r="L683" s="383"/>
    </row>
    <row r="684" spans="1:12" ht="31.5" hidden="1">
      <c r="A684" s="7">
        <v>220</v>
      </c>
      <c r="B684" s="1139"/>
      <c r="C684" s="1142">
        <v>2970</v>
      </c>
      <c r="D684" s="1143" t="s">
        <v>921</v>
      </c>
      <c r="E684" s="1419"/>
      <c r="F684" s="527">
        <f t="shared" si="137"/>
        <v>0</v>
      </c>
      <c r="G684" s="630"/>
      <c r="H684" s="631"/>
      <c r="I684" s="631"/>
      <c r="J684" s="606"/>
      <c r="K684" s="1433" t="str">
        <f t="shared" si="126"/>
        <v/>
      </c>
      <c r="L684" s="383"/>
    </row>
    <row r="685" spans="1:12" hidden="1">
      <c r="A685" s="8">
        <v>225</v>
      </c>
      <c r="B685" s="1139"/>
      <c r="C685" s="1130">
        <v>2989</v>
      </c>
      <c r="D685" s="1144" t="s">
        <v>922</v>
      </c>
      <c r="E685" s="1418"/>
      <c r="F685" s="525">
        <f t="shared" si="137"/>
        <v>0</v>
      </c>
      <c r="G685" s="622"/>
      <c r="H685" s="623"/>
      <c r="I685" s="623"/>
      <c r="J685" s="587"/>
      <c r="K685" s="1433" t="str">
        <f t="shared" si="126"/>
        <v/>
      </c>
      <c r="L685" s="383"/>
    </row>
    <row r="686" spans="1:12" ht="31.5" hidden="1">
      <c r="A686" s="8">
        <v>230</v>
      </c>
      <c r="B686" s="1107"/>
      <c r="C686" s="1124">
        <v>2990</v>
      </c>
      <c r="D686" s="1145" t="s">
        <v>2145</v>
      </c>
      <c r="E686" s="1416"/>
      <c r="F686" s="521">
        <f>G686+H686+I686+J686</f>
        <v>0</v>
      </c>
      <c r="G686" s="439"/>
      <c r="H686" s="440"/>
      <c r="I686" s="440"/>
      <c r="J686" s="441"/>
      <c r="K686" s="1433" t="str">
        <f t="shared" si="126"/>
        <v/>
      </c>
      <c r="L686" s="383"/>
    </row>
    <row r="687" spans="1:12" hidden="1">
      <c r="A687" s="8">
        <v>235</v>
      </c>
      <c r="B687" s="1107"/>
      <c r="C687" s="1124">
        <v>2991</v>
      </c>
      <c r="D687" s="1145" t="s">
        <v>923</v>
      </c>
      <c r="E687" s="1416"/>
      <c r="F687" s="521">
        <f t="shared" si="137"/>
        <v>0</v>
      </c>
      <c r="G687" s="439"/>
      <c r="H687" s="440"/>
      <c r="I687" s="440"/>
      <c r="J687" s="441"/>
      <c r="K687" s="1433" t="str">
        <f t="shared" si="126"/>
        <v/>
      </c>
      <c r="L687" s="383"/>
    </row>
    <row r="688" spans="1:12" hidden="1">
      <c r="A688" s="8">
        <v>240</v>
      </c>
      <c r="B688" s="1107"/>
      <c r="C688" s="1104">
        <v>2992</v>
      </c>
      <c r="D688" s="1146" t="s">
        <v>924</v>
      </c>
      <c r="E688" s="513"/>
      <c r="F688" s="517">
        <f t="shared" si="137"/>
        <v>0</v>
      </c>
      <c r="G688" s="442"/>
      <c r="H688" s="443"/>
      <c r="I688" s="443"/>
      <c r="J688" s="444"/>
      <c r="K688" s="1433" t="str">
        <f t="shared" si="126"/>
        <v/>
      </c>
      <c r="L688" s="383"/>
    </row>
    <row r="689" spans="1:12" hidden="1">
      <c r="A689" s="8">
        <v>245</v>
      </c>
      <c r="B689" s="1100">
        <v>3300</v>
      </c>
      <c r="C689" s="1147" t="s">
        <v>2237</v>
      </c>
      <c r="D689" s="1977"/>
      <c r="E689" s="351">
        <f t="shared" ref="E689:J689" si="138">SUM(E690:E694)</f>
        <v>0</v>
      </c>
      <c r="F689" s="352">
        <f t="shared" si="138"/>
        <v>0</v>
      </c>
      <c r="G689" s="463">
        <f t="shared" si="138"/>
        <v>0</v>
      </c>
      <c r="H689" s="464">
        <f t="shared" si="138"/>
        <v>0</v>
      </c>
      <c r="I689" s="464">
        <f t="shared" si="138"/>
        <v>0</v>
      </c>
      <c r="J689" s="465">
        <f t="shared" si="138"/>
        <v>0</v>
      </c>
      <c r="K689" s="1433" t="str">
        <f t="shared" si="126"/>
        <v/>
      </c>
      <c r="L689" s="383"/>
    </row>
    <row r="690" spans="1:12" hidden="1">
      <c r="A690" s="7">
        <v>250</v>
      </c>
      <c r="B690" s="1106"/>
      <c r="C690" s="1102">
        <v>3301</v>
      </c>
      <c r="D690" s="1148" t="s">
        <v>926</v>
      </c>
      <c r="E690" s="507"/>
      <c r="F690" s="516">
        <f t="shared" ref="F690:F697" si="139">G690+H690+I690+J690</f>
        <v>0</v>
      </c>
      <c r="G690" s="430"/>
      <c r="H690" s="431"/>
      <c r="I690" s="1396">
        <v>0</v>
      </c>
      <c r="J690" s="637">
        <v>0</v>
      </c>
      <c r="K690" s="1433" t="str">
        <f t="shared" si="126"/>
        <v/>
      </c>
      <c r="L690" s="383"/>
    </row>
    <row r="691" spans="1:12" hidden="1">
      <c r="A691" s="8">
        <v>255</v>
      </c>
      <c r="B691" s="1106"/>
      <c r="C691" s="1108">
        <v>3302</v>
      </c>
      <c r="D691" s="1149" t="s">
        <v>1027</v>
      </c>
      <c r="E691" s="509"/>
      <c r="F691" s="518">
        <f t="shared" si="139"/>
        <v>0</v>
      </c>
      <c r="G691" s="433"/>
      <c r="H691" s="434"/>
      <c r="I691" s="1398">
        <v>0</v>
      </c>
      <c r="J691" s="638">
        <v>0</v>
      </c>
      <c r="K691" s="1433" t="str">
        <f t="shared" si="126"/>
        <v/>
      </c>
      <c r="L691" s="383"/>
    </row>
    <row r="692" spans="1:12" hidden="1">
      <c r="A692" s="8">
        <v>265</v>
      </c>
      <c r="B692" s="1106"/>
      <c r="C692" s="1108">
        <v>3303</v>
      </c>
      <c r="D692" s="1149" t="s">
        <v>927</v>
      </c>
      <c r="E692" s="509"/>
      <c r="F692" s="518">
        <f t="shared" si="139"/>
        <v>0</v>
      </c>
      <c r="G692" s="433"/>
      <c r="H692" s="434"/>
      <c r="I692" s="1398">
        <v>0</v>
      </c>
      <c r="J692" s="638">
        <v>0</v>
      </c>
      <c r="K692" s="1433" t="str">
        <f t="shared" si="126"/>
        <v/>
      </c>
      <c r="L692" s="383"/>
    </row>
    <row r="693" spans="1:12" hidden="1">
      <c r="A693" s="7">
        <v>270</v>
      </c>
      <c r="B693" s="1106"/>
      <c r="C693" s="1108">
        <v>3304</v>
      </c>
      <c r="D693" s="1149" t="s">
        <v>928</v>
      </c>
      <c r="E693" s="509"/>
      <c r="F693" s="518">
        <f t="shared" si="139"/>
        <v>0</v>
      </c>
      <c r="G693" s="433"/>
      <c r="H693" s="434"/>
      <c r="I693" s="1398">
        <v>0</v>
      </c>
      <c r="J693" s="638">
        <v>0</v>
      </c>
      <c r="K693" s="1433" t="str">
        <f t="shared" si="126"/>
        <v/>
      </c>
      <c r="L693" s="383"/>
    </row>
    <row r="694" spans="1:12" ht="31.5" hidden="1">
      <c r="A694" s="7">
        <v>290</v>
      </c>
      <c r="B694" s="1106"/>
      <c r="C694" s="1104">
        <v>3306</v>
      </c>
      <c r="D694" s="1150" t="s">
        <v>1730</v>
      </c>
      <c r="E694" s="513"/>
      <c r="F694" s="517">
        <f t="shared" si="139"/>
        <v>0</v>
      </c>
      <c r="G694" s="442"/>
      <c r="H694" s="443"/>
      <c r="I694" s="1400">
        <v>0</v>
      </c>
      <c r="J694" s="1405">
        <v>0</v>
      </c>
      <c r="K694" s="1433" t="str">
        <f t="shared" si="126"/>
        <v/>
      </c>
      <c r="L694" s="383"/>
    </row>
    <row r="695" spans="1:12" hidden="1">
      <c r="A695" s="7">
        <v>320</v>
      </c>
      <c r="B695" s="1100">
        <v>3900</v>
      </c>
      <c r="C695" s="2192" t="s">
        <v>929</v>
      </c>
      <c r="D695" s="2192"/>
      <c r="E695" s="1415"/>
      <c r="F695" s="352">
        <f t="shared" si="139"/>
        <v>0</v>
      </c>
      <c r="G695" s="1214"/>
      <c r="H695" s="1215"/>
      <c r="I695" s="1215"/>
      <c r="J695" s="1216"/>
      <c r="K695" s="1433" t="str">
        <f t="shared" ref="K695:K742" si="140">(IF($E695&lt;&gt;0,$K$2,IF($F695&lt;&gt;0,$K$2,IF($G695&lt;&gt;0,$K$2,IF($H695&lt;&gt;0,$K$2,IF($I695&lt;&gt;0,$K$2,IF($J695&lt;&gt;0,$K$2,"")))))))</f>
        <v/>
      </c>
      <c r="L695" s="383"/>
    </row>
    <row r="696" spans="1:12" hidden="1">
      <c r="A696" s="7">
        <v>330</v>
      </c>
      <c r="B696" s="1100">
        <v>4000</v>
      </c>
      <c r="C696" s="2192" t="s">
        <v>930</v>
      </c>
      <c r="D696" s="2192"/>
      <c r="E696" s="1415"/>
      <c r="F696" s="352">
        <f t="shared" si="139"/>
        <v>0</v>
      </c>
      <c r="G696" s="1214"/>
      <c r="H696" s="1215"/>
      <c r="I696" s="1215"/>
      <c r="J696" s="1216"/>
      <c r="K696" s="1433" t="str">
        <f t="shared" si="140"/>
        <v/>
      </c>
      <c r="L696" s="383"/>
    </row>
    <row r="697" spans="1:12" hidden="1">
      <c r="A697" s="7">
        <v>350</v>
      </c>
      <c r="B697" s="1100">
        <v>4100</v>
      </c>
      <c r="C697" s="2192" t="s">
        <v>931</v>
      </c>
      <c r="D697" s="2192"/>
      <c r="E697" s="1415"/>
      <c r="F697" s="352">
        <f t="shared" si="139"/>
        <v>0</v>
      </c>
      <c r="G697" s="1214"/>
      <c r="H697" s="1215"/>
      <c r="I697" s="1215"/>
      <c r="J697" s="1216"/>
      <c r="K697" s="1433" t="str">
        <f t="shared" si="140"/>
        <v/>
      </c>
      <c r="L697" s="383"/>
    </row>
    <row r="698" spans="1:12" hidden="1">
      <c r="A698" s="8">
        <v>355</v>
      </c>
      <c r="B698" s="1100">
        <v>4200</v>
      </c>
      <c r="C698" s="2192" t="s">
        <v>932</v>
      </c>
      <c r="D698" s="2192"/>
      <c r="E698" s="351">
        <f t="shared" ref="E698:J698" si="141">SUM(E699:E704)</f>
        <v>0</v>
      </c>
      <c r="F698" s="352">
        <f t="shared" si="141"/>
        <v>0</v>
      </c>
      <c r="G698" s="463">
        <f t="shared" si="141"/>
        <v>0</v>
      </c>
      <c r="H698" s="464">
        <f t="shared" si="141"/>
        <v>0</v>
      </c>
      <c r="I698" s="464">
        <f t="shared" si="141"/>
        <v>0</v>
      </c>
      <c r="J698" s="465">
        <f t="shared" si="141"/>
        <v>0</v>
      </c>
      <c r="K698" s="1433" t="str">
        <f t="shared" si="140"/>
        <v/>
      </c>
      <c r="L698" s="383"/>
    </row>
    <row r="699" spans="1:12" hidden="1">
      <c r="A699" s="8">
        <v>375</v>
      </c>
      <c r="B699" s="1151"/>
      <c r="C699" s="1102">
        <v>4201</v>
      </c>
      <c r="D699" s="1103" t="s">
        <v>933</v>
      </c>
      <c r="E699" s="507"/>
      <c r="F699" s="516">
        <f t="shared" ref="F699:F704" si="142">G699+H699+I699+J699</f>
        <v>0</v>
      </c>
      <c r="G699" s="430"/>
      <c r="H699" s="431"/>
      <c r="I699" s="431"/>
      <c r="J699" s="432"/>
      <c r="K699" s="1433" t="str">
        <f t="shared" si="140"/>
        <v/>
      </c>
      <c r="L699" s="383"/>
    </row>
    <row r="700" spans="1:12" hidden="1">
      <c r="A700" s="8">
        <v>375</v>
      </c>
      <c r="B700" s="1151"/>
      <c r="C700" s="1108">
        <v>4202</v>
      </c>
      <c r="D700" s="1152" t="s">
        <v>934</v>
      </c>
      <c r="E700" s="509"/>
      <c r="F700" s="518">
        <f t="shared" si="142"/>
        <v>0</v>
      </c>
      <c r="G700" s="433"/>
      <c r="H700" s="434"/>
      <c r="I700" s="434"/>
      <c r="J700" s="435"/>
      <c r="K700" s="1433" t="str">
        <f t="shared" si="140"/>
        <v/>
      </c>
      <c r="L700" s="383"/>
    </row>
    <row r="701" spans="1:12" hidden="1">
      <c r="A701" s="8">
        <v>380</v>
      </c>
      <c r="B701" s="1151"/>
      <c r="C701" s="1108">
        <v>4214</v>
      </c>
      <c r="D701" s="1152" t="s">
        <v>935</v>
      </c>
      <c r="E701" s="509"/>
      <c r="F701" s="518">
        <f t="shared" si="142"/>
        <v>0</v>
      </c>
      <c r="G701" s="433"/>
      <c r="H701" s="434"/>
      <c r="I701" s="434"/>
      <c r="J701" s="435"/>
      <c r="K701" s="1433" t="str">
        <f t="shared" si="140"/>
        <v/>
      </c>
      <c r="L701" s="383"/>
    </row>
    <row r="702" spans="1:12" hidden="1">
      <c r="A702" s="8">
        <v>385</v>
      </c>
      <c r="B702" s="1151"/>
      <c r="C702" s="1108">
        <v>4217</v>
      </c>
      <c r="D702" s="1152" t="s">
        <v>936</v>
      </c>
      <c r="E702" s="509"/>
      <c r="F702" s="518">
        <f t="shared" si="142"/>
        <v>0</v>
      </c>
      <c r="G702" s="433"/>
      <c r="H702" s="434"/>
      <c r="I702" s="434"/>
      <c r="J702" s="435"/>
      <c r="K702" s="1433" t="str">
        <f t="shared" si="140"/>
        <v/>
      </c>
      <c r="L702" s="383"/>
    </row>
    <row r="703" spans="1:12" hidden="1">
      <c r="A703" s="8">
        <v>390</v>
      </c>
      <c r="B703" s="1151"/>
      <c r="C703" s="1108">
        <v>4218</v>
      </c>
      <c r="D703" s="1109" t="s">
        <v>937</v>
      </c>
      <c r="E703" s="509"/>
      <c r="F703" s="518">
        <f t="shared" si="142"/>
        <v>0</v>
      </c>
      <c r="G703" s="433"/>
      <c r="H703" s="434"/>
      <c r="I703" s="434"/>
      <c r="J703" s="435"/>
      <c r="K703" s="1433" t="str">
        <f t="shared" si="140"/>
        <v/>
      </c>
      <c r="L703" s="383"/>
    </row>
    <row r="704" spans="1:12" hidden="1">
      <c r="A704" s="8">
        <v>390</v>
      </c>
      <c r="B704" s="1151"/>
      <c r="C704" s="1104">
        <v>4219</v>
      </c>
      <c r="D704" s="1136" t="s">
        <v>938</v>
      </c>
      <c r="E704" s="513"/>
      <c r="F704" s="517">
        <f t="shared" si="142"/>
        <v>0</v>
      </c>
      <c r="G704" s="442"/>
      <c r="H704" s="443"/>
      <c r="I704" s="443"/>
      <c r="J704" s="444"/>
      <c r="K704" s="1433" t="str">
        <f t="shared" si="140"/>
        <v/>
      </c>
      <c r="L704" s="383"/>
    </row>
    <row r="705" spans="1:12" hidden="1">
      <c r="A705" s="8">
        <v>395</v>
      </c>
      <c r="B705" s="1100">
        <v>4300</v>
      </c>
      <c r="C705" s="2192" t="s">
        <v>1734</v>
      </c>
      <c r="D705" s="2192"/>
      <c r="E705" s="351">
        <f t="shared" ref="E705:J705" si="143">SUM(E706:E708)</f>
        <v>0</v>
      </c>
      <c r="F705" s="352">
        <f t="shared" si="143"/>
        <v>0</v>
      </c>
      <c r="G705" s="463">
        <f t="shared" si="143"/>
        <v>0</v>
      </c>
      <c r="H705" s="464">
        <f t="shared" si="143"/>
        <v>0</v>
      </c>
      <c r="I705" s="464">
        <f t="shared" si="143"/>
        <v>0</v>
      </c>
      <c r="J705" s="465">
        <f t="shared" si="143"/>
        <v>0</v>
      </c>
      <c r="K705" s="1433" t="str">
        <f t="shared" si="140"/>
        <v/>
      </c>
      <c r="L705" s="383"/>
    </row>
    <row r="706" spans="1:12" hidden="1">
      <c r="A706" s="353">
        <v>397</v>
      </c>
      <c r="B706" s="1151"/>
      <c r="C706" s="1102">
        <v>4301</v>
      </c>
      <c r="D706" s="1121" t="s">
        <v>939</v>
      </c>
      <c r="E706" s="507"/>
      <c r="F706" s="516">
        <f t="shared" ref="F706:F711" si="144">G706+H706+I706+J706</f>
        <v>0</v>
      </c>
      <c r="G706" s="430"/>
      <c r="H706" s="431"/>
      <c r="I706" s="431"/>
      <c r="J706" s="432"/>
      <c r="K706" s="1433" t="str">
        <f t="shared" si="140"/>
        <v/>
      </c>
      <c r="L706" s="383"/>
    </row>
    <row r="707" spans="1:12" hidden="1">
      <c r="A707" s="6">
        <v>398</v>
      </c>
      <c r="B707" s="1151"/>
      <c r="C707" s="1108">
        <v>4302</v>
      </c>
      <c r="D707" s="1152" t="s">
        <v>1028</v>
      </c>
      <c r="E707" s="509"/>
      <c r="F707" s="518">
        <f t="shared" si="144"/>
        <v>0</v>
      </c>
      <c r="G707" s="433"/>
      <c r="H707" s="434"/>
      <c r="I707" s="434"/>
      <c r="J707" s="435"/>
      <c r="K707" s="1433" t="str">
        <f t="shared" si="140"/>
        <v/>
      </c>
      <c r="L707" s="383"/>
    </row>
    <row r="708" spans="1:12" hidden="1">
      <c r="A708" s="6">
        <v>399</v>
      </c>
      <c r="B708" s="1151"/>
      <c r="C708" s="1104">
        <v>4309</v>
      </c>
      <c r="D708" s="1112" t="s">
        <v>941</v>
      </c>
      <c r="E708" s="513"/>
      <c r="F708" s="517">
        <f t="shared" si="144"/>
        <v>0</v>
      </c>
      <c r="G708" s="442"/>
      <c r="H708" s="443"/>
      <c r="I708" s="443"/>
      <c r="J708" s="444"/>
      <c r="K708" s="1433" t="str">
        <f t="shared" si="140"/>
        <v/>
      </c>
      <c r="L708" s="383"/>
    </row>
    <row r="709" spans="1:12" hidden="1">
      <c r="A709" s="6">
        <v>400</v>
      </c>
      <c r="B709" s="1100">
        <v>4400</v>
      </c>
      <c r="C709" s="2192" t="s">
        <v>1731</v>
      </c>
      <c r="D709" s="2192"/>
      <c r="E709" s="1415"/>
      <c r="F709" s="352">
        <f t="shared" si="144"/>
        <v>0</v>
      </c>
      <c r="G709" s="1214"/>
      <c r="H709" s="1215"/>
      <c r="I709" s="1215"/>
      <c r="J709" s="1216"/>
      <c r="K709" s="1433" t="str">
        <f t="shared" si="140"/>
        <v/>
      </c>
      <c r="L709" s="383"/>
    </row>
    <row r="710" spans="1:12" hidden="1">
      <c r="A710" s="6">
        <v>401</v>
      </c>
      <c r="B710" s="1100">
        <v>4500</v>
      </c>
      <c r="C710" s="2192" t="s">
        <v>1732</v>
      </c>
      <c r="D710" s="2192"/>
      <c r="E710" s="1415"/>
      <c r="F710" s="352">
        <f t="shared" si="144"/>
        <v>0</v>
      </c>
      <c r="G710" s="1214"/>
      <c r="H710" s="1215"/>
      <c r="I710" s="1215"/>
      <c r="J710" s="1216"/>
      <c r="K710" s="1433" t="str">
        <f t="shared" si="140"/>
        <v/>
      </c>
      <c r="L710" s="383"/>
    </row>
    <row r="711" spans="1:12" hidden="1">
      <c r="A711" s="14">
        <v>404</v>
      </c>
      <c r="B711" s="1100">
        <v>4600</v>
      </c>
      <c r="C711" s="2193" t="s">
        <v>942</v>
      </c>
      <c r="D711" s="2194"/>
      <c r="E711" s="1415"/>
      <c r="F711" s="352">
        <f t="shared" si="144"/>
        <v>0</v>
      </c>
      <c r="G711" s="1214"/>
      <c r="H711" s="1215"/>
      <c r="I711" s="1215"/>
      <c r="J711" s="1216"/>
      <c r="K711" s="1433" t="str">
        <f t="shared" si="140"/>
        <v/>
      </c>
      <c r="L711" s="383"/>
    </row>
    <row r="712" spans="1:12" hidden="1">
      <c r="A712" s="14">
        <v>404</v>
      </c>
      <c r="B712" s="1100">
        <v>4900</v>
      </c>
      <c r="C712" s="2192" t="s">
        <v>579</v>
      </c>
      <c r="D712" s="2192"/>
      <c r="E712" s="351">
        <f t="shared" ref="E712:J712" si="145">+E713+E714</f>
        <v>0</v>
      </c>
      <c r="F712" s="352">
        <f t="shared" si="145"/>
        <v>0</v>
      </c>
      <c r="G712" s="463">
        <f t="shared" si="145"/>
        <v>0</v>
      </c>
      <c r="H712" s="464">
        <f t="shared" si="145"/>
        <v>0</v>
      </c>
      <c r="I712" s="464">
        <f t="shared" si="145"/>
        <v>0</v>
      </c>
      <c r="J712" s="465">
        <f t="shared" si="145"/>
        <v>0</v>
      </c>
      <c r="K712" s="1433" t="str">
        <f t="shared" si="140"/>
        <v/>
      </c>
      <c r="L712" s="383"/>
    </row>
    <row r="713" spans="1:12" hidden="1">
      <c r="A713" s="7">
        <v>440</v>
      </c>
      <c r="B713" s="1151"/>
      <c r="C713" s="1102">
        <v>4901</v>
      </c>
      <c r="D713" s="1153" t="s">
        <v>580</v>
      </c>
      <c r="E713" s="507"/>
      <c r="F713" s="516">
        <f>G713+H713+I713+J713</f>
        <v>0</v>
      </c>
      <c r="G713" s="430"/>
      <c r="H713" s="431"/>
      <c r="I713" s="431"/>
      <c r="J713" s="432"/>
      <c r="K713" s="1433" t="str">
        <f t="shared" si="140"/>
        <v/>
      </c>
      <c r="L713" s="383"/>
    </row>
    <row r="714" spans="1:12" hidden="1">
      <c r="A714" s="7">
        <v>450</v>
      </c>
      <c r="B714" s="1151"/>
      <c r="C714" s="1104">
        <v>4902</v>
      </c>
      <c r="D714" s="1112" t="s">
        <v>581</v>
      </c>
      <c r="E714" s="513"/>
      <c r="F714" s="517">
        <f>G714+H714+I714+J714</f>
        <v>0</v>
      </c>
      <c r="G714" s="442"/>
      <c r="H714" s="443"/>
      <c r="I714" s="443"/>
      <c r="J714" s="444"/>
      <c r="K714" s="1433" t="str">
        <f t="shared" si="140"/>
        <v/>
      </c>
      <c r="L714" s="383"/>
    </row>
    <row r="715" spans="1:12" hidden="1">
      <c r="A715" s="7">
        <v>495</v>
      </c>
      <c r="B715" s="1154">
        <v>5100</v>
      </c>
      <c r="C715" s="2198" t="s">
        <v>943</v>
      </c>
      <c r="D715" s="2198"/>
      <c r="E715" s="1415"/>
      <c r="F715" s="352">
        <f>G715+H715+I715+J715</f>
        <v>0</v>
      </c>
      <c r="G715" s="1214"/>
      <c r="H715" s="1215"/>
      <c r="I715" s="1215"/>
      <c r="J715" s="1216"/>
      <c r="K715" s="1433" t="str">
        <f t="shared" si="140"/>
        <v/>
      </c>
      <c r="L715" s="383"/>
    </row>
    <row r="716" spans="1:12" hidden="1">
      <c r="A716" s="8">
        <v>500</v>
      </c>
      <c r="B716" s="1154">
        <v>5200</v>
      </c>
      <c r="C716" s="2198" t="s">
        <v>944</v>
      </c>
      <c r="D716" s="2198"/>
      <c r="E716" s="351">
        <f t="shared" ref="E716:J716" si="146">SUM(E717:E723)</f>
        <v>0</v>
      </c>
      <c r="F716" s="352">
        <f t="shared" si="146"/>
        <v>0</v>
      </c>
      <c r="G716" s="463">
        <f t="shared" si="146"/>
        <v>0</v>
      </c>
      <c r="H716" s="464">
        <f t="shared" si="146"/>
        <v>0</v>
      </c>
      <c r="I716" s="464">
        <f t="shared" si="146"/>
        <v>0</v>
      </c>
      <c r="J716" s="465">
        <f t="shared" si="146"/>
        <v>0</v>
      </c>
      <c r="K716" s="1433" t="str">
        <f t="shared" si="140"/>
        <v/>
      </c>
      <c r="L716" s="383"/>
    </row>
    <row r="717" spans="1:12" hidden="1">
      <c r="A717" s="8">
        <v>505</v>
      </c>
      <c r="B717" s="1155"/>
      <c r="C717" s="1156">
        <v>5201</v>
      </c>
      <c r="D717" s="1157" t="s">
        <v>945</v>
      </c>
      <c r="E717" s="507"/>
      <c r="F717" s="516">
        <f t="shared" ref="F717:F723" si="147">G717+H717+I717+J717</f>
        <v>0</v>
      </c>
      <c r="G717" s="430"/>
      <c r="H717" s="431"/>
      <c r="I717" s="431"/>
      <c r="J717" s="432"/>
      <c r="K717" s="1433" t="str">
        <f t="shared" si="140"/>
        <v/>
      </c>
      <c r="L717" s="383"/>
    </row>
    <row r="718" spans="1:12" hidden="1">
      <c r="A718" s="8">
        <v>510</v>
      </c>
      <c r="B718" s="1155"/>
      <c r="C718" s="1158">
        <v>5202</v>
      </c>
      <c r="D718" s="1159" t="s">
        <v>946</v>
      </c>
      <c r="E718" s="509"/>
      <c r="F718" s="518">
        <f t="shared" si="147"/>
        <v>0</v>
      </c>
      <c r="G718" s="433"/>
      <c r="H718" s="434"/>
      <c r="I718" s="434"/>
      <c r="J718" s="435"/>
      <c r="K718" s="1433" t="str">
        <f t="shared" si="140"/>
        <v/>
      </c>
      <c r="L718" s="383"/>
    </row>
    <row r="719" spans="1:12" hidden="1">
      <c r="A719" s="8">
        <v>515</v>
      </c>
      <c r="B719" s="1155"/>
      <c r="C719" s="1158">
        <v>5203</v>
      </c>
      <c r="D719" s="1159" t="s">
        <v>264</v>
      </c>
      <c r="E719" s="509"/>
      <c r="F719" s="518">
        <f t="shared" si="147"/>
        <v>0</v>
      </c>
      <c r="G719" s="433"/>
      <c r="H719" s="434"/>
      <c r="I719" s="434"/>
      <c r="J719" s="435"/>
      <c r="K719" s="1433" t="str">
        <f t="shared" si="140"/>
        <v/>
      </c>
      <c r="L719" s="383"/>
    </row>
    <row r="720" spans="1:12" hidden="1">
      <c r="A720" s="8">
        <v>520</v>
      </c>
      <c r="B720" s="1155"/>
      <c r="C720" s="1158">
        <v>5204</v>
      </c>
      <c r="D720" s="1159" t="s">
        <v>265</v>
      </c>
      <c r="E720" s="509"/>
      <c r="F720" s="518">
        <f t="shared" si="147"/>
        <v>0</v>
      </c>
      <c r="G720" s="433"/>
      <c r="H720" s="434"/>
      <c r="I720" s="434"/>
      <c r="J720" s="435"/>
      <c r="K720" s="1433" t="str">
        <f t="shared" si="140"/>
        <v/>
      </c>
      <c r="L720" s="383"/>
    </row>
    <row r="721" spans="1:12" hidden="1">
      <c r="A721" s="8">
        <v>525</v>
      </c>
      <c r="B721" s="1155"/>
      <c r="C721" s="1158">
        <v>5205</v>
      </c>
      <c r="D721" s="1159" t="s">
        <v>266</v>
      </c>
      <c r="E721" s="509"/>
      <c r="F721" s="518">
        <f t="shared" si="147"/>
        <v>0</v>
      </c>
      <c r="G721" s="433"/>
      <c r="H721" s="434"/>
      <c r="I721" s="434"/>
      <c r="J721" s="435"/>
      <c r="K721" s="1433" t="str">
        <f t="shared" si="140"/>
        <v/>
      </c>
      <c r="L721" s="383"/>
    </row>
    <row r="722" spans="1:12" hidden="1">
      <c r="A722" s="7">
        <v>635</v>
      </c>
      <c r="B722" s="1155"/>
      <c r="C722" s="1158">
        <v>5206</v>
      </c>
      <c r="D722" s="1159" t="s">
        <v>267</v>
      </c>
      <c r="E722" s="509"/>
      <c r="F722" s="518">
        <f t="shared" si="147"/>
        <v>0</v>
      </c>
      <c r="G722" s="433"/>
      <c r="H722" s="434"/>
      <c r="I722" s="434"/>
      <c r="J722" s="435"/>
      <c r="K722" s="1433" t="str">
        <f t="shared" si="140"/>
        <v/>
      </c>
      <c r="L722" s="383"/>
    </row>
    <row r="723" spans="1:12" hidden="1">
      <c r="A723" s="8">
        <v>640</v>
      </c>
      <c r="B723" s="1155"/>
      <c r="C723" s="1160">
        <v>5219</v>
      </c>
      <c r="D723" s="1161" t="s">
        <v>268</v>
      </c>
      <c r="E723" s="513"/>
      <c r="F723" s="517">
        <f t="shared" si="147"/>
        <v>0</v>
      </c>
      <c r="G723" s="442"/>
      <c r="H723" s="443"/>
      <c r="I723" s="443"/>
      <c r="J723" s="444"/>
      <c r="K723" s="1433" t="str">
        <f t="shared" si="140"/>
        <v/>
      </c>
      <c r="L723" s="383"/>
    </row>
    <row r="724" spans="1:12" hidden="1">
      <c r="A724" s="8">
        <v>645</v>
      </c>
      <c r="B724" s="1154">
        <v>5300</v>
      </c>
      <c r="C724" s="2198" t="s">
        <v>269</v>
      </c>
      <c r="D724" s="2198"/>
      <c r="E724" s="351">
        <f t="shared" ref="E724:J724" si="148">SUM(E725:E726)</f>
        <v>0</v>
      </c>
      <c r="F724" s="352">
        <f t="shared" si="148"/>
        <v>0</v>
      </c>
      <c r="G724" s="463">
        <f t="shared" si="148"/>
        <v>0</v>
      </c>
      <c r="H724" s="464">
        <f t="shared" si="148"/>
        <v>0</v>
      </c>
      <c r="I724" s="464">
        <f t="shared" si="148"/>
        <v>0</v>
      </c>
      <c r="J724" s="465">
        <f t="shared" si="148"/>
        <v>0</v>
      </c>
      <c r="K724" s="1433" t="str">
        <f t="shared" si="140"/>
        <v/>
      </c>
      <c r="L724" s="383"/>
    </row>
    <row r="725" spans="1:12" hidden="1">
      <c r="A725" s="8">
        <v>650</v>
      </c>
      <c r="B725" s="1155"/>
      <c r="C725" s="1156">
        <v>5301</v>
      </c>
      <c r="D725" s="1157" t="s">
        <v>1266</v>
      </c>
      <c r="E725" s="507"/>
      <c r="F725" s="516">
        <f>G725+H725+I725+J725</f>
        <v>0</v>
      </c>
      <c r="G725" s="430"/>
      <c r="H725" s="431"/>
      <c r="I725" s="431"/>
      <c r="J725" s="432"/>
      <c r="K725" s="1433" t="str">
        <f t="shared" si="140"/>
        <v/>
      </c>
      <c r="L725" s="383"/>
    </row>
    <row r="726" spans="1:12" hidden="1">
      <c r="A726" s="7">
        <v>655</v>
      </c>
      <c r="B726" s="1155"/>
      <c r="C726" s="1160">
        <v>5309</v>
      </c>
      <c r="D726" s="1161" t="s">
        <v>270</v>
      </c>
      <c r="E726" s="513"/>
      <c r="F726" s="517">
        <f>G726+H726+I726+J726</f>
        <v>0</v>
      </c>
      <c r="G726" s="442"/>
      <c r="H726" s="443"/>
      <c r="I726" s="443"/>
      <c r="J726" s="444"/>
      <c r="K726" s="1433" t="str">
        <f t="shared" si="140"/>
        <v/>
      </c>
      <c r="L726" s="383"/>
    </row>
    <row r="727" spans="1:12" hidden="1">
      <c r="A727" s="7">
        <v>665</v>
      </c>
      <c r="B727" s="1154">
        <v>5400</v>
      </c>
      <c r="C727" s="2198" t="s">
        <v>960</v>
      </c>
      <c r="D727" s="2198"/>
      <c r="E727" s="1415"/>
      <c r="F727" s="352">
        <f>G727+H727+I727+J727</f>
        <v>0</v>
      </c>
      <c r="G727" s="1214"/>
      <c r="H727" s="1215"/>
      <c r="I727" s="1215"/>
      <c r="J727" s="1216"/>
      <c r="K727" s="1433" t="str">
        <f t="shared" si="140"/>
        <v/>
      </c>
      <c r="L727" s="383"/>
    </row>
    <row r="728" spans="1:12" hidden="1">
      <c r="A728" s="7">
        <v>675</v>
      </c>
      <c r="B728" s="1100">
        <v>5500</v>
      </c>
      <c r="C728" s="2192" t="s">
        <v>961</v>
      </c>
      <c r="D728" s="2192"/>
      <c r="E728" s="351">
        <f t="shared" ref="E728:J728" si="149">SUM(E729:E732)</f>
        <v>0</v>
      </c>
      <c r="F728" s="352">
        <f t="shared" si="149"/>
        <v>0</v>
      </c>
      <c r="G728" s="463">
        <f t="shared" si="149"/>
        <v>0</v>
      </c>
      <c r="H728" s="464">
        <f t="shared" si="149"/>
        <v>0</v>
      </c>
      <c r="I728" s="464">
        <f t="shared" si="149"/>
        <v>0</v>
      </c>
      <c r="J728" s="465">
        <f t="shared" si="149"/>
        <v>0</v>
      </c>
      <c r="K728" s="1433" t="str">
        <f t="shared" si="140"/>
        <v/>
      </c>
      <c r="L728" s="383"/>
    </row>
    <row r="729" spans="1:12" hidden="1">
      <c r="A729" s="7">
        <v>685</v>
      </c>
      <c r="B729" s="1151"/>
      <c r="C729" s="1102">
        <v>5501</v>
      </c>
      <c r="D729" s="1121" t="s">
        <v>962</v>
      </c>
      <c r="E729" s="507"/>
      <c r="F729" s="516">
        <f>G729+H729+I729+J729</f>
        <v>0</v>
      </c>
      <c r="G729" s="430"/>
      <c r="H729" s="431"/>
      <c r="I729" s="431"/>
      <c r="J729" s="432"/>
      <c r="K729" s="1433" t="str">
        <f t="shared" si="140"/>
        <v/>
      </c>
      <c r="L729" s="383"/>
    </row>
    <row r="730" spans="1:12" hidden="1">
      <c r="A730" s="8">
        <v>690</v>
      </c>
      <c r="B730" s="1151"/>
      <c r="C730" s="1108">
        <v>5502</v>
      </c>
      <c r="D730" s="1109" t="s">
        <v>963</v>
      </c>
      <c r="E730" s="509"/>
      <c r="F730" s="518">
        <f>G730+H730+I730+J730</f>
        <v>0</v>
      </c>
      <c r="G730" s="433"/>
      <c r="H730" s="434"/>
      <c r="I730" s="434"/>
      <c r="J730" s="435"/>
      <c r="K730" s="1433" t="str">
        <f t="shared" si="140"/>
        <v/>
      </c>
      <c r="L730" s="383"/>
    </row>
    <row r="731" spans="1:12" hidden="1">
      <c r="A731" s="8">
        <v>695</v>
      </c>
      <c r="B731" s="1151"/>
      <c r="C731" s="1108">
        <v>5503</v>
      </c>
      <c r="D731" s="1152" t="s">
        <v>964</v>
      </c>
      <c r="E731" s="509"/>
      <c r="F731" s="518">
        <f>G731+H731+I731+J731</f>
        <v>0</v>
      </c>
      <c r="G731" s="433"/>
      <c r="H731" s="434"/>
      <c r="I731" s="434"/>
      <c r="J731" s="435"/>
      <c r="K731" s="1433" t="str">
        <f t="shared" si="140"/>
        <v/>
      </c>
      <c r="L731" s="383"/>
    </row>
    <row r="732" spans="1:12" hidden="1">
      <c r="A732" s="7">
        <v>700</v>
      </c>
      <c r="B732" s="1151"/>
      <c r="C732" s="1104">
        <v>5504</v>
      </c>
      <c r="D732" s="1132" t="s">
        <v>965</v>
      </c>
      <c r="E732" s="513"/>
      <c r="F732" s="517">
        <f>G732+H732+I732+J732</f>
        <v>0</v>
      </c>
      <c r="G732" s="442"/>
      <c r="H732" s="443"/>
      <c r="I732" s="443"/>
      <c r="J732" s="444"/>
      <c r="K732" s="1433" t="str">
        <f t="shared" si="140"/>
        <v/>
      </c>
      <c r="L732" s="383"/>
    </row>
    <row r="733" spans="1:12" hidden="1">
      <c r="A733" s="7">
        <v>710</v>
      </c>
      <c r="B733" s="1154">
        <v>5700</v>
      </c>
      <c r="C733" s="2195" t="s">
        <v>1326</v>
      </c>
      <c r="D733" s="2196"/>
      <c r="E733" s="351">
        <f t="shared" ref="E733:J733" si="150">SUM(E734:E736)</f>
        <v>0</v>
      </c>
      <c r="F733" s="352">
        <f t="shared" si="150"/>
        <v>0</v>
      </c>
      <c r="G733" s="463">
        <f t="shared" si="150"/>
        <v>0</v>
      </c>
      <c r="H733" s="464">
        <f t="shared" si="150"/>
        <v>0</v>
      </c>
      <c r="I733" s="464">
        <f t="shared" si="150"/>
        <v>0</v>
      </c>
      <c r="J733" s="465">
        <f t="shared" si="150"/>
        <v>0</v>
      </c>
      <c r="K733" s="1433" t="str">
        <f t="shared" si="140"/>
        <v/>
      </c>
      <c r="L733" s="383"/>
    </row>
    <row r="734" spans="1:12" ht="36" hidden="1" customHeight="1">
      <c r="A734" s="8">
        <v>715</v>
      </c>
      <c r="B734" s="1155"/>
      <c r="C734" s="1156">
        <v>5701</v>
      </c>
      <c r="D734" s="1157" t="s">
        <v>967</v>
      </c>
      <c r="E734" s="507"/>
      <c r="F734" s="516">
        <f>G734+H734+I734+J734</f>
        <v>0</v>
      </c>
      <c r="G734" s="430"/>
      <c r="H734" s="431"/>
      <c r="I734" s="431"/>
      <c r="J734" s="432"/>
      <c r="K734" s="1433" t="str">
        <f t="shared" si="140"/>
        <v/>
      </c>
      <c r="L734" s="383"/>
    </row>
    <row r="735" spans="1:12" hidden="1">
      <c r="A735" s="8">
        <v>720</v>
      </c>
      <c r="B735" s="1155"/>
      <c r="C735" s="1162">
        <v>5702</v>
      </c>
      <c r="D735" s="1163" t="s">
        <v>968</v>
      </c>
      <c r="E735" s="511"/>
      <c r="F735" s="519">
        <f>G735+H735+I735+J735</f>
        <v>0</v>
      </c>
      <c r="G735" s="497"/>
      <c r="H735" s="498"/>
      <c r="I735" s="498"/>
      <c r="J735" s="499"/>
      <c r="K735" s="1433" t="str">
        <f t="shared" si="140"/>
        <v/>
      </c>
      <c r="L735" s="383"/>
    </row>
    <row r="736" spans="1:12" hidden="1">
      <c r="A736" s="8">
        <v>725</v>
      </c>
      <c r="B736" s="1107"/>
      <c r="C736" s="1164">
        <v>4071</v>
      </c>
      <c r="D736" s="1165" t="s">
        <v>969</v>
      </c>
      <c r="E736" s="1420"/>
      <c r="F736" s="529">
        <f>G736+H736+I736+J736</f>
        <v>0</v>
      </c>
      <c r="G736" s="632"/>
      <c r="H736" s="1217"/>
      <c r="I736" s="1217"/>
      <c r="J736" s="1218"/>
      <c r="K736" s="1433" t="str">
        <f t="shared" si="140"/>
        <v/>
      </c>
      <c r="L736" s="383"/>
    </row>
    <row r="737" spans="1:12" hidden="1">
      <c r="A737" s="8">
        <v>730</v>
      </c>
      <c r="B737" s="1166"/>
      <c r="C737" s="1167"/>
      <c r="D737" s="1168"/>
      <c r="E737" s="1434"/>
      <c r="F737" s="649"/>
      <c r="G737" s="649"/>
      <c r="H737" s="649"/>
      <c r="I737" s="649"/>
      <c r="J737" s="650"/>
      <c r="K737" s="1433" t="str">
        <f t="shared" si="140"/>
        <v/>
      </c>
      <c r="L737" s="383"/>
    </row>
    <row r="738" spans="1:12" hidden="1">
      <c r="A738" s="8">
        <v>735</v>
      </c>
      <c r="B738" s="1169">
        <v>98</v>
      </c>
      <c r="C738" s="2224" t="s">
        <v>970</v>
      </c>
      <c r="D738" s="2225"/>
      <c r="E738" s="1421"/>
      <c r="F738" s="663">
        <f>G738+H738+I738+J738</f>
        <v>0</v>
      </c>
      <c r="G738" s="656">
        <v>0</v>
      </c>
      <c r="H738" s="657">
        <v>0</v>
      </c>
      <c r="I738" s="657">
        <v>0</v>
      </c>
      <c r="J738" s="658">
        <v>0</v>
      </c>
      <c r="K738" s="1433" t="str">
        <f t="shared" si="140"/>
        <v/>
      </c>
      <c r="L738" s="383"/>
    </row>
    <row r="739" spans="1:12" hidden="1">
      <c r="A739" s="8">
        <v>740</v>
      </c>
      <c r="B739" s="1170"/>
      <c r="C739" s="1171"/>
      <c r="D739" s="1172"/>
      <c r="E739" s="276"/>
      <c r="F739" s="276"/>
      <c r="G739" s="276"/>
      <c r="H739" s="276"/>
      <c r="I739" s="276"/>
      <c r="J739" s="277"/>
      <c r="K739" s="1433" t="str">
        <f t="shared" si="140"/>
        <v/>
      </c>
      <c r="L739" s="383"/>
    </row>
    <row r="740" spans="1:12" hidden="1">
      <c r="A740" s="8">
        <v>745</v>
      </c>
      <c r="B740" s="1173"/>
      <c r="C740" s="1035"/>
      <c r="D740" s="1168"/>
      <c r="E740" s="665"/>
      <c r="F740" s="665"/>
      <c r="G740" s="665"/>
      <c r="H740" s="665"/>
      <c r="I740" s="665"/>
      <c r="J740" s="279"/>
      <c r="K740" s="1433" t="str">
        <f t="shared" si="140"/>
        <v/>
      </c>
      <c r="L740" s="383"/>
    </row>
    <row r="741" spans="1:12" hidden="1">
      <c r="A741" s="7">
        <v>750</v>
      </c>
      <c r="B741" s="1174"/>
      <c r="C741" s="1175"/>
      <c r="D741" s="1168"/>
      <c r="E741" s="665"/>
      <c r="F741" s="665"/>
      <c r="G741" s="665"/>
      <c r="H741" s="665"/>
      <c r="I741" s="665"/>
      <c r="J741" s="279"/>
      <c r="K741" s="1433" t="str">
        <f t="shared" si="140"/>
        <v/>
      </c>
      <c r="L741" s="383"/>
    </row>
    <row r="742" spans="1:12" ht="16.5" thickBot="1">
      <c r="A742" s="8">
        <v>755</v>
      </c>
      <c r="B742" s="1176"/>
      <c r="C742" s="1176" t="s">
        <v>494</v>
      </c>
      <c r="D742" s="1177">
        <f>+B742</f>
        <v>0</v>
      </c>
      <c r="E742" s="365">
        <f t="shared" ref="E742:J742" si="151">SUM(E627,E630,E636,E644,E645,E663,E667,E673,E676,E677,E678,E679,E680,E689,E695,E696,E697,E698,E705,E709,E710,E711,E712,E715,E716,E724,E727,E728,E733)+E738</f>
        <v>0</v>
      </c>
      <c r="F742" s="366">
        <f t="shared" si="151"/>
        <v>2699546</v>
      </c>
      <c r="G742" s="646">
        <f t="shared" si="151"/>
        <v>2328292</v>
      </c>
      <c r="H742" s="647">
        <f t="shared" si="151"/>
        <v>0</v>
      </c>
      <c r="I742" s="647">
        <f t="shared" si="151"/>
        <v>0</v>
      </c>
      <c r="J742" s="648">
        <f t="shared" si="151"/>
        <v>371254</v>
      </c>
      <c r="K742" s="1433">
        <f t="shared" si="140"/>
        <v>1</v>
      </c>
      <c r="L742" s="1428" t="str">
        <f>LEFT(C624,1)</f>
        <v>1</v>
      </c>
    </row>
    <row r="743" spans="1:12" ht="16.5" thickTop="1">
      <c r="A743" s="8">
        <v>760</v>
      </c>
      <c r="B743" s="1178"/>
      <c r="C743" s="1179"/>
      <c r="D743" s="1054"/>
      <c r="E743" s="1035"/>
      <c r="F743" s="1035"/>
      <c r="G743" s="1035"/>
      <c r="H743" s="1035"/>
      <c r="I743" s="1035"/>
      <c r="J743" s="1035"/>
      <c r="K743" s="4">
        <f>K742</f>
        <v>1</v>
      </c>
      <c r="L743" s="382"/>
    </row>
    <row r="744" spans="1:12">
      <c r="A744" s="7">
        <v>765</v>
      </c>
      <c r="B744" s="1089"/>
      <c r="C744" s="1180"/>
      <c r="D744" s="1181"/>
      <c r="E744" s="665"/>
      <c r="F744" s="665"/>
      <c r="G744" s="665"/>
      <c r="H744" s="665"/>
      <c r="I744" s="665"/>
      <c r="J744" s="665"/>
      <c r="K744" s="4">
        <f>K742</f>
        <v>1</v>
      </c>
      <c r="L744" s="382"/>
    </row>
    <row r="745" spans="1:12" hidden="1">
      <c r="A745" s="7">
        <v>775</v>
      </c>
      <c r="B745" s="1035"/>
      <c r="C745" s="1035"/>
      <c r="D745" s="1054"/>
      <c r="E745" s="665"/>
      <c r="F745" s="665"/>
      <c r="G745" s="665"/>
      <c r="H745" s="665"/>
      <c r="I745" s="665"/>
      <c r="J745" s="665"/>
      <c r="K745" s="1815" t="str">
        <f>(IF(SUM(K756:K777)&lt;&gt;0,$K$2,""))</f>
        <v/>
      </c>
      <c r="L745" s="382"/>
    </row>
    <row r="746" spans="1:12" hidden="1">
      <c r="A746" s="8">
        <v>780</v>
      </c>
      <c r="B746" s="2190" t="str">
        <f>$B$7</f>
        <v>ОТЧЕТНИ ДАННИ ПО ЕБК ЗА СМЕТКИТЕ ЗА СРЕДСТВАТА ОТ ЕВРОПЕЙСКИЯ СЪЮЗ - КСФ</v>
      </c>
      <c r="C746" s="2191"/>
      <c r="D746" s="2191"/>
      <c r="E746" s="665"/>
      <c r="F746" s="665"/>
      <c r="G746" s="665"/>
      <c r="H746" s="665"/>
      <c r="I746" s="665"/>
      <c r="J746" s="665"/>
      <c r="K746" s="1815" t="str">
        <f>(IF(SUM(K756:K777)&lt;&gt;0,$K$2,""))</f>
        <v/>
      </c>
      <c r="L746" s="382"/>
    </row>
    <row r="747" spans="1:12" hidden="1">
      <c r="A747" s="8">
        <v>785</v>
      </c>
      <c r="B747" s="1035"/>
      <c r="C747" s="1035"/>
      <c r="D747" s="1054"/>
      <c r="E747" s="1055" t="s">
        <v>737</v>
      </c>
      <c r="F747" s="1055" t="s">
        <v>644</v>
      </c>
      <c r="G747" s="665"/>
      <c r="H747" s="665"/>
      <c r="I747" s="665"/>
      <c r="J747" s="665"/>
      <c r="K747" s="1815" t="str">
        <f>(IF(SUM(K756:K777)&lt;&gt;0,$K$2,""))</f>
        <v/>
      </c>
      <c r="L747" s="382"/>
    </row>
    <row r="748" spans="1:12" ht="18.75" hidden="1">
      <c r="A748" s="8">
        <v>790</v>
      </c>
      <c r="B748" s="2187">
        <f>$B$9</f>
        <v>0</v>
      </c>
      <c r="C748" s="2188"/>
      <c r="D748" s="2189"/>
      <c r="E748" s="977">
        <f>$E$9</f>
        <v>43466</v>
      </c>
      <c r="F748" s="1059">
        <f>$F$9</f>
        <v>43555</v>
      </c>
      <c r="G748" s="665"/>
      <c r="H748" s="665"/>
      <c r="I748" s="665"/>
      <c r="J748" s="665"/>
      <c r="K748" s="1815" t="str">
        <f>(IF(SUM(K756:K777)&lt;&gt;0,$K$2,""))</f>
        <v/>
      </c>
      <c r="L748" s="382"/>
    </row>
    <row r="749" spans="1:12" hidden="1">
      <c r="A749" s="8">
        <v>795</v>
      </c>
      <c r="B749" s="1060" t="str">
        <f>$B$10</f>
        <v xml:space="preserve">                                                            (наименование на разпоредителя с бюджет)</v>
      </c>
      <c r="C749" s="1035"/>
      <c r="D749" s="1054"/>
      <c r="E749" s="1089"/>
      <c r="F749" s="1089"/>
      <c r="G749" s="665"/>
      <c r="H749" s="665"/>
      <c r="I749" s="665"/>
      <c r="J749" s="665"/>
      <c r="K749" s="1815" t="str">
        <f>(IF(SUM(K756:K777)&lt;&gt;0,$K$2,""))</f>
        <v/>
      </c>
      <c r="L749" s="382"/>
    </row>
    <row r="750" spans="1:12" hidden="1">
      <c r="A750" s="7">
        <v>805</v>
      </c>
      <c r="B750" s="1060"/>
      <c r="C750" s="1035"/>
      <c r="D750" s="1054"/>
      <c r="E750" s="1060"/>
      <c r="F750" s="1035"/>
      <c r="G750" s="665"/>
      <c r="H750" s="665"/>
      <c r="I750" s="665"/>
      <c r="J750" s="665"/>
      <c r="K750" s="1815" t="str">
        <f>(IF(SUM(K756:K777)&lt;&gt;0,$K$2,""))</f>
        <v/>
      </c>
      <c r="L750" s="382"/>
    </row>
    <row r="751" spans="1:12" ht="19.5" hidden="1">
      <c r="A751" s="8">
        <v>810</v>
      </c>
      <c r="B751" s="2221" t="str">
        <f>$B$12</f>
        <v>Министерство на регионалното развитие и благоустройство</v>
      </c>
      <c r="C751" s="2222"/>
      <c r="D751" s="2223"/>
      <c r="E751" s="1062" t="s">
        <v>1305</v>
      </c>
      <c r="F751" s="1814" t="str">
        <f>$F$12</f>
        <v>2100</v>
      </c>
      <c r="G751" s="665"/>
      <c r="H751" s="665"/>
      <c r="I751" s="665"/>
      <c r="J751" s="665"/>
      <c r="K751" s="1815" t="str">
        <f>(IF(SUM(K756:K777)&lt;&gt;0,$K$2,""))</f>
        <v/>
      </c>
      <c r="L751" s="382"/>
    </row>
    <row r="752" spans="1:12" hidden="1">
      <c r="A752" s="8">
        <v>815</v>
      </c>
      <c r="B752" s="1064" t="str">
        <f>$B$13</f>
        <v xml:space="preserve">                                             (наименование на първостепенния разпоредител с бюджет)</v>
      </c>
      <c r="C752" s="1035"/>
      <c r="D752" s="1054"/>
      <c r="E752" s="1065"/>
      <c r="F752" s="1066"/>
      <c r="G752" s="665"/>
      <c r="H752" s="665"/>
      <c r="I752" s="665"/>
      <c r="J752" s="665"/>
      <c r="K752" s="1815" t="str">
        <f>(IF(SUM(K756:K777)&lt;&gt;0,$K$2,""))</f>
        <v/>
      </c>
      <c r="L752" s="382"/>
    </row>
    <row r="753" spans="1:12" ht="19.5" hidden="1">
      <c r="A753" s="11">
        <v>525</v>
      </c>
      <c r="B753" s="1182"/>
      <c r="C753" s="1182"/>
      <c r="D753" s="1411" t="s">
        <v>1416</v>
      </c>
      <c r="E753" s="1184">
        <f>$E$15</f>
        <v>98</v>
      </c>
      <c r="F753" s="1185" t="str">
        <f>$F$15</f>
        <v>СЕС - КСФ</v>
      </c>
      <c r="G753" s="665"/>
      <c r="H753" s="665"/>
      <c r="I753" s="665"/>
      <c r="J753" s="665"/>
      <c r="K753" s="1815" t="str">
        <f>(IF(SUM(K756:K777)&lt;&gt;0,$K$2,""))</f>
        <v/>
      </c>
      <c r="L753" s="382"/>
    </row>
    <row r="754" spans="1:12" hidden="1">
      <c r="A754" s="7">
        <v>820</v>
      </c>
      <c r="B754" s="1089"/>
      <c r="C754" s="1035"/>
      <c r="D754" s="1186" t="s">
        <v>2200</v>
      </c>
      <c r="E754" s="665"/>
      <c r="F754" s="1187" t="s">
        <v>740</v>
      </c>
      <c r="G754" s="1187"/>
      <c r="H754" s="665"/>
      <c r="I754" s="1187"/>
      <c r="J754" s="665"/>
      <c r="K754" s="1815" t="str">
        <f>(IF(SUM(K756:K777)&lt;&gt;0,$K$2,""))</f>
        <v/>
      </c>
      <c r="L754" s="382"/>
    </row>
    <row r="755" spans="1:12" hidden="1">
      <c r="A755" s="8">
        <v>821</v>
      </c>
      <c r="B755" s="1188" t="s">
        <v>972</v>
      </c>
      <c r="C755" s="1189" t="s">
        <v>973</v>
      </c>
      <c r="D755" s="1190" t="s">
        <v>974</v>
      </c>
      <c r="E755" s="1191" t="s">
        <v>975</v>
      </c>
      <c r="F755" s="1192" t="s">
        <v>976</v>
      </c>
      <c r="G755" s="666"/>
      <c r="H755" s="666"/>
      <c r="I755" s="666"/>
      <c r="J755" s="666"/>
      <c r="K755" s="1815" t="str">
        <f>(IF(SUM(K756:K777)&lt;&gt;0,$K$2,""))</f>
        <v/>
      </c>
      <c r="L755" s="382"/>
    </row>
    <row r="756" spans="1:12" hidden="1">
      <c r="A756" s="8">
        <v>822</v>
      </c>
      <c r="B756" s="1193"/>
      <c r="C756" s="1194" t="s">
        <v>977</v>
      </c>
      <c r="D756" s="1195" t="s">
        <v>978</v>
      </c>
      <c r="E756" s="1219">
        <f>E757+E758</f>
        <v>0</v>
      </c>
      <c r="F756" s="1220">
        <f>F757+F758</f>
        <v>0</v>
      </c>
      <c r="G756" s="666"/>
      <c r="H756" s="666"/>
      <c r="I756" s="666"/>
      <c r="J756" s="666"/>
      <c r="K756" s="172" t="str">
        <f t="shared" ref="K756:K781" si="152">(IF($E756&lt;&gt;0,$K$2,IF($F756&lt;&gt;0,$K$2,"")))</f>
        <v/>
      </c>
      <c r="L756" s="382"/>
    </row>
    <row r="757" spans="1:12" hidden="1">
      <c r="A757" s="8">
        <v>823</v>
      </c>
      <c r="B757" s="1196"/>
      <c r="C757" s="1197" t="s">
        <v>979</v>
      </c>
      <c r="D757" s="1198" t="s">
        <v>980</v>
      </c>
      <c r="E757" s="1221"/>
      <c r="F757" s="1222"/>
      <c r="G757" s="666"/>
      <c r="H757" s="666"/>
      <c r="I757" s="666"/>
      <c r="J757" s="666"/>
      <c r="K757" s="172" t="str">
        <f t="shared" si="152"/>
        <v/>
      </c>
      <c r="L757" s="382"/>
    </row>
    <row r="758" spans="1:12" hidden="1">
      <c r="A758" s="8">
        <v>825</v>
      </c>
      <c r="B758" s="1199"/>
      <c r="C758" s="1200" t="s">
        <v>981</v>
      </c>
      <c r="D758" s="1201" t="s">
        <v>982</v>
      </c>
      <c r="E758" s="1223"/>
      <c r="F758" s="1224"/>
      <c r="G758" s="666"/>
      <c r="H758" s="666"/>
      <c r="I758" s="666"/>
      <c r="J758" s="666"/>
      <c r="K758" s="172" t="str">
        <f t="shared" si="152"/>
        <v/>
      </c>
      <c r="L758" s="382"/>
    </row>
    <row r="759" spans="1:12" hidden="1">
      <c r="A759" s="8"/>
      <c r="B759" s="1193"/>
      <c r="C759" s="1194" t="s">
        <v>983</v>
      </c>
      <c r="D759" s="1195" t="s">
        <v>984</v>
      </c>
      <c r="E759" s="1225">
        <f>E760+E761</f>
        <v>0</v>
      </c>
      <c r="F759" s="1226">
        <f>F760+F761</f>
        <v>0</v>
      </c>
      <c r="G759" s="666"/>
      <c r="H759" s="666"/>
      <c r="I759" s="666"/>
      <c r="J759" s="666"/>
      <c r="K759" s="172" t="str">
        <f t="shared" si="152"/>
        <v/>
      </c>
      <c r="L759" s="382"/>
    </row>
    <row r="760" spans="1:12" hidden="1">
      <c r="A760" s="8"/>
      <c r="B760" s="1196"/>
      <c r="C760" s="1197" t="s">
        <v>985</v>
      </c>
      <c r="D760" s="1198" t="s">
        <v>980</v>
      </c>
      <c r="E760" s="1221"/>
      <c r="F760" s="1222"/>
      <c r="G760" s="666"/>
      <c r="H760" s="666"/>
      <c r="I760" s="666"/>
      <c r="J760" s="666"/>
      <c r="K760" s="172" t="str">
        <f t="shared" si="152"/>
        <v/>
      </c>
      <c r="L760" s="382"/>
    </row>
    <row r="761" spans="1:12" hidden="1">
      <c r="A761" s="8"/>
      <c r="B761" s="1202"/>
      <c r="C761" s="1203" t="s">
        <v>986</v>
      </c>
      <c r="D761" s="1204" t="s">
        <v>987</v>
      </c>
      <c r="E761" s="1227"/>
      <c r="F761" s="1228"/>
      <c r="G761" s="666"/>
      <c r="H761" s="666"/>
      <c r="I761" s="666"/>
      <c r="J761" s="666"/>
      <c r="K761" s="172" t="str">
        <f t="shared" si="152"/>
        <v/>
      </c>
      <c r="L761" s="382"/>
    </row>
    <row r="762" spans="1:12" hidden="1">
      <c r="A762" s="8"/>
      <c r="B762" s="1193"/>
      <c r="C762" s="1194" t="s">
        <v>988</v>
      </c>
      <c r="D762" s="1195" t="s">
        <v>989</v>
      </c>
      <c r="E762" s="1229"/>
      <c r="F762" s="1230"/>
      <c r="G762" s="666"/>
      <c r="H762" s="666"/>
      <c r="I762" s="666"/>
      <c r="J762" s="666"/>
      <c r="K762" s="172" t="str">
        <f t="shared" si="152"/>
        <v/>
      </c>
      <c r="L762" s="382"/>
    </row>
    <row r="763" spans="1:12" hidden="1">
      <c r="A763" s="8"/>
      <c r="B763" s="1196"/>
      <c r="C763" s="1205" t="s">
        <v>990</v>
      </c>
      <c r="D763" s="1206" t="s">
        <v>991</v>
      </c>
      <c r="E763" s="1231"/>
      <c r="F763" s="1232"/>
      <c r="G763" s="666"/>
      <c r="H763" s="666"/>
      <c r="I763" s="666"/>
      <c r="J763" s="666"/>
      <c r="K763" s="172" t="str">
        <f t="shared" si="152"/>
        <v/>
      </c>
      <c r="L763" s="382"/>
    </row>
    <row r="764" spans="1:12" hidden="1">
      <c r="A764" s="8"/>
      <c r="B764" s="1202"/>
      <c r="C764" s="1200" t="s">
        <v>992</v>
      </c>
      <c r="D764" s="1201" t="s">
        <v>993</v>
      </c>
      <c r="E764" s="1233"/>
      <c r="F764" s="1234"/>
      <c r="G764" s="666"/>
      <c r="H764" s="666"/>
      <c r="I764" s="666"/>
      <c r="J764" s="666"/>
      <c r="K764" s="172" t="str">
        <f t="shared" si="152"/>
        <v/>
      </c>
      <c r="L764" s="382"/>
    </row>
    <row r="765" spans="1:12" hidden="1">
      <c r="A765" s="8"/>
      <c r="B765" s="1193"/>
      <c r="C765" s="1194" t="s">
        <v>994</v>
      </c>
      <c r="D765" s="1195" t="s">
        <v>995</v>
      </c>
      <c r="E765" s="1225"/>
      <c r="F765" s="1226"/>
      <c r="G765" s="666"/>
      <c r="H765" s="666"/>
      <c r="I765" s="666"/>
      <c r="J765" s="666"/>
      <c r="K765" s="172" t="str">
        <f t="shared" si="152"/>
        <v/>
      </c>
      <c r="L765" s="382"/>
    </row>
    <row r="766" spans="1:12" hidden="1">
      <c r="A766" s="8"/>
      <c r="B766" s="1196"/>
      <c r="C766" s="1205" t="s">
        <v>996</v>
      </c>
      <c r="D766" s="1206" t="s">
        <v>997</v>
      </c>
      <c r="E766" s="1235"/>
      <c r="F766" s="1236"/>
      <c r="G766" s="666"/>
      <c r="H766" s="666"/>
      <c r="I766" s="666"/>
      <c r="J766" s="666"/>
      <c r="K766" s="172" t="str">
        <f t="shared" si="152"/>
        <v/>
      </c>
      <c r="L766" s="382"/>
    </row>
    <row r="767" spans="1:12" hidden="1">
      <c r="A767" s="8"/>
      <c r="B767" s="1202"/>
      <c r="C767" s="1200" t="s">
        <v>998</v>
      </c>
      <c r="D767" s="1201" t="s">
        <v>999</v>
      </c>
      <c r="E767" s="1223"/>
      <c r="F767" s="1224"/>
      <c r="G767" s="666"/>
      <c r="H767" s="666"/>
      <c r="I767" s="666"/>
      <c r="J767" s="666"/>
      <c r="K767" s="172" t="str">
        <f t="shared" si="152"/>
        <v/>
      </c>
      <c r="L767" s="382"/>
    </row>
    <row r="768" spans="1:12" hidden="1">
      <c r="A768" s="8"/>
      <c r="B768" s="1193"/>
      <c r="C768" s="1194" t="s">
        <v>1000</v>
      </c>
      <c r="D768" s="1195" t="s">
        <v>312</v>
      </c>
      <c r="E768" s="1225"/>
      <c r="F768" s="1226"/>
      <c r="G768" s="666"/>
      <c r="H768" s="666"/>
      <c r="I768" s="666"/>
      <c r="J768" s="666"/>
      <c r="K768" s="172" t="str">
        <f t="shared" si="152"/>
        <v/>
      </c>
      <c r="L768" s="382"/>
    </row>
    <row r="769" spans="1:12" ht="31.5" hidden="1">
      <c r="A769" s="8"/>
      <c r="B769" s="1193"/>
      <c r="C769" s="1194" t="s">
        <v>313</v>
      </c>
      <c r="D769" s="1195" t="s">
        <v>11</v>
      </c>
      <c r="E769" s="1237"/>
      <c r="F769" s="1238"/>
      <c r="G769" s="666"/>
      <c r="H769" s="666"/>
      <c r="I769" s="666"/>
      <c r="J769" s="666"/>
      <c r="K769" s="172" t="str">
        <f t="shared" si="152"/>
        <v/>
      </c>
      <c r="L769" s="382"/>
    </row>
    <row r="770" spans="1:12" hidden="1">
      <c r="A770" s="8"/>
      <c r="B770" s="1193"/>
      <c r="C770" s="1194" t="s">
        <v>314</v>
      </c>
      <c r="D770" s="1195" t="s">
        <v>9</v>
      </c>
      <c r="E770" s="1225"/>
      <c r="F770" s="1226"/>
      <c r="G770" s="666"/>
      <c r="H770" s="666"/>
      <c r="I770" s="666"/>
      <c r="J770" s="666"/>
      <c r="K770" s="172" t="str">
        <f t="shared" si="152"/>
        <v/>
      </c>
      <c r="L770" s="382"/>
    </row>
    <row r="771" spans="1:12" ht="31.5" hidden="1">
      <c r="A771" s="8"/>
      <c r="B771" s="1193"/>
      <c r="C771" s="1194" t="s">
        <v>315</v>
      </c>
      <c r="D771" s="1195" t="s">
        <v>10</v>
      </c>
      <c r="E771" s="1225"/>
      <c r="F771" s="1226"/>
      <c r="G771" s="666"/>
      <c r="H771" s="666"/>
      <c r="I771" s="666"/>
      <c r="J771" s="666"/>
      <c r="K771" s="172" t="str">
        <f t="shared" si="152"/>
        <v/>
      </c>
      <c r="L771" s="382"/>
    </row>
    <row r="772" spans="1:12" ht="31.5" hidden="1">
      <c r="A772" s="8"/>
      <c r="B772" s="1193"/>
      <c r="C772" s="1194" t="s">
        <v>316</v>
      </c>
      <c r="D772" s="1195" t="s">
        <v>317</v>
      </c>
      <c r="E772" s="1225"/>
      <c r="F772" s="1226"/>
      <c r="G772" s="666"/>
      <c r="H772" s="666"/>
      <c r="I772" s="666"/>
      <c r="J772" s="666"/>
      <c r="K772" s="172" t="str">
        <f t="shared" si="152"/>
        <v/>
      </c>
      <c r="L772" s="382"/>
    </row>
    <row r="773" spans="1:12" hidden="1">
      <c r="A773" s="8"/>
      <c r="B773" s="1193"/>
      <c r="C773" s="1194" t="s">
        <v>318</v>
      </c>
      <c r="D773" s="1195" t="s">
        <v>319</v>
      </c>
      <c r="E773" s="1225"/>
      <c r="F773" s="1226"/>
      <c r="G773" s="666"/>
      <c r="H773" s="666"/>
      <c r="I773" s="666"/>
      <c r="J773" s="666"/>
      <c r="K773" s="172" t="str">
        <f t="shared" si="152"/>
        <v/>
      </c>
      <c r="L773" s="382"/>
    </row>
    <row r="774" spans="1:12" hidden="1">
      <c r="A774" s="8">
        <v>905</v>
      </c>
      <c r="B774" s="1193"/>
      <c r="C774" s="1194" t="s">
        <v>320</v>
      </c>
      <c r="D774" s="1195" t="s">
        <v>321</v>
      </c>
      <c r="E774" s="1225"/>
      <c r="F774" s="1226"/>
      <c r="G774" s="666"/>
      <c r="H774" s="666"/>
      <c r="I774" s="666"/>
      <c r="J774" s="666"/>
      <c r="K774" s="172" t="str">
        <f t="shared" si="152"/>
        <v/>
      </c>
      <c r="L774" s="382"/>
    </row>
    <row r="775" spans="1:12" hidden="1">
      <c r="A775" s="8">
        <v>906</v>
      </c>
      <c r="B775" s="1193"/>
      <c r="C775" s="1194" t="s">
        <v>322</v>
      </c>
      <c r="D775" s="1195" t="s">
        <v>323</v>
      </c>
      <c r="E775" s="1225"/>
      <c r="F775" s="1226"/>
      <c r="G775" s="666"/>
      <c r="H775" s="666"/>
      <c r="I775" s="666"/>
      <c r="J775" s="666"/>
      <c r="K775" s="172" t="str">
        <f t="shared" si="152"/>
        <v/>
      </c>
      <c r="L775" s="382"/>
    </row>
    <row r="776" spans="1:12" hidden="1">
      <c r="A776" s="8">
        <v>907</v>
      </c>
      <c r="B776" s="1193"/>
      <c r="C776" s="1194" t="s">
        <v>324</v>
      </c>
      <c r="D776" s="1195" t="s">
        <v>325</v>
      </c>
      <c r="E776" s="1225"/>
      <c r="F776" s="1226"/>
      <c r="G776" s="666"/>
      <c r="H776" s="666"/>
      <c r="I776" s="666"/>
      <c r="J776" s="666"/>
      <c r="K776" s="172" t="str">
        <f t="shared" si="152"/>
        <v/>
      </c>
      <c r="L776" s="382"/>
    </row>
    <row r="777" spans="1:12" ht="16.5" hidden="1" thickBot="1">
      <c r="A777" s="8">
        <v>910</v>
      </c>
      <c r="B777" s="1207"/>
      <c r="C777" s="1208" t="s">
        <v>326</v>
      </c>
      <c r="D777" s="1209" t="s">
        <v>327</v>
      </c>
      <c r="E777" s="1239"/>
      <c r="F777" s="1240"/>
      <c r="G777" s="666"/>
      <c r="H777" s="666"/>
      <c r="I777" s="666"/>
      <c r="J777" s="666"/>
      <c r="K777" s="172" t="str">
        <f t="shared" si="152"/>
        <v/>
      </c>
      <c r="L777" s="382"/>
    </row>
    <row r="778" spans="1:12" ht="31.5" hidden="1">
      <c r="A778" s="8">
        <v>911</v>
      </c>
      <c r="B778" s="1188" t="s">
        <v>972</v>
      </c>
      <c r="C778" s="1189" t="s">
        <v>2193</v>
      </c>
      <c r="D778" s="1190" t="s">
        <v>2194</v>
      </c>
      <c r="E778" s="1191" t="s">
        <v>975</v>
      </c>
      <c r="F778" s="1192" t="s">
        <v>976</v>
      </c>
      <c r="G778" s="666"/>
      <c r="H778" s="666"/>
      <c r="I778" s="666"/>
      <c r="J778" s="666"/>
      <c r="K778" s="172" t="str">
        <f>(IF($E779&lt;&gt;0,$K$2,IF($F779&lt;&gt;0,$K$2,"")))</f>
        <v/>
      </c>
      <c r="L778" s="382"/>
    </row>
    <row r="779" spans="1:12" hidden="1">
      <c r="B779" s="1193"/>
      <c r="C779" s="1194" t="s">
        <v>2196</v>
      </c>
      <c r="D779" s="1195" t="s">
        <v>2203</v>
      </c>
      <c r="E779" s="678">
        <f>E780+E781</f>
        <v>0</v>
      </c>
      <c r="F779" s="679">
        <f>F780+F781</f>
        <v>0</v>
      </c>
      <c r="G779" s="666"/>
      <c r="H779" s="666"/>
      <c r="I779" s="666"/>
      <c r="J779" s="666"/>
      <c r="K779" s="172" t="str">
        <f t="shared" si="152"/>
        <v/>
      </c>
      <c r="L779" s="382"/>
    </row>
    <row r="780" spans="1:12" ht="36" hidden="1" customHeight="1">
      <c r="B780" s="1193"/>
      <c r="C780" s="1863" t="s">
        <v>2197</v>
      </c>
      <c r="D780" s="1865" t="s">
        <v>2201</v>
      </c>
      <c r="E780" s="1225"/>
      <c r="F780" s="1226"/>
      <c r="G780" s="666"/>
      <c r="H780" s="666"/>
      <c r="I780" s="666"/>
      <c r="J780" s="666"/>
      <c r="K780" s="172" t="str">
        <f t="shared" si="152"/>
        <v/>
      </c>
      <c r="L780" s="382"/>
    </row>
    <row r="781" spans="1:12" ht="16.5" hidden="1" thickBot="1">
      <c r="B781" s="1207"/>
      <c r="C781" s="1864" t="s">
        <v>2198</v>
      </c>
      <c r="D781" s="1866" t="s">
        <v>2202</v>
      </c>
      <c r="E781" s="1239"/>
      <c r="F781" s="1240"/>
      <c r="G781" s="666"/>
      <c r="H781" s="666"/>
      <c r="I781" s="666"/>
      <c r="J781" s="666"/>
      <c r="K781" s="172" t="str">
        <f t="shared" si="152"/>
        <v/>
      </c>
      <c r="L781" s="382"/>
    </row>
    <row r="782" spans="1:12">
      <c r="B782" s="1210" t="s">
        <v>642</v>
      </c>
      <c r="C782" s="1211"/>
      <c r="D782" s="1212"/>
      <c r="E782" s="666"/>
      <c r="F782" s="666"/>
      <c r="G782" s="666"/>
      <c r="H782" s="666"/>
      <c r="I782" s="666"/>
      <c r="J782" s="666"/>
      <c r="K782" s="4">
        <f>K742</f>
        <v>1</v>
      </c>
      <c r="L782" s="382"/>
    </row>
    <row r="783" spans="1:12">
      <c r="B783" s="2226" t="s">
        <v>328</v>
      </c>
      <c r="C783" s="2226"/>
      <c r="D783" s="2226"/>
      <c r="E783" s="666"/>
      <c r="F783" s="666"/>
      <c r="G783" s="666"/>
      <c r="H783" s="666"/>
      <c r="I783" s="666"/>
      <c r="J783" s="666"/>
      <c r="K783" s="4">
        <f>K742</f>
        <v>1</v>
      </c>
      <c r="L783" s="382"/>
    </row>
    <row r="784" spans="1:12" hidden="1">
      <c r="B784" s="2"/>
      <c r="C784" s="2"/>
    </row>
    <row r="785" spans="2:12" hidden="1">
      <c r="E785" s="12"/>
      <c r="F785" s="12"/>
      <c r="G785" s="12"/>
      <c r="H785" s="12"/>
      <c r="I785" s="12"/>
      <c r="J785" s="12"/>
      <c r="K785" s="1435" t="str">
        <f>(IF($E918&lt;&gt;0,$K$2,IF($F918&lt;&gt;0,$K$2,IF($G918&lt;&gt;0,$K$2,IF($H918&lt;&gt;0,$K$2,IF($I918&lt;&gt;0,$K$2,IF($J918&lt;&gt;0,$K$2,"")))))))</f>
        <v/>
      </c>
      <c r="L785" s="382"/>
    </row>
    <row r="786" spans="2:12" hidden="1">
      <c r="E786" s="12"/>
      <c r="F786" s="12"/>
      <c r="G786" s="12"/>
      <c r="H786" s="12"/>
      <c r="I786" s="12"/>
      <c r="J786" s="12"/>
      <c r="K786" s="1435" t="str">
        <f>(IF($E918&lt;&gt;0,$K$2,IF($F918&lt;&gt;0,$K$2,IF($G918&lt;&gt;0,$K$2,IF($H918&lt;&gt;0,$K$2,IF($I918&lt;&gt;0,$K$2,IF($J918&lt;&gt;0,$K$2,"")))))))</f>
        <v/>
      </c>
      <c r="L786" s="382"/>
    </row>
    <row r="787" spans="2:12" hidden="1">
      <c r="B787" s="2190" t="str">
        <f>$B$7</f>
        <v>ОТЧЕТНИ ДАННИ ПО ЕБК ЗА СМЕТКИТЕ ЗА СРЕДСТВАТА ОТ ЕВРОПЕЙСКИЯ СЪЮЗ - КСФ</v>
      </c>
      <c r="C787" s="2191"/>
      <c r="D787" s="2191"/>
      <c r="E787" s="1053"/>
      <c r="F787" s="1053"/>
      <c r="G787" s="12"/>
      <c r="H787" s="12"/>
      <c r="I787" s="12"/>
      <c r="J787" s="12"/>
      <c r="K787" s="1435" t="str">
        <f>(IF($E918&lt;&gt;0,$K$2,IF($F918&lt;&gt;0,$K$2,IF($G918&lt;&gt;0,$K$2,IF($H918&lt;&gt;0,$K$2,IF($I918&lt;&gt;0,$K$2,IF($J918&lt;&gt;0,$K$2,"")))))))</f>
        <v/>
      </c>
      <c r="L787" s="382"/>
    </row>
    <row r="788" spans="2:12" hidden="1">
      <c r="B788" s="1035"/>
      <c r="C788" s="1035"/>
      <c r="D788" s="1054"/>
      <c r="E788" s="1055" t="s">
        <v>737</v>
      </c>
      <c r="F788" s="1055" t="s">
        <v>644</v>
      </c>
      <c r="G788" s="665"/>
      <c r="H788" s="1056" t="s">
        <v>1419</v>
      </c>
      <c r="I788" s="1057"/>
      <c r="J788" s="1058"/>
      <c r="K788" s="1435" t="str">
        <f>(IF($E918&lt;&gt;0,$K$2,IF($F918&lt;&gt;0,$K$2,IF($G918&lt;&gt;0,$K$2,IF($H918&lt;&gt;0,$K$2,IF($I918&lt;&gt;0,$K$2,IF($J918&lt;&gt;0,$K$2,"")))))))</f>
        <v/>
      </c>
      <c r="L788" s="382"/>
    </row>
    <row r="789" spans="2:12" ht="18.75" hidden="1">
      <c r="B789" s="2187">
        <f>$B$9</f>
        <v>0</v>
      </c>
      <c r="C789" s="2188"/>
      <c r="D789" s="2189"/>
      <c r="E789" s="977">
        <f>$E$9</f>
        <v>43466</v>
      </c>
      <c r="F789" s="1059">
        <f>$F$9</f>
        <v>43555</v>
      </c>
      <c r="G789" s="665"/>
      <c r="H789" s="665"/>
      <c r="I789" s="665"/>
      <c r="J789" s="665"/>
      <c r="K789" s="1435" t="str">
        <f>(IF($E918&lt;&gt;0,$K$2,IF($F918&lt;&gt;0,$K$2,IF($G918&lt;&gt;0,$K$2,IF($H918&lt;&gt;0,$K$2,IF($I918&lt;&gt;0,$K$2,IF($J918&lt;&gt;0,$K$2,"")))))))</f>
        <v/>
      </c>
      <c r="L789" s="382"/>
    </row>
    <row r="790" spans="2:12" hidden="1">
      <c r="B790" s="1060" t="str">
        <f>$B$10</f>
        <v xml:space="preserve">                                                            (наименование на разпоредителя с бюджет)</v>
      </c>
      <c r="C790" s="1035"/>
      <c r="D790" s="1054"/>
      <c r="E790" s="1089"/>
      <c r="F790" s="1089"/>
      <c r="G790" s="665"/>
      <c r="H790" s="665"/>
      <c r="I790" s="665"/>
      <c r="J790" s="665"/>
      <c r="K790" s="1435" t="str">
        <f>(IF($E918&lt;&gt;0,$K$2,IF($F918&lt;&gt;0,$K$2,IF($G918&lt;&gt;0,$K$2,IF($H918&lt;&gt;0,$K$2,IF($I918&lt;&gt;0,$K$2,IF($J918&lt;&gt;0,$K$2,"")))))))</f>
        <v/>
      </c>
      <c r="L790" s="382"/>
    </row>
    <row r="791" spans="2:12" hidden="1">
      <c r="B791" s="1060"/>
      <c r="C791" s="1035"/>
      <c r="D791" s="1054"/>
      <c r="E791" s="1060"/>
      <c r="F791" s="1035"/>
      <c r="G791" s="665"/>
      <c r="H791" s="665"/>
      <c r="I791" s="665"/>
      <c r="J791" s="665"/>
      <c r="K791" s="1435" t="str">
        <f>(IF($E918&lt;&gt;0,$K$2,IF($F918&lt;&gt;0,$K$2,IF($G918&lt;&gt;0,$K$2,IF($H918&lt;&gt;0,$K$2,IF($I918&lt;&gt;0,$K$2,IF($J918&lt;&gt;0,$K$2,"")))))))</f>
        <v/>
      </c>
      <c r="L791" s="382"/>
    </row>
    <row r="792" spans="2:12" ht="19.5" hidden="1">
      <c r="B792" s="2221" t="str">
        <f>$B$12</f>
        <v>Министерство на регионалното развитие и благоустройство</v>
      </c>
      <c r="C792" s="2222"/>
      <c r="D792" s="2223"/>
      <c r="E792" s="1062" t="s">
        <v>1305</v>
      </c>
      <c r="F792" s="1813" t="str">
        <f>$F$12</f>
        <v>2100</v>
      </c>
      <c r="G792" s="1063"/>
      <c r="H792" s="665"/>
      <c r="I792" s="665"/>
      <c r="J792" s="665"/>
      <c r="K792" s="1435" t="str">
        <f>(IF($E918&lt;&gt;0,$K$2,IF($F918&lt;&gt;0,$K$2,IF($G918&lt;&gt;0,$K$2,IF($H918&lt;&gt;0,$K$2,IF($I918&lt;&gt;0,$K$2,IF($J918&lt;&gt;0,$K$2,"")))))))</f>
        <v/>
      </c>
      <c r="L792" s="382"/>
    </row>
    <row r="793" spans="2:12" hidden="1">
      <c r="B793" s="1064" t="str">
        <f>$B$13</f>
        <v xml:space="preserve">                                             (наименование на първостепенния разпоредител с бюджет)</v>
      </c>
      <c r="C793" s="1035"/>
      <c r="D793" s="1054"/>
      <c r="E793" s="1065"/>
      <c r="F793" s="1066"/>
      <c r="G793" s="665"/>
      <c r="H793" s="665"/>
      <c r="I793" s="665"/>
      <c r="J793" s="665"/>
      <c r="K793" s="1435" t="str">
        <f>(IF($E918&lt;&gt;0,$K$2,IF($F918&lt;&gt;0,$K$2,IF($G918&lt;&gt;0,$K$2,IF($H918&lt;&gt;0,$K$2,IF($I918&lt;&gt;0,$K$2,IF($J918&lt;&gt;0,$K$2,"")))))))</f>
        <v/>
      </c>
      <c r="L793" s="382"/>
    </row>
    <row r="794" spans="2:12" ht="19.5" hidden="1">
      <c r="B794" s="1067"/>
      <c r="C794" s="665"/>
      <c r="D794" s="1068" t="s">
        <v>1430</v>
      </c>
      <c r="E794" s="1069">
        <f>$E$15</f>
        <v>98</v>
      </c>
      <c r="F794" s="1412" t="str">
        <f>$F$15</f>
        <v>СЕС - КСФ</v>
      </c>
      <c r="G794" s="665"/>
      <c r="H794" s="12"/>
      <c r="I794" s="665"/>
      <c r="J794" s="12"/>
      <c r="K794" s="1435" t="str">
        <f>(IF($E918&lt;&gt;0,$K$2,IF($F918&lt;&gt;0,$K$2,IF($G918&lt;&gt;0,$K$2,IF($H918&lt;&gt;0,$K$2,IF($I918&lt;&gt;0,$K$2,IF($J918&lt;&gt;0,$K$2,"")))))))</f>
        <v/>
      </c>
      <c r="L794" s="382"/>
    </row>
    <row r="795" spans="2:12" hidden="1">
      <c r="B795" s="1035"/>
      <c r="C795" s="1035"/>
      <c r="D795" s="1054"/>
      <c r="E795" s="1066"/>
      <c r="F795" s="1070"/>
      <c r="G795" s="1071"/>
      <c r="H795" s="1071"/>
      <c r="I795" s="1071"/>
      <c r="J795" s="1072" t="s">
        <v>740</v>
      </c>
      <c r="K795" s="1435" t="str">
        <f>(IF($E918&lt;&gt;0,$K$2,IF($F918&lt;&gt;0,$K$2,IF($G918&lt;&gt;0,$K$2,IF($H918&lt;&gt;0,$K$2,IF($I918&lt;&gt;0,$K$2,IF($J918&lt;&gt;0,$K$2,"")))))))</f>
        <v/>
      </c>
      <c r="L795" s="382"/>
    </row>
    <row r="796" spans="2:12" ht="16.5" hidden="1">
      <c r="B796" s="1073"/>
      <c r="C796" s="1074"/>
      <c r="D796" s="1075" t="s">
        <v>1022</v>
      </c>
      <c r="E796" s="1076" t="s">
        <v>742</v>
      </c>
      <c r="F796" s="363" t="s">
        <v>1320</v>
      </c>
      <c r="G796" s="1077"/>
      <c r="H796" s="1078"/>
      <c r="I796" s="1077"/>
      <c r="J796" s="1079"/>
      <c r="K796" s="1435" t="str">
        <f>(IF($E918&lt;&gt;0,$K$2,IF($F918&lt;&gt;0,$K$2,IF($G918&lt;&gt;0,$K$2,IF($H918&lt;&gt;0,$K$2,IF($I918&lt;&gt;0,$K$2,IF($J918&lt;&gt;0,$K$2,"")))))))</f>
        <v/>
      </c>
      <c r="L796" s="382"/>
    </row>
    <row r="797" spans="2:12" ht="56.1" hidden="1" customHeight="1">
      <c r="B797" s="1080" t="s">
        <v>692</v>
      </c>
      <c r="C797" s="1081" t="s">
        <v>744</v>
      </c>
      <c r="D797" s="1082" t="s">
        <v>1023</v>
      </c>
      <c r="E797" s="1083">
        <f>$C$3</f>
        <v>2019</v>
      </c>
      <c r="F797" s="364" t="s">
        <v>1318</v>
      </c>
      <c r="G797" s="1084" t="s">
        <v>1317</v>
      </c>
      <c r="H797" s="1085" t="s">
        <v>1016</v>
      </c>
      <c r="I797" s="1086" t="s">
        <v>1306</v>
      </c>
      <c r="J797" s="1087" t="s">
        <v>1307</v>
      </c>
      <c r="K797" s="1435" t="str">
        <f>(IF($E918&lt;&gt;0,$K$2,IF($F918&lt;&gt;0,$K$2,IF($G918&lt;&gt;0,$K$2,IF($H918&lt;&gt;0,$K$2,IF($I918&lt;&gt;0,$K$2,IF($J918&lt;&gt;0,$K$2,"")))))))</f>
        <v/>
      </c>
      <c r="L797" s="382"/>
    </row>
    <row r="798" spans="2:12" ht="69" hidden="1" customHeight="1">
      <c r="B798" s="1088"/>
      <c r="C798" s="1089"/>
      <c r="D798" s="1090" t="s">
        <v>497</v>
      </c>
      <c r="E798" s="344" t="s">
        <v>344</v>
      </c>
      <c r="F798" s="344" t="s">
        <v>345</v>
      </c>
      <c r="G798" s="659" t="s">
        <v>1029</v>
      </c>
      <c r="H798" s="660" t="s">
        <v>1030</v>
      </c>
      <c r="I798" s="660" t="s">
        <v>1003</v>
      </c>
      <c r="J798" s="661" t="s">
        <v>1288</v>
      </c>
      <c r="K798" s="1435" t="str">
        <f>(IF($E918&lt;&gt;0,$K$2,IF($F918&lt;&gt;0,$K$2,IF($G918&lt;&gt;0,$K$2,IF($H918&lt;&gt;0,$K$2,IF($I918&lt;&gt;0,$K$2,IF($J918&lt;&gt;0,$K$2,"")))))))</f>
        <v/>
      </c>
      <c r="L798" s="382"/>
    </row>
    <row r="799" spans="2:12" hidden="1">
      <c r="B799" s="1091"/>
      <c r="C799" s="1819" t="str">
        <f>VLOOKUP(D799,OP_LIST2,2,FALSE)</f>
        <v>98212</v>
      </c>
      <c r="D799" s="1431" t="s">
        <v>1459</v>
      </c>
      <c r="E799" s="279"/>
      <c r="F799" s="662"/>
      <c r="G799" s="1092"/>
      <c r="H799" s="668"/>
      <c r="I799" s="668"/>
      <c r="J799" s="669"/>
      <c r="K799" s="1435" t="str">
        <f>(IF($E918&lt;&gt;0,$K$2,IF($F918&lt;&gt;0,$K$2,IF($G918&lt;&gt;0,$K$2,IF($H918&lt;&gt;0,$K$2,IF($I918&lt;&gt;0,$K$2,IF($J918&lt;&gt;0,$K$2,"")))))))</f>
        <v/>
      </c>
      <c r="L799" s="382"/>
    </row>
    <row r="800" spans="2:12" hidden="1">
      <c r="B800" s="1093"/>
      <c r="C800" s="1818">
        <f>VLOOKUP(D801,EBK_DEIN2,2,FALSE)</f>
        <v>6619</v>
      </c>
      <c r="D800" s="1432" t="s">
        <v>1272</v>
      </c>
      <c r="E800" s="662"/>
      <c r="F800" s="662"/>
      <c r="G800" s="1094"/>
      <c r="H800" s="670"/>
      <c r="I800" s="670"/>
      <c r="J800" s="671"/>
      <c r="K800" s="1435" t="str">
        <f>(IF($E918&lt;&gt;0,$K$2,IF($F918&lt;&gt;0,$K$2,IF($G918&lt;&gt;0,$K$2,IF($H918&lt;&gt;0,$K$2,IF($I918&lt;&gt;0,$K$2,IF($J918&lt;&gt;0,$K$2,"")))))))</f>
        <v/>
      </c>
      <c r="L800" s="382"/>
    </row>
    <row r="801" spans="1:12" ht="31.5" hidden="1">
      <c r="B801" s="1095"/>
      <c r="C801" s="1819">
        <f>+C800</f>
        <v>6619</v>
      </c>
      <c r="D801" s="1431" t="s">
        <v>879</v>
      </c>
      <c r="E801" s="662"/>
      <c r="F801" s="662"/>
      <c r="G801" s="1094"/>
      <c r="H801" s="670"/>
      <c r="I801" s="670"/>
      <c r="J801" s="671"/>
      <c r="K801" s="1435" t="str">
        <f>(IF($E918&lt;&gt;0,$K$2,IF($F918&lt;&gt;0,$K$2,IF($G918&lt;&gt;0,$K$2,IF($H918&lt;&gt;0,$K$2,IF($I918&lt;&gt;0,$K$2,IF($J918&lt;&gt;0,$K$2,"")))))))</f>
        <v/>
      </c>
      <c r="L801" s="382"/>
    </row>
    <row r="802" spans="1:12" hidden="1">
      <c r="B802" s="1096"/>
      <c r="C802" s="1097"/>
      <c r="D802" s="1098" t="s">
        <v>1024</v>
      </c>
      <c r="E802" s="662"/>
      <c r="F802" s="662"/>
      <c r="G802" s="1099"/>
      <c r="H802" s="672"/>
      <c r="I802" s="672"/>
      <c r="J802" s="673"/>
      <c r="K802" s="1435" t="str">
        <f>(IF($E918&lt;&gt;0,$K$2,IF($F918&lt;&gt;0,$K$2,IF($G918&lt;&gt;0,$K$2,IF($H918&lt;&gt;0,$K$2,IF($I918&lt;&gt;0,$K$2,IF($J918&lt;&gt;0,$K$2,"")))))))</f>
        <v/>
      </c>
      <c r="L802" s="382"/>
    </row>
    <row r="803" spans="1:12" hidden="1">
      <c r="B803" s="1100">
        <v>100</v>
      </c>
      <c r="C803" s="2213" t="s">
        <v>498</v>
      </c>
      <c r="D803" s="2194"/>
      <c r="E803" s="349">
        <f t="shared" ref="E803:J803" si="153">SUM(E804:E805)</f>
        <v>0</v>
      </c>
      <c r="F803" s="350">
        <f t="shared" si="153"/>
        <v>0</v>
      </c>
      <c r="G803" s="463">
        <f t="shared" si="153"/>
        <v>0</v>
      </c>
      <c r="H803" s="464">
        <f t="shared" si="153"/>
        <v>0</v>
      </c>
      <c r="I803" s="464">
        <f t="shared" si="153"/>
        <v>0</v>
      </c>
      <c r="J803" s="465">
        <f t="shared" si="153"/>
        <v>0</v>
      </c>
      <c r="K803" s="1433" t="str">
        <f>(IF($E803&lt;&gt;0,$K$2,IF($F803&lt;&gt;0,$K$2,IF($G803&lt;&gt;0,$K$2,IF($H803&lt;&gt;0,$K$2,IF($I803&lt;&gt;0,$K$2,IF($J803&lt;&gt;0,$K$2,"")))))))</f>
        <v/>
      </c>
      <c r="L803" s="383"/>
    </row>
    <row r="804" spans="1:12" hidden="1">
      <c r="B804" s="1101"/>
      <c r="C804" s="1102">
        <v>101</v>
      </c>
      <c r="D804" s="1103" t="s">
        <v>499</v>
      </c>
      <c r="E804" s="507"/>
      <c r="F804" s="516">
        <f>G804+H804+I804+J804</f>
        <v>0</v>
      </c>
      <c r="G804" s="430"/>
      <c r="H804" s="431"/>
      <c r="I804" s="431"/>
      <c r="J804" s="432"/>
      <c r="K804" s="1433" t="str">
        <f t="shared" ref="K804:K870" si="154">(IF($E804&lt;&gt;0,$K$2,IF($F804&lt;&gt;0,$K$2,IF($G804&lt;&gt;0,$K$2,IF($H804&lt;&gt;0,$K$2,IF($I804&lt;&gt;0,$K$2,IF($J804&lt;&gt;0,$K$2,"")))))))</f>
        <v/>
      </c>
      <c r="L804" s="383"/>
    </row>
    <row r="805" spans="1:12" ht="36" hidden="1" customHeight="1">
      <c r="A805" s="1035"/>
      <c r="B805" s="1101"/>
      <c r="C805" s="1104">
        <v>102</v>
      </c>
      <c r="D805" s="1105" t="s">
        <v>500</v>
      </c>
      <c r="E805" s="513"/>
      <c r="F805" s="517">
        <f>G805+H805+I805+J805</f>
        <v>0</v>
      </c>
      <c r="G805" s="442"/>
      <c r="H805" s="443"/>
      <c r="I805" s="443"/>
      <c r="J805" s="444"/>
      <c r="K805" s="1433" t="str">
        <f t="shared" si="154"/>
        <v/>
      </c>
      <c r="L805" s="383"/>
    </row>
    <row r="806" spans="1:12" hidden="1">
      <c r="A806" s="1035"/>
      <c r="B806" s="1100">
        <v>200</v>
      </c>
      <c r="C806" s="2199" t="s">
        <v>501</v>
      </c>
      <c r="D806" s="2199"/>
      <c r="E806" s="349">
        <f t="shared" ref="E806:J806" si="155">SUM(E807:E811)</f>
        <v>0</v>
      </c>
      <c r="F806" s="350">
        <f t="shared" si="155"/>
        <v>0</v>
      </c>
      <c r="G806" s="463">
        <f t="shared" si="155"/>
        <v>0</v>
      </c>
      <c r="H806" s="464">
        <f t="shared" si="155"/>
        <v>0</v>
      </c>
      <c r="I806" s="464">
        <f t="shared" si="155"/>
        <v>0</v>
      </c>
      <c r="J806" s="465">
        <f t="shared" si="155"/>
        <v>0</v>
      </c>
      <c r="K806" s="1433" t="str">
        <f t="shared" si="154"/>
        <v/>
      </c>
      <c r="L806" s="383"/>
    </row>
    <row r="807" spans="1:12" hidden="1">
      <c r="A807" s="1035"/>
      <c r="B807" s="1106"/>
      <c r="C807" s="1102">
        <v>201</v>
      </c>
      <c r="D807" s="1103" t="s">
        <v>502</v>
      </c>
      <c r="E807" s="507"/>
      <c r="F807" s="516">
        <f>G807+H807+I807+J807</f>
        <v>0</v>
      </c>
      <c r="G807" s="430"/>
      <c r="H807" s="431"/>
      <c r="I807" s="431"/>
      <c r="J807" s="432"/>
      <c r="K807" s="1433" t="str">
        <f t="shared" si="154"/>
        <v/>
      </c>
      <c r="L807" s="383"/>
    </row>
    <row r="808" spans="1:12" hidden="1">
      <c r="A808" s="1035"/>
      <c r="B808" s="1107"/>
      <c r="C808" s="1108">
        <v>202</v>
      </c>
      <c r="D808" s="1109" t="s">
        <v>503</v>
      </c>
      <c r="E808" s="509"/>
      <c r="F808" s="518">
        <f>G808+H808+I808+J808</f>
        <v>0</v>
      </c>
      <c r="G808" s="433"/>
      <c r="H808" s="434"/>
      <c r="I808" s="434"/>
      <c r="J808" s="435"/>
      <c r="K808" s="1433" t="str">
        <f t="shared" si="154"/>
        <v/>
      </c>
      <c r="L808" s="383"/>
    </row>
    <row r="809" spans="1:12" ht="31.5" hidden="1">
      <c r="A809" s="1035"/>
      <c r="B809" s="1110"/>
      <c r="C809" s="1108">
        <v>205</v>
      </c>
      <c r="D809" s="1109" t="s">
        <v>885</v>
      </c>
      <c r="E809" s="509"/>
      <c r="F809" s="518">
        <f>G809+H809+I809+J809</f>
        <v>0</v>
      </c>
      <c r="G809" s="433"/>
      <c r="H809" s="434"/>
      <c r="I809" s="434"/>
      <c r="J809" s="435"/>
      <c r="K809" s="1433" t="str">
        <f t="shared" si="154"/>
        <v/>
      </c>
      <c r="L809" s="383"/>
    </row>
    <row r="810" spans="1:12" hidden="1">
      <c r="A810" s="1035"/>
      <c r="B810" s="1110"/>
      <c r="C810" s="1108">
        <v>208</v>
      </c>
      <c r="D810" s="1111" t="s">
        <v>886</v>
      </c>
      <c r="E810" s="509"/>
      <c r="F810" s="518">
        <f>G810+H810+I810+J810</f>
        <v>0</v>
      </c>
      <c r="G810" s="433"/>
      <c r="H810" s="434"/>
      <c r="I810" s="434"/>
      <c r="J810" s="435"/>
      <c r="K810" s="1433" t="str">
        <f t="shared" si="154"/>
        <v/>
      </c>
      <c r="L810" s="383"/>
    </row>
    <row r="811" spans="1:12" hidden="1">
      <c r="A811" s="1035"/>
      <c r="B811" s="1106"/>
      <c r="C811" s="1104">
        <v>209</v>
      </c>
      <c r="D811" s="1112" t="s">
        <v>887</v>
      </c>
      <c r="E811" s="513"/>
      <c r="F811" s="517">
        <f>G811+H811+I811+J811</f>
        <v>0</v>
      </c>
      <c r="G811" s="442"/>
      <c r="H811" s="443"/>
      <c r="I811" s="443"/>
      <c r="J811" s="444"/>
      <c r="K811" s="1433" t="str">
        <f t="shared" si="154"/>
        <v/>
      </c>
      <c r="L811" s="383"/>
    </row>
    <row r="812" spans="1:12" hidden="1">
      <c r="B812" s="1100">
        <v>500</v>
      </c>
      <c r="C812" s="2201" t="s">
        <v>888</v>
      </c>
      <c r="D812" s="2201"/>
      <c r="E812" s="349">
        <f t="shared" ref="E812:J812" si="156">SUM(E813:E819)</f>
        <v>0</v>
      </c>
      <c r="F812" s="350">
        <f t="shared" si="156"/>
        <v>0</v>
      </c>
      <c r="G812" s="463">
        <f t="shared" si="156"/>
        <v>0</v>
      </c>
      <c r="H812" s="464">
        <f t="shared" si="156"/>
        <v>0</v>
      </c>
      <c r="I812" s="464">
        <f t="shared" si="156"/>
        <v>0</v>
      </c>
      <c r="J812" s="465">
        <f t="shared" si="156"/>
        <v>0</v>
      </c>
      <c r="K812" s="1433" t="str">
        <f t="shared" si="154"/>
        <v/>
      </c>
      <c r="L812" s="383"/>
    </row>
    <row r="813" spans="1:12" ht="31.5" hidden="1">
      <c r="A813" s="1035"/>
      <c r="B813" s="1106"/>
      <c r="C813" s="1113">
        <v>551</v>
      </c>
      <c r="D813" s="1114" t="s">
        <v>889</v>
      </c>
      <c r="E813" s="507"/>
      <c r="F813" s="516">
        <f t="shared" ref="F813:F820" si="157">G813+H813+I813+J813</f>
        <v>0</v>
      </c>
      <c r="G813" s="1395">
        <v>0</v>
      </c>
      <c r="H813" s="1396">
        <v>0</v>
      </c>
      <c r="I813" s="1396">
        <v>0</v>
      </c>
      <c r="J813" s="432"/>
      <c r="K813" s="1433" t="str">
        <f t="shared" si="154"/>
        <v/>
      </c>
      <c r="L813" s="383"/>
    </row>
    <row r="814" spans="1:12" hidden="1">
      <c r="B814" s="1106"/>
      <c r="C814" s="1115">
        <f>C813+1</f>
        <v>552</v>
      </c>
      <c r="D814" s="1116" t="s">
        <v>890</v>
      </c>
      <c r="E814" s="509"/>
      <c r="F814" s="518">
        <f t="shared" si="157"/>
        <v>0</v>
      </c>
      <c r="G814" s="1397">
        <v>0</v>
      </c>
      <c r="H814" s="1398">
        <v>0</v>
      </c>
      <c r="I814" s="1398">
        <v>0</v>
      </c>
      <c r="J814" s="435"/>
      <c r="K814" s="1433" t="str">
        <f t="shared" si="154"/>
        <v/>
      </c>
      <c r="L814" s="383"/>
    </row>
    <row r="815" spans="1:12" hidden="1">
      <c r="A815" s="1035"/>
      <c r="B815" s="1117"/>
      <c r="C815" s="1115">
        <v>558</v>
      </c>
      <c r="D815" s="1118" t="s">
        <v>1444</v>
      </c>
      <c r="E815" s="509"/>
      <c r="F815" s="518">
        <f>G815+H815+I815+J815</f>
        <v>0</v>
      </c>
      <c r="G815" s="1397">
        <v>0</v>
      </c>
      <c r="H815" s="1398">
        <v>0</v>
      </c>
      <c r="I815" s="1398">
        <v>0</v>
      </c>
      <c r="J815" s="638">
        <v>0</v>
      </c>
      <c r="K815" s="1433" t="str">
        <f t="shared" si="154"/>
        <v/>
      </c>
      <c r="L815" s="383"/>
    </row>
    <row r="816" spans="1:12" hidden="1">
      <c r="A816" s="307"/>
      <c r="B816" s="1117"/>
      <c r="C816" s="1115">
        <v>560</v>
      </c>
      <c r="D816" s="1118" t="s">
        <v>891</v>
      </c>
      <c r="E816" s="509"/>
      <c r="F816" s="518">
        <f t="shared" si="157"/>
        <v>0</v>
      </c>
      <c r="G816" s="1397">
        <v>0</v>
      </c>
      <c r="H816" s="1398">
        <v>0</v>
      </c>
      <c r="I816" s="1398">
        <v>0</v>
      </c>
      <c r="J816" s="435"/>
      <c r="K816" s="1433" t="str">
        <f t="shared" si="154"/>
        <v/>
      </c>
      <c r="L816" s="383"/>
    </row>
    <row r="817" spans="1:12" hidden="1">
      <c r="B817" s="1117"/>
      <c r="C817" s="1115">
        <v>580</v>
      </c>
      <c r="D817" s="1116" t="s">
        <v>892</v>
      </c>
      <c r="E817" s="509"/>
      <c r="F817" s="518">
        <f t="shared" si="157"/>
        <v>0</v>
      </c>
      <c r="G817" s="1397">
        <v>0</v>
      </c>
      <c r="H817" s="1398">
        <v>0</v>
      </c>
      <c r="I817" s="1398">
        <v>0</v>
      </c>
      <c r="J817" s="435"/>
      <c r="K817" s="1433" t="str">
        <f t="shared" si="154"/>
        <v/>
      </c>
      <c r="L817" s="383"/>
    </row>
    <row r="818" spans="1:12" ht="31.5" hidden="1">
      <c r="B818" s="1106"/>
      <c r="C818" s="1108">
        <v>588</v>
      </c>
      <c r="D818" s="1111" t="s">
        <v>1448</v>
      </c>
      <c r="E818" s="509"/>
      <c r="F818" s="518">
        <f>G818+H818+I818+J818</f>
        <v>0</v>
      </c>
      <c r="G818" s="1397">
        <v>0</v>
      </c>
      <c r="H818" s="1398">
        <v>0</v>
      </c>
      <c r="I818" s="1398">
        <v>0</v>
      </c>
      <c r="J818" s="638">
        <v>0</v>
      </c>
      <c r="K818" s="1433" t="str">
        <f t="shared" si="154"/>
        <v/>
      </c>
      <c r="L818" s="383"/>
    </row>
    <row r="819" spans="1:12" ht="31.5" hidden="1">
      <c r="B819" s="1106"/>
      <c r="C819" s="1119">
        <v>590</v>
      </c>
      <c r="D819" s="1120" t="s">
        <v>893</v>
      </c>
      <c r="E819" s="513"/>
      <c r="F819" s="517">
        <f t="shared" si="157"/>
        <v>0</v>
      </c>
      <c r="G819" s="442"/>
      <c r="H819" s="443"/>
      <c r="I819" s="443"/>
      <c r="J819" s="444"/>
      <c r="K819" s="1433" t="str">
        <f t="shared" si="154"/>
        <v/>
      </c>
      <c r="L819" s="383"/>
    </row>
    <row r="820" spans="1:12" hidden="1">
      <c r="A820" s="7">
        <v>5</v>
      </c>
      <c r="B820" s="1100">
        <v>800</v>
      </c>
      <c r="C820" s="2202" t="s">
        <v>1025</v>
      </c>
      <c r="D820" s="2203"/>
      <c r="E820" s="1415"/>
      <c r="F820" s="352">
        <f t="shared" si="157"/>
        <v>0</v>
      </c>
      <c r="G820" s="1214"/>
      <c r="H820" s="1215"/>
      <c r="I820" s="1215"/>
      <c r="J820" s="1216"/>
      <c r="K820" s="1433" t="str">
        <f t="shared" si="154"/>
        <v/>
      </c>
      <c r="L820" s="383"/>
    </row>
    <row r="821" spans="1:12" hidden="1">
      <c r="A821" s="8">
        <v>10</v>
      </c>
      <c r="B821" s="1100">
        <v>1000</v>
      </c>
      <c r="C821" s="2199" t="s">
        <v>895</v>
      </c>
      <c r="D821" s="2199"/>
      <c r="E821" s="351">
        <f t="shared" ref="E821:J821" si="158">SUM(E822:E838)</f>
        <v>0</v>
      </c>
      <c r="F821" s="352">
        <f t="shared" si="158"/>
        <v>0</v>
      </c>
      <c r="G821" s="463">
        <f t="shared" si="158"/>
        <v>0</v>
      </c>
      <c r="H821" s="464">
        <f t="shared" si="158"/>
        <v>0</v>
      </c>
      <c r="I821" s="464">
        <f t="shared" si="158"/>
        <v>0</v>
      </c>
      <c r="J821" s="465">
        <f t="shared" si="158"/>
        <v>0</v>
      </c>
      <c r="K821" s="1433" t="str">
        <f t="shared" si="154"/>
        <v/>
      </c>
      <c r="L821" s="383"/>
    </row>
    <row r="822" spans="1:12" hidden="1">
      <c r="A822" s="8">
        <v>15</v>
      </c>
      <c r="B822" s="1107"/>
      <c r="C822" s="1102">
        <v>1011</v>
      </c>
      <c r="D822" s="1121" t="s">
        <v>896</v>
      </c>
      <c r="E822" s="507"/>
      <c r="F822" s="516">
        <f t="shared" ref="F822:F838" si="159">G822+H822+I822+J822</f>
        <v>0</v>
      </c>
      <c r="G822" s="430"/>
      <c r="H822" s="431"/>
      <c r="I822" s="431"/>
      <c r="J822" s="432"/>
      <c r="K822" s="1433" t="str">
        <f t="shared" si="154"/>
        <v/>
      </c>
      <c r="L822" s="383"/>
    </row>
    <row r="823" spans="1:12" hidden="1">
      <c r="A823" s="7">
        <v>35</v>
      </c>
      <c r="B823" s="1107"/>
      <c r="C823" s="1108">
        <v>1012</v>
      </c>
      <c r="D823" s="1109" t="s">
        <v>897</v>
      </c>
      <c r="E823" s="509"/>
      <c r="F823" s="518">
        <f t="shared" si="159"/>
        <v>0</v>
      </c>
      <c r="G823" s="433"/>
      <c r="H823" s="434"/>
      <c r="I823" s="434"/>
      <c r="J823" s="435"/>
      <c r="K823" s="1433" t="str">
        <f t="shared" si="154"/>
        <v/>
      </c>
      <c r="L823" s="383"/>
    </row>
    <row r="824" spans="1:12" hidden="1">
      <c r="A824" s="8">
        <v>40</v>
      </c>
      <c r="B824" s="1107"/>
      <c r="C824" s="1108">
        <v>1013</v>
      </c>
      <c r="D824" s="1109" t="s">
        <v>898</v>
      </c>
      <c r="E824" s="509"/>
      <c r="F824" s="518">
        <f t="shared" si="159"/>
        <v>0</v>
      </c>
      <c r="G824" s="433"/>
      <c r="H824" s="434"/>
      <c r="I824" s="434"/>
      <c r="J824" s="435"/>
      <c r="K824" s="1433" t="str">
        <f t="shared" si="154"/>
        <v/>
      </c>
      <c r="L824" s="383"/>
    </row>
    <row r="825" spans="1:12" hidden="1">
      <c r="A825" s="8">
        <v>45</v>
      </c>
      <c r="B825" s="1107"/>
      <c r="C825" s="1108">
        <v>1014</v>
      </c>
      <c r="D825" s="1109" t="s">
        <v>899</v>
      </c>
      <c r="E825" s="509"/>
      <c r="F825" s="518">
        <f t="shared" si="159"/>
        <v>0</v>
      </c>
      <c r="G825" s="433"/>
      <c r="H825" s="434"/>
      <c r="I825" s="434"/>
      <c r="J825" s="435"/>
      <c r="K825" s="1433" t="str">
        <f t="shared" si="154"/>
        <v/>
      </c>
      <c r="L825" s="383"/>
    </row>
    <row r="826" spans="1:12" hidden="1">
      <c r="A826" s="8">
        <v>50</v>
      </c>
      <c r="B826" s="1107"/>
      <c r="C826" s="1108">
        <v>1015</v>
      </c>
      <c r="D826" s="1109" t="s">
        <v>900</v>
      </c>
      <c r="E826" s="509"/>
      <c r="F826" s="518">
        <f t="shared" si="159"/>
        <v>0</v>
      </c>
      <c r="G826" s="433"/>
      <c r="H826" s="434"/>
      <c r="I826" s="434"/>
      <c r="J826" s="435"/>
      <c r="K826" s="1433" t="str">
        <f t="shared" si="154"/>
        <v/>
      </c>
      <c r="L826" s="383"/>
    </row>
    <row r="827" spans="1:12" hidden="1">
      <c r="A827" s="8">
        <v>55</v>
      </c>
      <c r="B827" s="1107"/>
      <c r="C827" s="1122">
        <v>1016</v>
      </c>
      <c r="D827" s="1123" t="s">
        <v>901</v>
      </c>
      <c r="E827" s="511"/>
      <c r="F827" s="519">
        <f t="shared" si="159"/>
        <v>0</v>
      </c>
      <c r="G827" s="497"/>
      <c r="H827" s="498"/>
      <c r="I827" s="498"/>
      <c r="J827" s="499"/>
      <c r="K827" s="1433" t="str">
        <f t="shared" si="154"/>
        <v/>
      </c>
      <c r="L827" s="383"/>
    </row>
    <row r="828" spans="1:12" hidden="1">
      <c r="A828" s="8">
        <v>60</v>
      </c>
      <c r="B828" s="1101"/>
      <c r="C828" s="1124">
        <v>1020</v>
      </c>
      <c r="D828" s="1125" t="s">
        <v>902</v>
      </c>
      <c r="E828" s="1416"/>
      <c r="F828" s="521">
        <f t="shared" si="159"/>
        <v>0</v>
      </c>
      <c r="G828" s="439"/>
      <c r="H828" s="440"/>
      <c r="I828" s="440"/>
      <c r="J828" s="441"/>
      <c r="K828" s="1433" t="str">
        <f t="shared" si="154"/>
        <v/>
      </c>
      <c r="L828" s="383"/>
    </row>
    <row r="829" spans="1:12" hidden="1">
      <c r="A829" s="7">
        <v>65</v>
      </c>
      <c r="B829" s="1107"/>
      <c r="C829" s="1126">
        <v>1030</v>
      </c>
      <c r="D829" s="1127" t="s">
        <v>903</v>
      </c>
      <c r="E829" s="1417"/>
      <c r="F829" s="523">
        <f t="shared" si="159"/>
        <v>0</v>
      </c>
      <c r="G829" s="436"/>
      <c r="H829" s="437"/>
      <c r="I829" s="437"/>
      <c r="J829" s="438"/>
      <c r="K829" s="1433" t="str">
        <f t="shared" si="154"/>
        <v/>
      </c>
      <c r="L829" s="383"/>
    </row>
    <row r="830" spans="1:12" hidden="1">
      <c r="A830" s="8">
        <v>70</v>
      </c>
      <c r="B830" s="1107"/>
      <c r="C830" s="1124">
        <v>1051</v>
      </c>
      <c r="D830" s="1128" t="s">
        <v>904</v>
      </c>
      <c r="E830" s="1416"/>
      <c r="F830" s="521">
        <f t="shared" si="159"/>
        <v>0</v>
      </c>
      <c r="G830" s="439"/>
      <c r="H830" s="440"/>
      <c r="I830" s="440"/>
      <c r="J830" s="441"/>
      <c r="K830" s="1433" t="str">
        <f t="shared" si="154"/>
        <v/>
      </c>
      <c r="L830" s="383"/>
    </row>
    <row r="831" spans="1:12" hidden="1">
      <c r="A831" s="8">
        <v>75</v>
      </c>
      <c r="B831" s="1107"/>
      <c r="C831" s="1108">
        <v>1052</v>
      </c>
      <c r="D831" s="1109" t="s">
        <v>905</v>
      </c>
      <c r="E831" s="509"/>
      <c r="F831" s="518">
        <f t="shared" si="159"/>
        <v>0</v>
      </c>
      <c r="G831" s="433"/>
      <c r="H831" s="434"/>
      <c r="I831" s="434"/>
      <c r="J831" s="435"/>
      <c r="K831" s="1433" t="str">
        <f t="shared" si="154"/>
        <v/>
      </c>
      <c r="L831" s="383"/>
    </row>
    <row r="832" spans="1:12" hidden="1">
      <c r="A832" s="8">
        <v>80</v>
      </c>
      <c r="B832" s="1107"/>
      <c r="C832" s="1126">
        <v>1053</v>
      </c>
      <c r="D832" s="1127" t="s">
        <v>1324</v>
      </c>
      <c r="E832" s="1417"/>
      <c r="F832" s="523">
        <f t="shared" si="159"/>
        <v>0</v>
      </c>
      <c r="G832" s="436"/>
      <c r="H832" s="437"/>
      <c r="I832" s="437"/>
      <c r="J832" s="438"/>
      <c r="K832" s="1433" t="str">
        <f t="shared" si="154"/>
        <v/>
      </c>
      <c r="L832" s="383"/>
    </row>
    <row r="833" spans="1:12" hidden="1">
      <c r="A833" s="8">
        <v>80</v>
      </c>
      <c r="B833" s="1107"/>
      <c r="C833" s="1124">
        <v>1062</v>
      </c>
      <c r="D833" s="1125" t="s">
        <v>906</v>
      </c>
      <c r="E833" s="1416"/>
      <c r="F833" s="521">
        <f t="shared" si="159"/>
        <v>0</v>
      </c>
      <c r="G833" s="439"/>
      <c r="H833" s="440"/>
      <c r="I833" s="440"/>
      <c r="J833" s="441"/>
      <c r="K833" s="1433" t="str">
        <f t="shared" si="154"/>
        <v/>
      </c>
      <c r="L833" s="383"/>
    </row>
    <row r="834" spans="1:12" hidden="1">
      <c r="A834" s="8">
        <v>85</v>
      </c>
      <c r="B834" s="1107"/>
      <c r="C834" s="1126">
        <v>1063</v>
      </c>
      <c r="D834" s="1129" t="s">
        <v>1282</v>
      </c>
      <c r="E834" s="1417"/>
      <c r="F834" s="523">
        <f t="shared" si="159"/>
        <v>0</v>
      </c>
      <c r="G834" s="436"/>
      <c r="H834" s="437"/>
      <c r="I834" s="437"/>
      <c r="J834" s="438"/>
      <c r="K834" s="1433" t="str">
        <f t="shared" si="154"/>
        <v/>
      </c>
      <c r="L834" s="383"/>
    </row>
    <row r="835" spans="1:12" hidden="1">
      <c r="A835" s="8">
        <v>90</v>
      </c>
      <c r="B835" s="1107"/>
      <c r="C835" s="1130">
        <v>1069</v>
      </c>
      <c r="D835" s="1131" t="s">
        <v>907</v>
      </c>
      <c r="E835" s="1418"/>
      <c r="F835" s="525">
        <f t="shared" si="159"/>
        <v>0</v>
      </c>
      <c r="G835" s="622"/>
      <c r="H835" s="623"/>
      <c r="I835" s="623"/>
      <c r="J835" s="587"/>
      <c r="K835" s="1433" t="str">
        <f t="shared" si="154"/>
        <v/>
      </c>
      <c r="L835" s="383"/>
    </row>
    <row r="836" spans="1:12" hidden="1">
      <c r="A836" s="8">
        <v>90</v>
      </c>
      <c r="B836" s="1101"/>
      <c r="C836" s="1124">
        <v>1091</v>
      </c>
      <c r="D836" s="1128" t="s">
        <v>1325</v>
      </c>
      <c r="E836" s="1416"/>
      <c r="F836" s="521">
        <f t="shared" si="159"/>
        <v>0</v>
      </c>
      <c r="G836" s="439"/>
      <c r="H836" s="440"/>
      <c r="I836" s="440"/>
      <c r="J836" s="441"/>
      <c r="K836" s="1433" t="str">
        <f t="shared" si="154"/>
        <v/>
      </c>
      <c r="L836" s="383"/>
    </row>
    <row r="837" spans="1:12" hidden="1">
      <c r="A837" s="7">
        <v>115</v>
      </c>
      <c r="B837" s="1107"/>
      <c r="C837" s="1108">
        <v>1092</v>
      </c>
      <c r="D837" s="1109" t="s">
        <v>1088</v>
      </c>
      <c r="E837" s="509"/>
      <c r="F837" s="518">
        <f t="shared" si="159"/>
        <v>0</v>
      </c>
      <c r="G837" s="433"/>
      <c r="H837" s="434"/>
      <c r="I837" s="434"/>
      <c r="J837" s="435"/>
      <c r="K837" s="1433" t="str">
        <f t="shared" si="154"/>
        <v/>
      </c>
      <c r="L837" s="383"/>
    </row>
    <row r="838" spans="1:12" hidden="1">
      <c r="A838" s="7">
        <v>125</v>
      </c>
      <c r="B838" s="1107"/>
      <c r="C838" s="1104">
        <v>1098</v>
      </c>
      <c r="D838" s="1132" t="s">
        <v>908</v>
      </c>
      <c r="E838" s="513"/>
      <c r="F838" s="517">
        <f t="shared" si="159"/>
        <v>0</v>
      </c>
      <c r="G838" s="442"/>
      <c r="H838" s="443"/>
      <c r="I838" s="443"/>
      <c r="J838" s="444"/>
      <c r="K838" s="1433" t="str">
        <f t="shared" si="154"/>
        <v/>
      </c>
      <c r="L838" s="383"/>
    </row>
    <row r="839" spans="1:12" hidden="1">
      <c r="A839" s="8">
        <v>130</v>
      </c>
      <c r="B839" s="1100">
        <v>1900</v>
      </c>
      <c r="C839" s="2192" t="s">
        <v>575</v>
      </c>
      <c r="D839" s="2192"/>
      <c r="E839" s="351">
        <f t="shared" ref="E839:J839" si="160">SUM(E840:E842)</f>
        <v>0</v>
      </c>
      <c r="F839" s="352">
        <f t="shared" si="160"/>
        <v>0</v>
      </c>
      <c r="G839" s="463">
        <f t="shared" si="160"/>
        <v>0</v>
      </c>
      <c r="H839" s="464">
        <f t="shared" si="160"/>
        <v>0</v>
      </c>
      <c r="I839" s="464">
        <f t="shared" si="160"/>
        <v>0</v>
      </c>
      <c r="J839" s="465">
        <f t="shared" si="160"/>
        <v>0</v>
      </c>
      <c r="K839" s="1433" t="str">
        <f t="shared" si="154"/>
        <v/>
      </c>
      <c r="L839" s="383"/>
    </row>
    <row r="840" spans="1:12" ht="31.5" hidden="1">
      <c r="A840" s="8">
        <v>135</v>
      </c>
      <c r="B840" s="1107"/>
      <c r="C840" s="1102">
        <v>1901</v>
      </c>
      <c r="D840" s="1133" t="s">
        <v>576</v>
      </c>
      <c r="E840" s="507"/>
      <c r="F840" s="516">
        <f>G840+H840+I840+J840</f>
        <v>0</v>
      </c>
      <c r="G840" s="430"/>
      <c r="H840" s="431"/>
      <c r="I840" s="431"/>
      <c r="J840" s="432"/>
      <c r="K840" s="1433" t="str">
        <f t="shared" si="154"/>
        <v/>
      </c>
      <c r="L840" s="383"/>
    </row>
    <row r="841" spans="1:12" ht="31.5" hidden="1">
      <c r="A841" s="8">
        <v>140</v>
      </c>
      <c r="B841" s="1134"/>
      <c r="C841" s="1108">
        <v>1981</v>
      </c>
      <c r="D841" s="1135" t="s">
        <v>577</v>
      </c>
      <c r="E841" s="509"/>
      <c r="F841" s="518">
        <f>G841+H841+I841+J841</f>
        <v>0</v>
      </c>
      <c r="G841" s="433"/>
      <c r="H841" s="434"/>
      <c r="I841" s="434"/>
      <c r="J841" s="435"/>
      <c r="K841" s="1433" t="str">
        <f t="shared" si="154"/>
        <v/>
      </c>
      <c r="L841" s="383"/>
    </row>
    <row r="842" spans="1:12" ht="31.5" hidden="1">
      <c r="A842" s="8">
        <v>145</v>
      </c>
      <c r="B842" s="1107"/>
      <c r="C842" s="1104">
        <v>1991</v>
      </c>
      <c r="D842" s="1136" t="s">
        <v>578</v>
      </c>
      <c r="E842" s="513"/>
      <c r="F842" s="517">
        <f>G842+H842+I842+J842</f>
        <v>0</v>
      </c>
      <c r="G842" s="442"/>
      <c r="H842" s="443"/>
      <c r="I842" s="443"/>
      <c r="J842" s="444"/>
      <c r="K842" s="1433" t="str">
        <f t="shared" si="154"/>
        <v/>
      </c>
      <c r="L842" s="383"/>
    </row>
    <row r="843" spans="1:12" hidden="1">
      <c r="A843" s="8">
        <v>150</v>
      </c>
      <c r="B843" s="1100">
        <v>2100</v>
      </c>
      <c r="C843" s="2192" t="s">
        <v>1072</v>
      </c>
      <c r="D843" s="2192"/>
      <c r="E843" s="351">
        <f t="shared" ref="E843:J843" si="161">SUM(E844:E848)</f>
        <v>0</v>
      </c>
      <c r="F843" s="352">
        <f t="shared" si="161"/>
        <v>0</v>
      </c>
      <c r="G843" s="463">
        <f t="shared" si="161"/>
        <v>0</v>
      </c>
      <c r="H843" s="464">
        <f t="shared" si="161"/>
        <v>0</v>
      </c>
      <c r="I843" s="464">
        <f t="shared" si="161"/>
        <v>0</v>
      </c>
      <c r="J843" s="465">
        <f t="shared" si="161"/>
        <v>0</v>
      </c>
      <c r="K843" s="1433" t="str">
        <f t="shared" si="154"/>
        <v/>
      </c>
      <c r="L843" s="383"/>
    </row>
    <row r="844" spans="1:12" hidden="1">
      <c r="A844" s="8">
        <v>155</v>
      </c>
      <c r="B844" s="1107"/>
      <c r="C844" s="1102">
        <v>2110</v>
      </c>
      <c r="D844" s="1137" t="s">
        <v>909</v>
      </c>
      <c r="E844" s="507"/>
      <c r="F844" s="516">
        <f>G844+H844+I844+J844</f>
        <v>0</v>
      </c>
      <c r="G844" s="430"/>
      <c r="H844" s="431"/>
      <c r="I844" s="431"/>
      <c r="J844" s="432"/>
      <c r="K844" s="1433" t="str">
        <f t="shared" si="154"/>
        <v/>
      </c>
      <c r="L844" s="383"/>
    </row>
    <row r="845" spans="1:12" hidden="1">
      <c r="A845" s="8">
        <v>160</v>
      </c>
      <c r="B845" s="1134"/>
      <c r="C845" s="1108">
        <v>2120</v>
      </c>
      <c r="D845" s="1111" t="s">
        <v>910</v>
      </c>
      <c r="E845" s="509"/>
      <c r="F845" s="518">
        <f>G845+H845+I845+J845</f>
        <v>0</v>
      </c>
      <c r="G845" s="433"/>
      <c r="H845" s="434"/>
      <c r="I845" s="434"/>
      <c r="J845" s="435"/>
      <c r="K845" s="1433" t="str">
        <f t="shared" si="154"/>
        <v/>
      </c>
      <c r="L845" s="383"/>
    </row>
    <row r="846" spans="1:12" hidden="1">
      <c r="A846" s="8">
        <v>165</v>
      </c>
      <c r="B846" s="1134"/>
      <c r="C846" s="1108">
        <v>2125</v>
      </c>
      <c r="D846" s="1111" t="s">
        <v>1026</v>
      </c>
      <c r="E846" s="509"/>
      <c r="F846" s="518">
        <f>G846+H846+I846+J846</f>
        <v>0</v>
      </c>
      <c r="G846" s="433"/>
      <c r="H846" s="434"/>
      <c r="I846" s="1398">
        <v>0</v>
      </c>
      <c r="J846" s="435"/>
      <c r="K846" s="1433" t="str">
        <f t="shared" si="154"/>
        <v/>
      </c>
      <c r="L846" s="383"/>
    </row>
    <row r="847" spans="1:12" hidden="1">
      <c r="A847" s="8">
        <v>175</v>
      </c>
      <c r="B847" s="1106"/>
      <c r="C847" s="1108">
        <v>2140</v>
      </c>
      <c r="D847" s="1111" t="s">
        <v>912</v>
      </c>
      <c r="E847" s="509"/>
      <c r="F847" s="518">
        <f>G847+H847+I847+J847</f>
        <v>0</v>
      </c>
      <c r="G847" s="433"/>
      <c r="H847" s="434"/>
      <c r="I847" s="1398">
        <v>0</v>
      </c>
      <c r="J847" s="435"/>
      <c r="K847" s="1433" t="str">
        <f t="shared" si="154"/>
        <v/>
      </c>
      <c r="L847" s="383"/>
    </row>
    <row r="848" spans="1:12" hidden="1">
      <c r="A848" s="8">
        <v>180</v>
      </c>
      <c r="B848" s="1107"/>
      <c r="C848" s="1104">
        <v>2190</v>
      </c>
      <c r="D848" s="1138" t="s">
        <v>913</v>
      </c>
      <c r="E848" s="513"/>
      <c r="F848" s="517">
        <f>G848+H848+I848+J848</f>
        <v>0</v>
      </c>
      <c r="G848" s="442"/>
      <c r="H848" s="443"/>
      <c r="I848" s="1400">
        <v>0</v>
      </c>
      <c r="J848" s="444"/>
      <c r="K848" s="1433" t="str">
        <f t="shared" si="154"/>
        <v/>
      </c>
      <c r="L848" s="383"/>
    </row>
    <row r="849" spans="1:12" hidden="1">
      <c r="A849" s="8">
        <v>185</v>
      </c>
      <c r="B849" s="1100">
        <v>2200</v>
      </c>
      <c r="C849" s="2192" t="s">
        <v>914</v>
      </c>
      <c r="D849" s="2192"/>
      <c r="E849" s="351">
        <f t="shared" ref="E849:J849" si="162">SUM(E850:E851)</f>
        <v>0</v>
      </c>
      <c r="F849" s="352">
        <f t="shared" si="162"/>
        <v>0</v>
      </c>
      <c r="G849" s="463">
        <f t="shared" si="162"/>
        <v>0</v>
      </c>
      <c r="H849" s="464">
        <f t="shared" si="162"/>
        <v>0</v>
      </c>
      <c r="I849" s="464">
        <f t="shared" si="162"/>
        <v>0</v>
      </c>
      <c r="J849" s="465">
        <f t="shared" si="162"/>
        <v>0</v>
      </c>
      <c r="K849" s="1433" t="str">
        <f t="shared" si="154"/>
        <v/>
      </c>
      <c r="L849" s="383"/>
    </row>
    <row r="850" spans="1:12" hidden="1">
      <c r="A850" s="8">
        <v>190</v>
      </c>
      <c r="B850" s="1107"/>
      <c r="C850" s="1102">
        <v>2221</v>
      </c>
      <c r="D850" s="1103" t="s">
        <v>1265</v>
      </c>
      <c r="E850" s="507"/>
      <c r="F850" s="516">
        <f t="shared" ref="F850:F855" si="163">G850+H850+I850+J850</f>
        <v>0</v>
      </c>
      <c r="G850" s="430"/>
      <c r="H850" s="431"/>
      <c r="I850" s="431"/>
      <c r="J850" s="432"/>
      <c r="K850" s="1433" t="str">
        <f t="shared" si="154"/>
        <v/>
      </c>
      <c r="L850" s="383"/>
    </row>
    <row r="851" spans="1:12" hidden="1">
      <c r="A851" s="8">
        <v>200</v>
      </c>
      <c r="B851" s="1107"/>
      <c r="C851" s="1104">
        <v>2224</v>
      </c>
      <c r="D851" s="1105" t="s">
        <v>915</v>
      </c>
      <c r="E851" s="513"/>
      <c r="F851" s="517">
        <f t="shared" si="163"/>
        <v>0</v>
      </c>
      <c r="G851" s="442"/>
      <c r="H851" s="443"/>
      <c r="I851" s="443"/>
      <c r="J851" s="444"/>
      <c r="K851" s="1433" t="str">
        <f t="shared" si="154"/>
        <v/>
      </c>
      <c r="L851" s="383"/>
    </row>
    <row r="852" spans="1:12" hidden="1">
      <c r="A852" s="8">
        <v>200</v>
      </c>
      <c r="B852" s="1100">
        <v>2500</v>
      </c>
      <c r="C852" s="2192" t="s">
        <v>916</v>
      </c>
      <c r="D852" s="2200"/>
      <c r="E852" s="1415"/>
      <c r="F852" s="352">
        <f t="shared" si="163"/>
        <v>0</v>
      </c>
      <c r="G852" s="1214"/>
      <c r="H852" s="1215"/>
      <c r="I852" s="1215"/>
      <c r="J852" s="1216"/>
      <c r="K852" s="1433" t="str">
        <f t="shared" si="154"/>
        <v/>
      </c>
      <c r="L852" s="383"/>
    </row>
    <row r="853" spans="1:12" hidden="1">
      <c r="A853" s="8">
        <v>205</v>
      </c>
      <c r="B853" s="1100">
        <v>2600</v>
      </c>
      <c r="C853" s="2193" t="s">
        <v>917</v>
      </c>
      <c r="D853" s="2194"/>
      <c r="E853" s="1415"/>
      <c r="F853" s="352">
        <f t="shared" si="163"/>
        <v>0</v>
      </c>
      <c r="G853" s="1214"/>
      <c r="H853" s="1215"/>
      <c r="I853" s="1215"/>
      <c r="J853" s="1216"/>
      <c r="K853" s="1433" t="str">
        <f t="shared" si="154"/>
        <v/>
      </c>
      <c r="L853" s="383"/>
    </row>
    <row r="854" spans="1:12" hidden="1">
      <c r="A854" s="8">
        <v>210</v>
      </c>
      <c r="B854" s="1100">
        <v>2700</v>
      </c>
      <c r="C854" s="2193" t="s">
        <v>918</v>
      </c>
      <c r="D854" s="2194"/>
      <c r="E854" s="1415"/>
      <c r="F854" s="352">
        <f t="shared" si="163"/>
        <v>0</v>
      </c>
      <c r="G854" s="1214"/>
      <c r="H854" s="1215"/>
      <c r="I854" s="1215"/>
      <c r="J854" s="1216"/>
      <c r="K854" s="1433" t="str">
        <f t="shared" si="154"/>
        <v/>
      </c>
      <c r="L854" s="383"/>
    </row>
    <row r="855" spans="1:12" hidden="1">
      <c r="A855" s="8">
        <v>215</v>
      </c>
      <c r="B855" s="1100">
        <v>2800</v>
      </c>
      <c r="C855" s="2193" t="s">
        <v>1729</v>
      </c>
      <c r="D855" s="2194"/>
      <c r="E855" s="1415"/>
      <c r="F855" s="352">
        <f t="shared" si="163"/>
        <v>0</v>
      </c>
      <c r="G855" s="1214"/>
      <c r="H855" s="1215"/>
      <c r="I855" s="1215"/>
      <c r="J855" s="1216"/>
      <c r="K855" s="1433" t="str">
        <f t="shared" si="154"/>
        <v/>
      </c>
      <c r="L855" s="383"/>
    </row>
    <row r="856" spans="1:12" ht="36" hidden="1" customHeight="1">
      <c r="A856" s="7">
        <v>220</v>
      </c>
      <c r="B856" s="1100">
        <v>2900</v>
      </c>
      <c r="C856" s="2192" t="s">
        <v>919</v>
      </c>
      <c r="D856" s="2192"/>
      <c r="E856" s="351">
        <f t="shared" ref="E856:J856" si="164">SUM(E857:E864)</f>
        <v>0</v>
      </c>
      <c r="F856" s="352">
        <f t="shared" si="164"/>
        <v>0</v>
      </c>
      <c r="G856" s="463">
        <f t="shared" si="164"/>
        <v>0</v>
      </c>
      <c r="H856" s="464">
        <f t="shared" si="164"/>
        <v>0</v>
      </c>
      <c r="I856" s="464">
        <f t="shared" si="164"/>
        <v>0</v>
      </c>
      <c r="J856" s="465">
        <f t="shared" si="164"/>
        <v>0</v>
      </c>
      <c r="K856" s="1433" t="str">
        <f t="shared" si="154"/>
        <v/>
      </c>
      <c r="L856" s="383"/>
    </row>
    <row r="857" spans="1:12" hidden="1">
      <c r="A857" s="8">
        <v>225</v>
      </c>
      <c r="B857" s="1139"/>
      <c r="C857" s="1102">
        <v>2910</v>
      </c>
      <c r="D857" s="1140" t="s">
        <v>2144</v>
      </c>
      <c r="E857" s="507"/>
      <c r="F857" s="516">
        <f t="shared" ref="F857:F864" si="165">G857+H857+I857+J857</f>
        <v>0</v>
      </c>
      <c r="G857" s="430"/>
      <c r="H857" s="431"/>
      <c r="I857" s="431"/>
      <c r="J857" s="432"/>
      <c r="K857" s="1433" t="str">
        <f t="shared" si="154"/>
        <v/>
      </c>
      <c r="L857" s="383"/>
    </row>
    <row r="858" spans="1:12" hidden="1">
      <c r="A858" s="8">
        <v>230</v>
      </c>
      <c r="B858" s="1139"/>
      <c r="C858" s="1126">
        <v>2920</v>
      </c>
      <c r="D858" s="1141" t="s">
        <v>2143</v>
      </c>
      <c r="E858" s="1417"/>
      <c r="F858" s="523">
        <f>G858+H858+I858+J858</f>
        <v>0</v>
      </c>
      <c r="G858" s="436"/>
      <c r="H858" s="437"/>
      <c r="I858" s="437"/>
      <c r="J858" s="438"/>
      <c r="K858" s="1433" t="str">
        <f t="shared" si="154"/>
        <v/>
      </c>
      <c r="L858" s="383"/>
    </row>
    <row r="859" spans="1:12" ht="31.5" hidden="1">
      <c r="A859" s="8">
        <v>245</v>
      </c>
      <c r="B859" s="1139"/>
      <c r="C859" s="1126">
        <v>2969</v>
      </c>
      <c r="D859" s="1141" t="s">
        <v>920</v>
      </c>
      <c r="E859" s="1417"/>
      <c r="F859" s="523">
        <f t="shared" si="165"/>
        <v>0</v>
      </c>
      <c r="G859" s="436"/>
      <c r="H859" s="437"/>
      <c r="I859" s="437"/>
      <c r="J859" s="438"/>
      <c r="K859" s="1433" t="str">
        <f t="shared" si="154"/>
        <v/>
      </c>
      <c r="L859" s="383"/>
    </row>
    <row r="860" spans="1:12" ht="31.5" hidden="1">
      <c r="A860" s="7">
        <v>220</v>
      </c>
      <c r="B860" s="1139"/>
      <c r="C860" s="1142">
        <v>2970</v>
      </c>
      <c r="D860" s="1143" t="s">
        <v>921</v>
      </c>
      <c r="E860" s="1419"/>
      <c r="F860" s="527">
        <f t="shared" si="165"/>
        <v>0</v>
      </c>
      <c r="G860" s="630"/>
      <c r="H860" s="631"/>
      <c r="I860" s="631"/>
      <c r="J860" s="606"/>
      <c r="K860" s="1433" t="str">
        <f t="shared" si="154"/>
        <v/>
      </c>
      <c r="L860" s="383"/>
    </row>
    <row r="861" spans="1:12" hidden="1">
      <c r="A861" s="8">
        <v>225</v>
      </c>
      <c r="B861" s="1139"/>
      <c r="C861" s="1130">
        <v>2989</v>
      </c>
      <c r="D861" s="1144" t="s">
        <v>922</v>
      </c>
      <c r="E861" s="1418"/>
      <c r="F861" s="525">
        <f t="shared" si="165"/>
        <v>0</v>
      </c>
      <c r="G861" s="622"/>
      <c r="H861" s="623"/>
      <c r="I861" s="623"/>
      <c r="J861" s="587"/>
      <c r="K861" s="1433" t="str">
        <f t="shared" si="154"/>
        <v/>
      </c>
      <c r="L861" s="383"/>
    </row>
    <row r="862" spans="1:12" ht="31.5" hidden="1">
      <c r="A862" s="8">
        <v>230</v>
      </c>
      <c r="B862" s="1107"/>
      <c r="C862" s="1124">
        <v>2990</v>
      </c>
      <c r="D862" s="1145" t="s">
        <v>2145</v>
      </c>
      <c r="E862" s="1416"/>
      <c r="F862" s="521">
        <f>G862+H862+I862+J862</f>
        <v>0</v>
      </c>
      <c r="G862" s="439"/>
      <c r="H862" s="440"/>
      <c r="I862" s="440"/>
      <c r="J862" s="441"/>
      <c r="K862" s="1433" t="str">
        <f t="shared" si="154"/>
        <v/>
      </c>
      <c r="L862" s="383"/>
    </row>
    <row r="863" spans="1:12" hidden="1">
      <c r="A863" s="8">
        <v>235</v>
      </c>
      <c r="B863" s="1107"/>
      <c r="C863" s="1124">
        <v>2991</v>
      </c>
      <c r="D863" s="1145" t="s">
        <v>923</v>
      </c>
      <c r="E863" s="1416"/>
      <c r="F863" s="521">
        <f t="shared" si="165"/>
        <v>0</v>
      </c>
      <c r="G863" s="439"/>
      <c r="H863" s="440"/>
      <c r="I863" s="440"/>
      <c r="J863" s="441"/>
      <c r="K863" s="1433" t="str">
        <f t="shared" si="154"/>
        <v/>
      </c>
      <c r="L863" s="383"/>
    </row>
    <row r="864" spans="1:12" hidden="1">
      <c r="A864" s="8">
        <v>240</v>
      </c>
      <c r="B864" s="1107"/>
      <c r="C864" s="1104">
        <v>2992</v>
      </c>
      <c r="D864" s="1146" t="s">
        <v>924</v>
      </c>
      <c r="E864" s="513"/>
      <c r="F864" s="517">
        <f t="shared" si="165"/>
        <v>0</v>
      </c>
      <c r="G864" s="442"/>
      <c r="H864" s="443"/>
      <c r="I864" s="443"/>
      <c r="J864" s="444"/>
      <c r="K864" s="1433" t="str">
        <f t="shared" si="154"/>
        <v/>
      </c>
      <c r="L864" s="383"/>
    </row>
    <row r="865" spans="1:12" hidden="1">
      <c r="A865" s="8">
        <v>245</v>
      </c>
      <c r="B865" s="1100">
        <v>3300</v>
      </c>
      <c r="C865" s="1147" t="s">
        <v>2237</v>
      </c>
      <c r="D865" s="1977"/>
      <c r="E865" s="351">
        <f t="shared" ref="E865:J865" si="166">SUM(E866:E870)</f>
        <v>0</v>
      </c>
      <c r="F865" s="352">
        <f t="shared" si="166"/>
        <v>0</v>
      </c>
      <c r="G865" s="463">
        <f t="shared" si="166"/>
        <v>0</v>
      </c>
      <c r="H865" s="464">
        <f t="shared" si="166"/>
        <v>0</v>
      </c>
      <c r="I865" s="464">
        <f t="shared" si="166"/>
        <v>0</v>
      </c>
      <c r="J865" s="465">
        <f t="shared" si="166"/>
        <v>0</v>
      </c>
      <c r="K865" s="1433" t="str">
        <f t="shared" si="154"/>
        <v/>
      </c>
      <c r="L865" s="383"/>
    </row>
    <row r="866" spans="1:12" hidden="1">
      <c r="A866" s="7">
        <v>250</v>
      </c>
      <c r="B866" s="1106"/>
      <c r="C866" s="1102">
        <v>3301</v>
      </c>
      <c r="D866" s="1148" t="s">
        <v>926</v>
      </c>
      <c r="E866" s="507"/>
      <c r="F866" s="516">
        <f t="shared" ref="F866:F873" si="167">G866+H866+I866+J866</f>
        <v>0</v>
      </c>
      <c r="G866" s="430"/>
      <c r="H866" s="431"/>
      <c r="I866" s="1396">
        <v>0</v>
      </c>
      <c r="J866" s="637">
        <v>0</v>
      </c>
      <c r="K866" s="1433" t="str">
        <f t="shared" si="154"/>
        <v/>
      </c>
      <c r="L866" s="383"/>
    </row>
    <row r="867" spans="1:12" hidden="1">
      <c r="A867" s="8">
        <v>255</v>
      </c>
      <c r="B867" s="1106"/>
      <c r="C867" s="1108">
        <v>3302</v>
      </c>
      <c r="D867" s="1149" t="s">
        <v>1027</v>
      </c>
      <c r="E867" s="509"/>
      <c r="F867" s="518">
        <f t="shared" si="167"/>
        <v>0</v>
      </c>
      <c r="G867" s="433"/>
      <c r="H867" s="434"/>
      <c r="I867" s="1398">
        <v>0</v>
      </c>
      <c r="J867" s="638">
        <v>0</v>
      </c>
      <c r="K867" s="1433" t="str">
        <f t="shared" si="154"/>
        <v/>
      </c>
      <c r="L867" s="383"/>
    </row>
    <row r="868" spans="1:12" hidden="1">
      <c r="A868" s="8">
        <v>265</v>
      </c>
      <c r="B868" s="1106"/>
      <c r="C868" s="1108">
        <v>3303</v>
      </c>
      <c r="D868" s="1149" t="s">
        <v>927</v>
      </c>
      <c r="E868" s="509"/>
      <c r="F868" s="518">
        <f t="shared" si="167"/>
        <v>0</v>
      </c>
      <c r="G868" s="433"/>
      <c r="H868" s="434"/>
      <c r="I868" s="1398">
        <v>0</v>
      </c>
      <c r="J868" s="638">
        <v>0</v>
      </c>
      <c r="K868" s="1433" t="str">
        <f t="shared" si="154"/>
        <v/>
      </c>
      <c r="L868" s="383"/>
    </row>
    <row r="869" spans="1:12" hidden="1">
      <c r="A869" s="7">
        <v>270</v>
      </c>
      <c r="B869" s="1106"/>
      <c r="C869" s="1108">
        <v>3304</v>
      </c>
      <c r="D869" s="1149" t="s">
        <v>928</v>
      </c>
      <c r="E869" s="509"/>
      <c r="F869" s="518">
        <f t="shared" si="167"/>
        <v>0</v>
      </c>
      <c r="G869" s="433"/>
      <c r="H869" s="434"/>
      <c r="I869" s="1398">
        <v>0</v>
      </c>
      <c r="J869" s="638">
        <v>0</v>
      </c>
      <c r="K869" s="1433" t="str">
        <f t="shared" si="154"/>
        <v/>
      </c>
      <c r="L869" s="383"/>
    </row>
    <row r="870" spans="1:12" ht="31.5" hidden="1">
      <c r="A870" s="7">
        <v>290</v>
      </c>
      <c r="B870" s="1106"/>
      <c r="C870" s="1104">
        <v>3306</v>
      </c>
      <c r="D870" s="1150" t="s">
        <v>1730</v>
      </c>
      <c r="E870" s="513"/>
      <c r="F870" s="517">
        <f t="shared" si="167"/>
        <v>0</v>
      </c>
      <c r="G870" s="442"/>
      <c r="H870" s="443"/>
      <c r="I870" s="1400">
        <v>0</v>
      </c>
      <c r="J870" s="1405">
        <v>0</v>
      </c>
      <c r="K870" s="1433" t="str">
        <f t="shared" si="154"/>
        <v/>
      </c>
      <c r="L870" s="383"/>
    </row>
    <row r="871" spans="1:12" hidden="1">
      <c r="A871" s="7">
        <v>320</v>
      </c>
      <c r="B871" s="1100">
        <v>3900</v>
      </c>
      <c r="C871" s="2192" t="s">
        <v>929</v>
      </c>
      <c r="D871" s="2192"/>
      <c r="E871" s="1415"/>
      <c r="F871" s="352">
        <f t="shared" si="167"/>
        <v>0</v>
      </c>
      <c r="G871" s="1214"/>
      <c r="H871" s="1215"/>
      <c r="I871" s="1215"/>
      <c r="J871" s="1216"/>
      <c r="K871" s="1433" t="str">
        <f t="shared" ref="K871:K918" si="168">(IF($E871&lt;&gt;0,$K$2,IF($F871&lt;&gt;0,$K$2,IF($G871&lt;&gt;0,$K$2,IF($H871&lt;&gt;0,$K$2,IF($I871&lt;&gt;0,$K$2,IF($J871&lt;&gt;0,$K$2,"")))))))</f>
        <v/>
      </c>
      <c r="L871" s="383"/>
    </row>
    <row r="872" spans="1:12" hidden="1">
      <c r="A872" s="7">
        <v>330</v>
      </c>
      <c r="B872" s="1100">
        <v>4000</v>
      </c>
      <c r="C872" s="2192" t="s">
        <v>930</v>
      </c>
      <c r="D872" s="2192"/>
      <c r="E872" s="1415"/>
      <c r="F872" s="352">
        <f t="shared" si="167"/>
        <v>0</v>
      </c>
      <c r="G872" s="1214"/>
      <c r="H872" s="1215"/>
      <c r="I872" s="1215"/>
      <c r="J872" s="1216"/>
      <c r="K872" s="1433" t="str">
        <f t="shared" si="168"/>
        <v/>
      </c>
      <c r="L872" s="383"/>
    </row>
    <row r="873" spans="1:12" hidden="1">
      <c r="A873" s="7">
        <v>350</v>
      </c>
      <c r="B873" s="1100">
        <v>4100</v>
      </c>
      <c r="C873" s="2192" t="s">
        <v>931</v>
      </c>
      <c r="D873" s="2192"/>
      <c r="E873" s="1415"/>
      <c r="F873" s="352">
        <f t="shared" si="167"/>
        <v>0</v>
      </c>
      <c r="G873" s="1214"/>
      <c r="H873" s="1215"/>
      <c r="I873" s="1215"/>
      <c r="J873" s="1216"/>
      <c r="K873" s="1433" t="str">
        <f t="shared" si="168"/>
        <v/>
      </c>
      <c r="L873" s="383"/>
    </row>
    <row r="874" spans="1:12" hidden="1">
      <c r="A874" s="8">
        <v>355</v>
      </c>
      <c r="B874" s="1100">
        <v>4200</v>
      </c>
      <c r="C874" s="2192" t="s">
        <v>932</v>
      </c>
      <c r="D874" s="2192"/>
      <c r="E874" s="351">
        <f t="shared" ref="E874:J874" si="169">SUM(E875:E880)</f>
        <v>0</v>
      </c>
      <c r="F874" s="352">
        <f t="shared" si="169"/>
        <v>0</v>
      </c>
      <c r="G874" s="463">
        <f t="shared" si="169"/>
        <v>0</v>
      </c>
      <c r="H874" s="464">
        <f t="shared" si="169"/>
        <v>0</v>
      </c>
      <c r="I874" s="464">
        <f t="shared" si="169"/>
        <v>0</v>
      </c>
      <c r="J874" s="465">
        <f t="shared" si="169"/>
        <v>0</v>
      </c>
      <c r="K874" s="1433" t="str">
        <f t="shared" si="168"/>
        <v/>
      </c>
      <c r="L874" s="383"/>
    </row>
    <row r="875" spans="1:12" hidden="1">
      <c r="A875" s="8">
        <v>375</v>
      </c>
      <c r="B875" s="1151"/>
      <c r="C875" s="1102">
        <v>4201</v>
      </c>
      <c r="D875" s="1103" t="s">
        <v>933</v>
      </c>
      <c r="E875" s="507"/>
      <c r="F875" s="516">
        <f t="shared" ref="F875:F880" si="170">G875+H875+I875+J875</f>
        <v>0</v>
      </c>
      <c r="G875" s="430"/>
      <c r="H875" s="431"/>
      <c r="I875" s="431"/>
      <c r="J875" s="432"/>
      <c r="K875" s="1433" t="str">
        <f t="shared" si="168"/>
        <v/>
      </c>
      <c r="L875" s="383"/>
    </row>
    <row r="876" spans="1:12" hidden="1">
      <c r="A876" s="8">
        <v>375</v>
      </c>
      <c r="B876" s="1151"/>
      <c r="C876" s="1108">
        <v>4202</v>
      </c>
      <c r="D876" s="1152" t="s">
        <v>934</v>
      </c>
      <c r="E876" s="509"/>
      <c r="F876" s="518">
        <f t="shared" si="170"/>
        <v>0</v>
      </c>
      <c r="G876" s="433"/>
      <c r="H876" s="434"/>
      <c r="I876" s="434"/>
      <c r="J876" s="435"/>
      <c r="K876" s="1433" t="str">
        <f t="shared" si="168"/>
        <v/>
      </c>
      <c r="L876" s="383"/>
    </row>
    <row r="877" spans="1:12" hidden="1">
      <c r="A877" s="8">
        <v>380</v>
      </c>
      <c r="B877" s="1151"/>
      <c r="C877" s="1108">
        <v>4214</v>
      </c>
      <c r="D877" s="1152" t="s">
        <v>935</v>
      </c>
      <c r="E877" s="509"/>
      <c r="F877" s="518">
        <f t="shared" si="170"/>
        <v>0</v>
      </c>
      <c r="G877" s="433"/>
      <c r="H877" s="434"/>
      <c r="I877" s="434"/>
      <c r="J877" s="435"/>
      <c r="K877" s="1433" t="str">
        <f t="shared" si="168"/>
        <v/>
      </c>
      <c r="L877" s="383"/>
    </row>
    <row r="878" spans="1:12" hidden="1">
      <c r="A878" s="8">
        <v>385</v>
      </c>
      <c r="B878" s="1151"/>
      <c r="C878" s="1108">
        <v>4217</v>
      </c>
      <c r="D878" s="1152" t="s">
        <v>936</v>
      </c>
      <c r="E878" s="509"/>
      <c r="F878" s="518">
        <f t="shared" si="170"/>
        <v>0</v>
      </c>
      <c r="G878" s="433"/>
      <c r="H878" s="434"/>
      <c r="I878" s="434"/>
      <c r="J878" s="435"/>
      <c r="K878" s="1433" t="str">
        <f t="shared" si="168"/>
        <v/>
      </c>
      <c r="L878" s="383"/>
    </row>
    <row r="879" spans="1:12" hidden="1">
      <c r="A879" s="8">
        <v>390</v>
      </c>
      <c r="B879" s="1151"/>
      <c r="C879" s="1108">
        <v>4218</v>
      </c>
      <c r="D879" s="1109" t="s">
        <v>937</v>
      </c>
      <c r="E879" s="509"/>
      <c r="F879" s="518">
        <f t="shared" si="170"/>
        <v>0</v>
      </c>
      <c r="G879" s="433"/>
      <c r="H879" s="434"/>
      <c r="I879" s="434"/>
      <c r="J879" s="435"/>
      <c r="K879" s="1433" t="str">
        <f t="shared" si="168"/>
        <v/>
      </c>
      <c r="L879" s="383"/>
    </row>
    <row r="880" spans="1:12" hidden="1">
      <c r="A880" s="8">
        <v>390</v>
      </c>
      <c r="B880" s="1151"/>
      <c r="C880" s="1104">
        <v>4219</v>
      </c>
      <c r="D880" s="1136" t="s">
        <v>938</v>
      </c>
      <c r="E880" s="513"/>
      <c r="F880" s="517">
        <f t="shared" si="170"/>
        <v>0</v>
      </c>
      <c r="G880" s="442"/>
      <c r="H880" s="443"/>
      <c r="I880" s="443"/>
      <c r="J880" s="444"/>
      <c r="K880" s="1433" t="str">
        <f t="shared" si="168"/>
        <v/>
      </c>
      <c r="L880" s="383"/>
    </row>
    <row r="881" spans="1:12" hidden="1">
      <c r="A881" s="8">
        <v>395</v>
      </c>
      <c r="B881" s="1100">
        <v>4300</v>
      </c>
      <c r="C881" s="2192" t="s">
        <v>1734</v>
      </c>
      <c r="D881" s="2192"/>
      <c r="E881" s="351">
        <f t="shared" ref="E881:J881" si="171">SUM(E882:E884)</f>
        <v>0</v>
      </c>
      <c r="F881" s="352">
        <f t="shared" si="171"/>
        <v>0</v>
      </c>
      <c r="G881" s="463">
        <f t="shared" si="171"/>
        <v>0</v>
      </c>
      <c r="H881" s="464">
        <f t="shared" si="171"/>
        <v>0</v>
      </c>
      <c r="I881" s="464">
        <f t="shared" si="171"/>
        <v>0</v>
      </c>
      <c r="J881" s="465">
        <f t="shared" si="171"/>
        <v>0</v>
      </c>
      <c r="K881" s="1433" t="str">
        <f t="shared" si="168"/>
        <v/>
      </c>
      <c r="L881" s="383"/>
    </row>
    <row r="882" spans="1:12" hidden="1">
      <c r="A882" s="353">
        <v>397</v>
      </c>
      <c r="B882" s="1151"/>
      <c r="C882" s="1102">
        <v>4301</v>
      </c>
      <c r="D882" s="1121" t="s">
        <v>939</v>
      </c>
      <c r="E882" s="507"/>
      <c r="F882" s="516">
        <f t="shared" ref="F882:F887" si="172">G882+H882+I882+J882</f>
        <v>0</v>
      </c>
      <c r="G882" s="430"/>
      <c r="H882" s="431"/>
      <c r="I882" s="431"/>
      <c r="J882" s="432"/>
      <c r="K882" s="1433" t="str">
        <f t="shared" si="168"/>
        <v/>
      </c>
      <c r="L882" s="383"/>
    </row>
    <row r="883" spans="1:12" hidden="1">
      <c r="A883" s="6">
        <v>398</v>
      </c>
      <c r="B883" s="1151"/>
      <c r="C883" s="1108">
        <v>4302</v>
      </c>
      <c r="D883" s="1152" t="s">
        <v>1028</v>
      </c>
      <c r="E883" s="509"/>
      <c r="F883" s="518">
        <f t="shared" si="172"/>
        <v>0</v>
      </c>
      <c r="G883" s="433"/>
      <c r="H883" s="434"/>
      <c r="I883" s="434"/>
      <c r="J883" s="435"/>
      <c r="K883" s="1433" t="str">
        <f t="shared" si="168"/>
        <v/>
      </c>
      <c r="L883" s="383"/>
    </row>
    <row r="884" spans="1:12" hidden="1">
      <c r="A884" s="6">
        <v>399</v>
      </c>
      <c r="B884" s="1151"/>
      <c r="C884" s="1104">
        <v>4309</v>
      </c>
      <c r="D884" s="1112" t="s">
        <v>941</v>
      </c>
      <c r="E884" s="513"/>
      <c r="F884" s="517">
        <f t="shared" si="172"/>
        <v>0</v>
      </c>
      <c r="G884" s="442"/>
      <c r="H884" s="443"/>
      <c r="I884" s="443"/>
      <c r="J884" s="444"/>
      <c r="K884" s="1433" t="str">
        <f t="shared" si="168"/>
        <v/>
      </c>
      <c r="L884" s="383"/>
    </row>
    <row r="885" spans="1:12" hidden="1">
      <c r="A885" s="6">
        <v>400</v>
      </c>
      <c r="B885" s="1100">
        <v>4400</v>
      </c>
      <c r="C885" s="2192" t="s">
        <v>1731</v>
      </c>
      <c r="D885" s="2192"/>
      <c r="E885" s="1415"/>
      <c r="F885" s="352">
        <f t="shared" si="172"/>
        <v>0</v>
      </c>
      <c r="G885" s="1214"/>
      <c r="H885" s="1215"/>
      <c r="I885" s="1215"/>
      <c r="J885" s="1216"/>
      <c r="K885" s="1433" t="str">
        <f t="shared" si="168"/>
        <v/>
      </c>
      <c r="L885" s="383"/>
    </row>
    <row r="886" spans="1:12" hidden="1">
      <c r="A886" s="6">
        <v>401</v>
      </c>
      <c r="B886" s="1100">
        <v>4500</v>
      </c>
      <c r="C886" s="2192" t="s">
        <v>1732</v>
      </c>
      <c r="D886" s="2192"/>
      <c r="E886" s="1415"/>
      <c r="F886" s="352">
        <f t="shared" si="172"/>
        <v>0</v>
      </c>
      <c r="G886" s="1214"/>
      <c r="H886" s="1215"/>
      <c r="I886" s="1215"/>
      <c r="J886" s="1216"/>
      <c r="K886" s="1433" t="str">
        <f t="shared" si="168"/>
        <v/>
      </c>
      <c r="L886" s="383"/>
    </row>
    <row r="887" spans="1:12" hidden="1">
      <c r="A887" s="14">
        <v>404</v>
      </c>
      <c r="B887" s="1100">
        <v>4600</v>
      </c>
      <c r="C887" s="2193" t="s">
        <v>942</v>
      </c>
      <c r="D887" s="2194"/>
      <c r="E887" s="1415"/>
      <c r="F887" s="352">
        <f t="shared" si="172"/>
        <v>0</v>
      </c>
      <c r="G887" s="1214"/>
      <c r="H887" s="1215"/>
      <c r="I887" s="1215"/>
      <c r="J887" s="1216"/>
      <c r="K887" s="1433" t="str">
        <f t="shared" si="168"/>
        <v/>
      </c>
      <c r="L887" s="383"/>
    </row>
    <row r="888" spans="1:12" hidden="1">
      <c r="A888" s="14">
        <v>404</v>
      </c>
      <c r="B888" s="1100">
        <v>4900</v>
      </c>
      <c r="C888" s="2192" t="s">
        <v>579</v>
      </c>
      <c r="D888" s="2192"/>
      <c r="E888" s="351">
        <f t="shared" ref="E888:J888" si="173">+E889+E890</f>
        <v>0</v>
      </c>
      <c r="F888" s="352">
        <f t="shared" si="173"/>
        <v>0</v>
      </c>
      <c r="G888" s="463">
        <f t="shared" si="173"/>
        <v>0</v>
      </c>
      <c r="H888" s="464">
        <f t="shared" si="173"/>
        <v>0</v>
      </c>
      <c r="I888" s="464">
        <f t="shared" si="173"/>
        <v>0</v>
      </c>
      <c r="J888" s="465">
        <f t="shared" si="173"/>
        <v>0</v>
      </c>
      <c r="K888" s="1433" t="str">
        <f t="shared" si="168"/>
        <v/>
      </c>
      <c r="L888" s="383"/>
    </row>
    <row r="889" spans="1:12" hidden="1">
      <c r="A889" s="7">
        <v>440</v>
      </c>
      <c r="B889" s="1151"/>
      <c r="C889" s="1102">
        <v>4901</v>
      </c>
      <c r="D889" s="1153" t="s">
        <v>580</v>
      </c>
      <c r="E889" s="507"/>
      <c r="F889" s="516">
        <f>G889+H889+I889+J889</f>
        <v>0</v>
      </c>
      <c r="G889" s="430"/>
      <c r="H889" s="431"/>
      <c r="I889" s="431"/>
      <c r="J889" s="432"/>
      <c r="K889" s="1433" t="str">
        <f t="shared" si="168"/>
        <v/>
      </c>
      <c r="L889" s="383"/>
    </row>
    <row r="890" spans="1:12" hidden="1">
      <c r="A890" s="7">
        <v>450</v>
      </c>
      <c r="B890" s="1151"/>
      <c r="C890" s="1104">
        <v>4902</v>
      </c>
      <c r="D890" s="1112" t="s">
        <v>581</v>
      </c>
      <c r="E890" s="513"/>
      <c r="F890" s="517">
        <f>G890+H890+I890+J890</f>
        <v>0</v>
      </c>
      <c r="G890" s="442"/>
      <c r="H890" s="443"/>
      <c r="I890" s="443"/>
      <c r="J890" s="444"/>
      <c r="K890" s="1433" t="str">
        <f t="shared" si="168"/>
        <v/>
      </c>
      <c r="L890" s="383"/>
    </row>
    <row r="891" spans="1:12" hidden="1">
      <c r="A891" s="7">
        <v>495</v>
      </c>
      <c r="B891" s="1154">
        <v>5100</v>
      </c>
      <c r="C891" s="2198" t="s">
        <v>943</v>
      </c>
      <c r="D891" s="2198"/>
      <c r="E891" s="1415"/>
      <c r="F891" s="352">
        <f>G891+H891+I891+J891</f>
        <v>0</v>
      </c>
      <c r="G891" s="1214"/>
      <c r="H891" s="1215"/>
      <c r="I891" s="1215"/>
      <c r="J891" s="1216"/>
      <c r="K891" s="1433" t="str">
        <f t="shared" si="168"/>
        <v/>
      </c>
      <c r="L891" s="383"/>
    </row>
    <row r="892" spans="1:12" hidden="1">
      <c r="A892" s="8">
        <v>500</v>
      </c>
      <c r="B892" s="1154">
        <v>5200</v>
      </c>
      <c r="C892" s="2198" t="s">
        <v>944</v>
      </c>
      <c r="D892" s="2198"/>
      <c r="E892" s="351">
        <f t="shared" ref="E892:J892" si="174">SUM(E893:E899)</f>
        <v>0</v>
      </c>
      <c r="F892" s="352">
        <f t="shared" si="174"/>
        <v>0</v>
      </c>
      <c r="G892" s="463">
        <f t="shared" si="174"/>
        <v>0</v>
      </c>
      <c r="H892" s="464">
        <f t="shared" si="174"/>
        <v>0</v>
      </c>
      <c r="I892" s="464">
        <f t="shared" si="174"/>
        <v>0</v>
      </c>
      <c r="J892" s="465">
        <f t="shared" si="174"/>
        <v>0</v>
      </c>
      <c r="K892" s="1433" t="str">
        <f t="shared" si="168"/>
        <v/>
      </c>
      <c r="L892" s="383"/>
    </row>
    <row r="893" spans="1:12" hidden="1">
      <c r="A893" s="8">
        <v>505</v>
      </c>
      <c r="B893" s="1155"/>
      <c r="C893" s="1156">
        <v>5201</v>
      </c>
      <c r="D893" s="1157" t="s">
        <v>945</v>
      </c>
      <c r="E893" s="507"/>
      <c r="F893" s="516">
        <f t="shared" ref="F893:F899" si="175">G893+H893+I893+J893</f>
        <v>0</v>
      </c>
      <c r="G893" s="430"/>
      <c r="H893" s="431"/>
      <c r="I893" s="431"/>
      <c r="J893" s="432"/>
      <c r="K893" s="1433" t="str">
        <f t="shared" si="168"/>
        <v/>
      </c>
      <c r="L893" s="383"/>
    </row>
    <row r="894" spans="1:12" hidden="1">
      <c r="A894" s="8">
        <v>510</v>
      </c>
      <c r="B894" s="1155"/>
      <c r="C894" s="1158">
        <v>5202</v>
      </c>
      <c r="D894" s="1159" t="s">
        <v>946</v>
      </c>
      <c r="E894" s="509"/>
      <c r="F894" s="518">
        <f t="shared" si="175"/>
        <v>0</v>
      </c>
      <c r="G894" s="433"/>
      <c r="H894" s="434"/>
      <c r="I894" s="434"/>
      <c r="J894" s="435"/>
      <c r="K894" s="1433" t="str">
        <f t="shared" si="168"/>
        <v/>
      </c>
      <c r="L894" s="383"/>
    </row>
    <row r="895" spans="1:12" hidden="1">
      <c r="A895" s="8">
        <v>515</v>
      </c>
      <c r="B895" s="1155"/>
      <c r="C895" s="1158">
        <v>5203</v>
      </c>
      <c r="D895" s="1159" t="s">
        <v>264</v>
      </c>
      <c r="E895" s="509"/>
      <c r="F895" s="518">
        <f t="shared" si="175"/>
        <v>0</v>
      </c>
      <c r="G895" s="433"/>
      <c r="H895" s="434"/>
      <c r="I895" s="434"/>
      <c r="J895" s="435"/>
      <c r="K895" s="1433" t="str">
        <f t="shared" si="168"/>
        <v/>
      </c>
      <c r="L895" s="383"/>
    </row>
    <row r="896" spans="1:12" hidden="1">
      <c r="A896" s="8">
        <v>520</v>
      </c>
      <c r="B896" s="1155"/>
      <c r="C896" s="1158">
        <v>5204</v>
      </c>
      <c r="D896" s="1159" t="s">
        <v>265</v>
      </c>
      <c r="E896" s="509"/>
      <c r="F896" s="518">
        <f t="shared" si="175"/>
        <v>0</v>
      </c>
      <c r="G896" s="433"/>
      <c r="H896" s="434"/>
      <c r="I896" s="434"/>
      <c r="J896" s="435"/>
      <c r="K896" s="1433" t="str">
        <f t="shared" si="168"/>
        <v/>
      </c>
      <c r="L896" s="383"/>
    </row>
    <row r="897" spans="1:12" hidden="1">
      <c r="A897" s="8">
        <v>525</v>
      </c>
      <c r="B897" s="1155"/>
      <c r="C897" s="1158">
        <v>5205</v>
      </c>
      <c r="D897" s="1159" t="s">
        <v>266</v>
      </c>
      <c r="E897" s="509"/>
      <c r="F897" s="518">
        <f t="shared" si="175"/>
        <v>0</v>
      </c>
      <c r="G897" s="433"/>
      <c r="H897" s="434"/>
      <c r="I897" s="434"/>
      <c r="J897" s="435"/>
      <c r="K897" s="1433" t="str">
        <f t="shared" si="168"/>
        <v/>
      </c>
      <c r="L897" s="383"/>
    </row>
    <row r="898" spans="1:12" hidden="1">
      <c r="A898" s="7">
        <v>635</v>
      </c>
      <c r="B898" s="1155"/>
      <c r="C898" s="1158">
        <v>5206</v>
      </c>
      <c r="D898" s="1159" t="s">
        <v>267</v>
      </c>
      <c r="E898" s="509"/>
      <c r="F898" s="518">
        <f t="shared" si="175"/>
        <v>0</v>
      </c>
      <c r="G898" s="433"/>
      <c r="H898" s="434"/>
      <c r="I898" s="434"/>
      <c r="J898" s="435"/>
      <c r="K898" s="1433" t="str">
        <f t="shared" si="168"/>
        <v/>
      </c>
      <c r="L898" s="383"/>
    </row>
    <row r="899" spans="1:12" hidden="1">
      <c r="A899" s="8">
        <v>640</v>
      </c>
      <c r="B899" s="1155"/>
      <c r="C899" s="1160">
        <v>5219</v>
      </c>
      <c r="D899" s="1161" t="s">
        <v>268</v>
      </c>
      <c r="E899" s="513"/>
      <c r="F899" s="517">
        <f t="shared" si="175"/>
        <v>0</v>
      </c>
      <c r="G899" s="442"/>
      <c r="H899" s="443"/>
      <c r="I899" s="443"/>
      <c r="J899" s="444"/>
      <c r="K899" s="1433" t="str">
        <f t="shared" si="168"/>
        <v/>
      </c>
      <c r="L899" s="383"/>
    </row>
    <row r="900" spans="1:12" hidden="1">
      <c r="A900" s="8">
        <v>645</v>
      </c>
      <c r="B900" s="1154">
        <v>5300</v>
      </c>
      <c r="C900" s="2198" t="s">
        <v>269</v>
      </c>
      <c r="D900" s="2198"/>
      <c r="E900" s="351">
        <f t="shared" ref="E900:J900" si="176">SUM(E901:E902)</f>
        <v>0</v>
      </c>
      <c r="F900" s="352">
        <f t="shared" si="176"/>
        <v>0</v>
      </c>
      <c r="G900" s="463">
        <f t="shared" si="176"/>
        <v>0</v>
      </c>
      <c r="H900" s="464">
        <f t="shared" si="176"/>
        <v>0</v>
      </c>
      <c r="I900" s="464">
        <f t="shared" si="176"/>
        <v>0</v>
      </c>
      <c r="J900" s="465">
        <f t="shared" si="176"/>
        <v>0</v>
      </c>
      <c r="K900" s="1433" t="str">
        <f t="shared" si="168"/>
        <v/>
      </c>
      <c r="L900" s="383"/>
    </row>
    <row r="901" spans="1:12" hidden="1">
      <c r="A901" s="8">
        <v>650</v>
      </c>
      <c r="B901" s="1155"/>
      <c r="C901" s="1156">
        <v>5301</v>
      </c>
      <c r="D901" s="1157" t="s">
        <v>1266</v>
      </c>
      <c r="E901" s="507"/>
      <c r="F901" s="516">
        <f>G901+H901+I901+J901</f>
        <v>0</v>
      </c>
      <c r="G901" s="430"/>
      <c r="H901" s="431"/>
      <c r="I901" s="431"/>
      <c r="J901" s="432"/>
      <c r="K901" s="1433" t="str">
        <f t="shared" si="168"/>
        <v/>
      </c>
      <c r="L901" s="383"/>
    </row>
    <row r="902" spans="1:12" hidden="1">
      <c r="A902" s="7">
        <v>655</v>
      </c>
      <c r="B902" s="1155"/>
      <c r="C902" s="1160">
        <v>5309</v>
      </c>
      <c r="D902" s="1161" t="s">
        <v>270</v>
      </c>
      <c r="E902" s="513"/>
      <c r="F902" s="517">
        <f>G902+H902+I902+J902</f>
        <v>0</v>
      </c>
      <c r="G902" s="442"/>
      <c r="H902" s="443"/>
      <c r="I902" s="443"/>
      <c r="J902" s="444"/>
      <c r="K902" s="1433" t="str">
        <f t="shared" si="168"/>
        <v/>
      </c>
      <c r="L902" s="383"/>
    </row>
    <row r="903" spans="1:12" hidden="1">
      <c r="A903" s="7">
        <v>665</v>
      </c>
      <c r="B903" s="1154">
        <v>5400</v>
      </c>
      <c r="C903" s="2198" t="s">
        <v>960</v>
      </c>
      <c r="D903" s="2198"/>
      <c r="E903" s="1415"/>
      <c r="F903" s="352">
        <f>G903+H903+I903+J903</f>
        <v>0</v>
      </c>
      <c r="G903" s="1214"/>
      <c r="H903" s="1215"/>
      <c r="I903" s="1215"/>
      <c r="J903" s="1216"/>
      <c r="K903" s="1433" t="str">
        <f t="shared" si="168"/>
        <v/>
      </c>
      <c r="L903" s="383"/>
    </row>
    <row r="904" spans="1:12" hidden="1">
      <c r="A904" s="7">
        <v>675</v>
      </c>
      <c r="B904" s="1100">
        <v>5500</v>
      </c>
      <c r="C904" s="2192" t="s">
        <v>961</v>
      </c>
      <c r="D904" s="2192"/>
      <c r="E904" s="351">
        <f t="shared" ref="E904:J904" si="177">SUM(E905:E908)</f>
        <v>0</v>
      </c>
      <c r="F904" s="352">
        <f t="shared" si="177"/>
        <v>0</v>
      </c>
      <c r="G904" s="463">
        <f t="shared" si="177"/>
        <v>0</v>
      </c>
      <c r="H904" s="464">
        <f t="shared" si="177"/>
        <v>0</v>
      </c>
      <c r="I904" s="464">
        <f t="shared" si="177"/>
        <v>0</v>
      </c>
      <c r="J904" s="465">
        <f t="shared" si="177"/>
        <v>0</v>
      </c>
      <c r="K904" s="1433" t="str">
        <f t="shared" si="168"/>
        <v/>
      </c>
      <c r="L904" s="383"/>
    </row>
    <row r="905" spans="1:12" hidden="1">
      <c r="A905" s="7">
        <v>685</v>
      </c>
      <c r="B905" s="1151"/>
      <c r="C905" s="1102">
        <v>5501</v>
      </c>
      <c r="D905" s="1121" t="s">
        <v>962</v>
      </c>
      <c r="E905" s="507"/>
      <c r="F905" s="516">
        <f>G905+H905+I905+J905</f>
        <v>0</v>
      </c>
      <c r="G905" s="430"/>
      <c r="H905" s="431"/>
      <c r="I905" s="431"/>
      <c r="J905" s="432"/>
      <c r="K905" s="1433" t="str">
        <f t="shared" si="168"/>
        <v/>
      </c>
      <c r="L905" s="383"/>
    </row>
    <row r="906" spans="1:12" hidden="1">
      <c r="A906" s="8">
        <v>690</v>
      </c>
      <c r="B906" s="1151"/>
      <c r="C906" s="1108">
        <v>5502</v>
      </c>
      <c r="D906" s="1109" t="s">
        <v>963</v>
      </c>
      <c r="E906" s="509"/>
      <c r="F906" s="518">
        <f>G906+H906+I906+J906</f>
        <v>0</v>
      </c>
      <c r="G906" s="433"/>
      <c r="H906" s="434"/>
      <c r="I906" s="434"/>
      <c r="J906" s="435"/>
      <c r="K906" s="1433" t="str">
        <f t="shared" si="168"/>
        <v/>
      </c>
      <c r="L906" s="383"/>
    </row>
    <row r="907" spans="1:12" hidden="1">
      <c r="A907" s="8">
        <v>695</v>
      </c>
      <c r="B907" s="1151"/>
      <c r="C907" s="1108">
        <v>5503</v>
      </c>
      <c r="D907" s="1152" t="s">
        <v>964</v>
      </c>
      <c r="E907" s="509"/>
      <c r="F907" s="518">
        <f>G907+H907+I907+J907</f>
        <v>0</v>
      </c>
      <c r="G907" s="433"/>
      <c r="H907" s="434"/>
      <c r="I907" s="434"/>
      <c r="J907" s="435"/>
      <c r="K907" s="1433" t="str">
        <f t="shared" si="168"/>
        <v/>
      </c>
      <c r="L907" s="383"/>
    </row>
    <row r="908" spans="1:12" hidden="1">
      <c r="A908" s="7">
        <v>700</v>
      </c>
      <c r="B908" s="1151"/>
      <c r="C908" s="1104">
        <v>5504</v>
      </c>
      <c r="D908" s="1132" t="s">
        <v>965</v>
      </c>
      <c r="E908" s="513"/>
      <c r="F908" s="517">
        <f>G908+H908+I908+J908</f>
        <v>0</v>
      </c>
      <c r="G908" s="442"/>
      <c r="H908" s="443"/>
      <c r="I908" s="443"/>
      <c r="J908" s="444"/>
      <c r="K908" s="1433" t="str">
        <f t="shared" si="168"/>
        <v/>
      </c>
      <c r="L908" s="383"/>
    </row>
    <row r="909" spans="1:12" hidden="1">
      <c r="A909" s="7">
        <v>710</v>
      </c>
      <c r="B909" s="1154">
        <v>5700</v>
      </c>
      <c r="C909" s="2195" t="s">
        <v>1326</v>
      </c>
      <c r="D909" s="2196"/>
      <c r="E909" s="351">
        <f t="shared" ref="E909:J909" si="178">SUM(E910:E912)</f>
        <v>0</v>
      </c>
      <c r="F909" s="352">
        <f t="shared" si="178"/>
        <v>0</v>
      </c>
      <c r="G909" s="463">
        <f t="shared" si="178"/>
        <v>0</v>
      </c>
      <c r="H909" s="464">
        <f t="shared" si="178"/>
        <v>0</v>
      </c>
      <c r="I909" s="464">
        <f t="shared" si="178"/>
        <v>0</v>
      </c>
      <c r="J909" s="465">
        <f t="shared" si="178"/>
        <v>0</v>
      </c>
      <c r="K909" s="1433" t="str">
        <f t="shared" si="168"/>
        <v/>
      </c>
      <c r="L909" s="383"/>
    </row>
    <row r="910" spans="1:12" ht="36" hidden="1" customHeight="1">
      <c r="A910" s="8">
        <v>715</v>
      </c>
      <c r="B910" s="1155"/>
      <c r="C910" s="1156">
        <v>5701</v>
      </c>
      <c r="D910" s="1157" t="s">
        <v>967</v>
      </c>
      <c r="E910" s="507"/>
      <c r="F910" s="516">
        <f>G910+H910+I910+J910</f>
        <v>0</v>
      </c>
      <c r="G910" s="430"/>
      <c r="H910" s="431"/>
      <c r="I910" s="431"/>
      <c r="J910" s="432"/>
      <c r="K910" s="1433" t="str">
        <f t="shared" si="168"/>
        <v/>
      </c>
      <c r="L910" s="383"/>
    </row>
    <row r="911" spans="1:12" hidden="1">
      <c r="A911" s="8">
        <v>720</v>
      </c>
      <c r="B911" s="1155"/>
      <c r="C911" s="1162">
        <v>5702</v>
      </c>
      <c r="D911" s="1163" t="s">
        <v>968</v>
      </c>
      <c r="E911" s="511"/>
      <c r="F911" s="519">
        <f>G911+H911+I911+J911</f>
        <v>0</v>
      </c>
      <c r="G911" s="497"/>
      <c r="H911" s="498"/>
      <c r="I911" s="498"/>
      <c r="J911" s="499"/>
      <c r="K911" s="1433" t="str">
        <f t="shared" si="168"/>
        <v/>
      </c>
      <c r="L911" s="383"/>
    </row>
    <row r="912" spans="1:12" hidden="1">
      <c r="A912" s="8">
        <v>725</v>
      </c>
      <c r="B912" s="1107"/>
      <c r="C912" s="1164">
        <v>4071</v>
      </c>
      <c r="D912" s="1165" t="s">
        <v>969</v>
      </c>
      <c r="E912" s="1420"/>
      <c r="F912" s="529">
        <f>G912+H912+I912+J912</f>
        <v>0</v>
      </c>
      <c r="G912" s="632"/>
      <c r="H912" s="1217"/>
      <c r="I912" s="1217"/>
      <c r="J912" s="1218"/>
      <c r="K912" s="1433" t="str">
        <f t="shared" si="168"/>
        <v/>
      </c>
      <c r="L912" s="383"/>
    </row>
    <row r="913" spans="1:12" hidden="1">
      <c r="A913" s="8">
        <v>730</v>
      </c>
      <c r="B913" s="1166"/>
      <c r="C913" s="1167"/>
      <c r="D913" s="1168"/>
      <c r="E913" s="1434"/>
      <c r="F913" s="649"/>
      <c r="G913" s="649"/>
      <c r="H913" s="649"/>
      <c r="I913" s="649"/>
      <c r="J913" s="650"/>
      <c r="K913" s="1433" t="str">
        <f t="shared" si="168"/>
        <v/>
      </c>
      <c r="L913" s="383"/>
    </row>
    <row r="914" spans="1:12" hidden="1">
      <c r="A914" s="8">
        <v>735</v>
      </c>
      <c r="B914" s="1169">
        <v>98</v>
      </c>
      <c r="C914" s="2224" t="s">
        <v>970</v>
      </c>
      <c r="D914" s="2225"/>
      <c r="E914" s="1421"/>
      <c r="F914" s="663">
        <f>G914+H914+I914+J914</f>
        <v>0</v>
      </c>
      <c r="G914" s="656">
        <v>0</v>
      </c>
      <c r="H914" s="657">
        <v>0</v>
      </c>
      <c r="I914" s="657">
        <v>0</v>
      </c>
      <c r="J914" s="658">
        <v>0</v>
      </c>
      <c r="K914" s="1433" t="str">
        <f t="shared" si="168"/>
        <v/>
      </c>
      <c r="L914" s="383"/>
    </row>
    <row r="915" spans="1:12" hidden="1">
      <c r="A915" s="8">
        <v>740</v>
      </c>
      <c r="B915" s="1170"/>
      <c r="C915" s="1171"/>
      <c r="D915" s="1172"/>
      <c r="E915" s="276"/>
      <c r="F915" s="276"/>
      <c r="G915" s="276"/>
      <c r="H915" s="276"/>
      <c r="I915" s="276"/>
      <c r="J915" s="277"/>
      <c r="K915" s="1433" t="str">
        <f t="shared" si="168"/>
        <v/>
      </c>
      <c r="L915" s="383"/>
    </row>
    <row r="916" spans="1:12" hidden="1">
      <c r="A916" s="8">
        <v>745</v>
      </c>
      <c r="B916" s="1173"/>
      <c r="C916" s="1035"/>
      <c r="D916" s="1168"/>
      <c r="E916" s="665"/>
      <c r="F916" s="665"/>
      <c r="G916" s="665"/>
      <c r="H916" s="665"/>
      <c r="I916" s="665"/>
      <c r="J916" s="279"/>
      <c r="K916" s="1433" t="str">
        <f t="shared" si="168"/>
        <v/>
      </c>
      <c r="L916" s="383"/>
    </row>
    <row r="917" spans="1:12" hidden="1">
      <c r="A917" s="7">
        <v>750</v>
      </c>
      <c r="B917" s="1174"/>
      <c r="C917" s="1175"/>
      <c r="D917" s="1168"/>
      <c r="E917" s="665"/>
      <c r="F917" s="665"/>
      <c r="G917" s="665"/>
      <c r="H917" s="665"/>
      <c r="I917" s="665"/>
      <c r="J917" s="279"/>
      <c r="K917" s="1433" t="str">
        <f t="shared" si="168"/>
        <v/>
      </c>
      <c r="L917" s="383"/>
    </row>
    <row r="918" spans="1:12" ht="16.5" hidden="1" thickBot="1">
      <c r="A918" s="8">
        <v>755</v>
      </c>
      <c r="B918" s="1176"/>
      <c r="C918" s="1176" t="s">
        <v>494</v>
      </c>
      <c r="D918" s="1177">
        <f>+B918</f>
        <v>0</v>
      </c>
      <c r="E918" s="365">
        <f t="shared" ref="E918:J918" si="179">SUM(E803,E806,E812,E820,E821,E839,E843,E849,E852,E853,E854,E855,E856,E865,E871,E872,E873,E874,E881,E885,E886,E887,E888,E891,E892,E900,E903,E904,E909)+E914</f>
        <v>0</v>
      </c>
      <c r="F918" s="366">
        <f t="shared" si="179"/>
        <v>0</v>
      </c>
      <c r="G918" s="646">
        <f t="shared" si="179"/>
        <v>0</v>
      </c>
      <c r="H918" s="647">
        <f t="shared" si="179"/>
        <v>0</v>
      </c>
      <c r="I918" s="647">
        <f t="shared" si="179"/>
        <v>0</v>
      </c>
      <c r="J918" s="648">
        <f t="shared" si="179"/>
        <v>0</v>
      </c>
      <c r="K918" s="1433" t="str">
        <f t="shared" si="168"/>
        <v/>
      </c>
      <c r="L918" s="1428" t="str">
        <f>LEFT(C800,1)</f>
        <v>6</v>
      </c>
    </row>
    <row r="919" spans="1:12" hidden="1">
      <c r="A919" s="8">
        <v>760</v>
      </c>
      <c r="B919" s="1178"/>
      <c r="C919" s="1179"/>
      <c r="D919" s="1054"/>
      <c r="E919" s="1035"/>
      <c r="F919" s="1035"/>
      <c r="G919" s="1035"/>
      <c r="H919" s="1035"/>
      <c r="I919" s="1035"/>
      <c r="J919" s="1035"/>
      <c r="K919" s="4" t="str">
        <f>K918</f>
        <v/>
      </c>
      <c r="L919" s="382"/>
    </row>
    <row r="920" spans="1:12" hidden="1">
      <c r="A920" s="7">
        <v>765</v>
      </c>
      <c r="B920" s="1089"/>
      <c r="C920" s="1180"/>
      <c r="D920" s="1181"/>
      <c r="E920" s="665"/>
      <c r="F920" s="665"/>
      <c r="G920" s="665"/>
      <c r="H920" s="665"/>
      <c r="I920" s="665"/>
      <c r="J920" s="665"/>
      <c r="K920" s="4" t="str">
        <f>K918</f>
        <v/>
      </c>
      <c r="L920" s="382"/>
    </row>
    <row r="921" spans="1:12" hidden="1">
      <c r="A921" s="7">
        <v>775</v>
      </c>
      <c r="B921" s="1035"/>
      <c r="C921" s="1035"/>
      <c r="D921" s="1054"/>
      <c r="E921" s="665"/>
      <c r="F921" s="665"/>
      <c r="G921" s="665"/>
      <c r="H921" s="665"/>
      <c r="I921" s="665"/>
      <c r="J921" s="665"/>
      <c r="K921" s="1815" t="str">
        <f>(IF(SUM(K932:K953)&lt;&gt;0,$K$2,""))</f>
        <v/>
      </c>
      <c r="L921" s="382"/>
    </row>
    <row r="922" spans="1:12" hidden="1">
      <c r="A922" s="8">
        <v>780</v>
      </c>
      <c r="B922" s="2190" t="str">
        <f>$B$7</f>
        <v>ОТЧЕТНИ ДАННИ ПО ЕБК ЗА СМЕТКИТЕ ЗА СРЕДСТВАТА ОТ ЕВРОПЕЙСКИЯ СЪЮЗ - КСФ</v>
      </c>
      <c r="C922" s="2191"/>
      <c r="D922" s="2191"/>
      <c r="E922" s="665"/>
      <c r="F922" s="665"/>
      <c r="G922" s="665"/>
      <c r="H922" s="665"/>
      <c r="I922" s="665"/>
      <c r="J922" s="665"/>
      <c r="K922" s="1815" t="str">
        <f>(IF(SUM(K932:K953)&lt;&gt;0,$K$2,""))</f>
        <v/>
      </c>
      <c r="L922" s="382"/>
    </row>
    <row r="923" spans="1:12" hidden="1">
      <c r="A923" s="8">
        <v>785</v>
      </c>
      <c r="B923" s="1035"/>
      <c r="C923" s="1035"/>
      <c r="D923" s="1054"/>
      <c r="E923" s="1055" t="s">
        <v>737</v>
      </c>
      <c r="F923" s="1055" t="s">
        <v>644</v>
      </c>
      <c r="G923" s="665"/>
      <c r="H923" s="665"/>
      <c r="I923" s="665"/>
      <c r="J923" s="665"/>
      <c r="K923" s="1815" t="str">
        <f>(IF(SUM(K932:K953)&lt;&gt;0,$K$2,""))</f>
        <v/>
      </c>
      <c r="L923" s="382"/>
    </row>
    <row r="924" spans="1:12" ht="18.75" hidden="1">
      <c r="A924" s="8">
        <v>790</v>
      </c>
      <c r="B924" s="2187">
        <f>$B$9</f>
        <v>0</v>
      </c>
      <c r="C924" s="2188"/>
      <c r="D924" s="2189"/>
      <c r="E924" s="977">
        <f>$E$9</f>
        <v>43466</v>
      </c>
      <c r="F924" s="1059">
        <f>$F$9</f>
        <v>43555</v>
      </c>
      <c r="G924" s="665"/>
      <c r="H924" s="665"/>
      <c r="I924" s="665"/>
      <c r="J924" s="665"/>
      <c r="K924" s="1815" t="str">
        <f>(IF(SUM(K932:K953)&lt;&gt;0,$K$2,""))</f>
        <v/>
      </c>
      <c r="L924" s="382"/>
    </row>
    <row r="925" spans="1:12" hidden="1">
      <c r="A925" s="8">
        <v>795</v>
      </c>
      <c r="B925" s="1060" t="str">
        <f>$B$10</f>
        <v xml:space="preserve">                                                            (наименование на разпоредителя с бюджет)</v>
      </c>
      <c r="C925" s="1035"/>
      <c r="D925" s="1054"/>
      <c r="E925" s="1089"/>
      <c r="F925" s="1089"/>
      <c r="G925" s="665"/>
      <c r="H925" s="665"/>
      <c r="I925" s="665"/>
      <c r="J925" s="665"/>
      <c r="K925" s="1815" t="str">
        <f>(IF(SUM(K932:K953)&lt;&gt;0,$K$2,""))</f>
        <v/>
      </c>
      <c r="L925" s="382"/>
    </row>
    <row r="926" spans="1:12" hidden="1">
      <c r="A926" s="7">
        <v>805</v>
      </c>
      <c r="B926" s="1060"/>
      <c r="C926" s="1035"/>
      <c r="D926" s="1054"/>
      <c r="E926" s="1060"/>
      <c r="F926" s="1035"/>
      <c r="G926" s="665"/>
      <c r="H926" s="665"/>
      <c r="I926" s="665"/>
      <c r="J926" s="665"/>
      <c r="K926" s="1815" t="str">
        <f>(IF(SUM(K932:K953)&lt;&gt;0,$K$2,""))</f>
        <v/>
      </c>
      <c r="L926" s="382"/>
    </row>
    <row r="927" spans="1:12" ht="19.5" hidden="1">
      <c r="A927" s="8">
        <v>810</v>
      </c>
      <c r="B927" s="2221" t="str">
        <f>$B$12</f>
        <v>Министерство на регионалното развитие и благоустройство</v>
      </c>
      <c r="C927" s="2222"/>
      <c r="D927" s="2223"/>
      <c r="E927" s="1062" t="s">
        <v>1305</v>
      </c>
      <c r="F927" s="1814" t="str">
        <f>$F$12</f>
        <v>2100</v>
      </c>
      <c r="G927" s="665"/>
      <c r="H927" s="665"/>
      <c r="I927" s="665"/>
      <c r="J927" s="665"/>
      <c r="K927" s="1815" t="str">
        <f>(IF(SUM(K932:K953)&lt;&gt;0,$K$2,""))</f>
        <v/>
      </c>
      <c r="L927" s="382"/>
    </row>
    <row r="928" spans="1:12" hidden="1">
      <c r="A928" s="8">
        <v>815</v>
      </c>
      <c r="B928" s="1064" t="str">
        <f>$B$13</f>
        <v xml:space="preserve">                                             (наименование на първостепенния разпоредител с бюджет)</v>
      </c>
      <c r="C928" s="1035"/>
      <c r="D928" s="1054"/>
      <c r="E928" s="1065"/>
      <c r="F928" s="1066"/>
      <c r="G928" s="665"/>
      <c r="H928" s="665"/>
      <c r="I928" s="665"/>
      <c r="J928" s="665"/>
      <c r="K928" s="1815" t="str">
        <f>(IF(SUM(K932:K953)&lt;&gt;0,$K$2,""))</f>
        <v/>
      </c>
      <c r="L928" s="382"/>
    </row>
    <row r="929" spans="1:12" ht="19.5" hidden="1">
      <c r="A929" s="11">
        <v>525</v>
      </c>
      <c r="B929" s="1182"/>
      <c r="C929" s="1182"/>
      <c r="D929" s="1411" t="s">
        <v>1416</v>
      </c>
      <c r="E929" s="1184">
        <f>$E$15</f>
        <v>98</v>
      </c>
      <c r="F929" s="1185" t="str">
        <f>$F$15</f>
        <v>СЕС - КСФ</v>
      </c>
      <c r="G929" s="665"/>
      <c r="H929" s="665"/>
      <c r="I929" s="665"/>
      <c r="J929" s="665"/>
      <c r="K929" s="1815" t="str">
        <f>(IF(SUM(K932:K953)&lt;&gt;0,$K$2,""))</f>
        <v/>
      </c>
      <c r="L929" s="382"/>
    </row>
    <row r="930" spans="1:12" hidden="1">
      <c r="A930" s="7">
        <v>820</v>
      </c>
      <c r="B930" s="1089"/>
      <c r="C930" s="1035"/>
      <c r="D930" s="1186" t="s">
        <v>2200</v>
      </c>
      <c r="E930" s="665"/>
      <c r="F930" s="1187" t="s">
        <v>740</v>
      </c>
      <c r="G930" s="1187"/>
      <c r="H930" s="665"/>
      <c r="I930" s="1187"/>
      <c r="J930" s="665"/>
      <c r="K930" s="1815" t="str">
        <f>(IF(SUM(K932:K953)&lt;&gt;0,$K$2,""))</f>
        <v/>
      </c>
      <c r="L930" s="382"/>
    </row>
    <row r="931" spans="1:12" hidden="1">
      <c r="A931" s="8">
        <v>821</v>
      </c>
      <c r="B931" s="1188" t="s">
        <v>972</v>
      </c>
      <c r="C931" s="1189" t="s">
        <v>973</v>
      </c>
      <c r="D931" s="1190" t="s">
        <v>974</v>
      </c>
      <c r="E931" s="1191" t="s">
        <v>975</v>
      </c>
      <c r="F931" s="1192" t="s">
        <v>976</v>
      </c>
      <c r="G931" s="666"/>
      <c r="H931" s="666"/>
      <c r="I931" s="666"/>
      <c r="J931" s="666"/>
      <c r="K931" s="1815" t="str">
        <f>(IF(SUM(K932:K953)&lt;&gt;0,$K$2,""))</f>
        <v/>
      </c>
      <c r="L931" s="382"/>
    </row>
    <row r="932" spans="1:12" hidden="1">
      <c r="A932" s="8">
        <v>822</v>
      </c>
      <c r="B932" s="1193"/>
      <c r="C932" s="1194" t="s">
        <v>977</v>
      </c>
      <c r="D932" s="1195" t="s">
        <v>978</v>
      </c>
      <c r="E932" s="1219">
        <f>E933+E934</f>
        <v>0</v>
      </c>
      <c r="F932" s="1220">
        <f>F933+F934</f>
        <v>0</v>
      </c>
      <c r="G932" s="666"/>
      <c r="H932" s="666"/>
      <c r="I932" s="666"/>
      <c r="J932" s="666"/>
      <c r="K932" s="172" t="str">
        <f t="shared" ref="K932:K957" si="180">(IF($E932&lt;&gt;0,$K$2,IF($F932&lt;&gt;0,$K$2,"")))</f>
        <v/>
      </c>
      <c r="L932" s="382"/>
    </row>
    <row r="933" spans="1:12" hidden="1">
      <c r="A933" s="8">
        <v>823</v>
      </c>
      <c r="B933" s="1196"/>
      <c r="C933" s="1197" t="s">
        <v>979</v>
      </c>
      <c r="D933" s="1198" t="s">
        <v>980</v>
      </c>
      <c r="E933" s="1221"/>
      <c r="F933" s="1222"/>
      <c r="G933" s="666"/>
      <c r="H933" s="666"/>
      <c r="I933" s="666"/>
      <c r="J933" s="666"/>
      <c r="K933" s="172" t="str">
        <f t="shared" si="180"/>
        <v/>
      </c>
      <c r="L933" s="382"/>
    </row>
    <row r="934" spans="1:12" hidden="1">
      <c r="A934" s="8">
        <v>825</v>
      </c>
      <c r="B934" s="1199"/>
      <c r="C934" s="1200" t="s">
        <v>981</v>
      </c>
      <c r="D934" s="1201" t="s">
        <v>982</v>
      </c>
      <c r="E934" s="1223"/>
      <c r="F934" s="1224"/>
      <c r="G934" s="666"/>
      <c r="H934" s="666"/>
      <c r="I934" s="666"/>
      <c r="J934" s="666"/>
      <c r="K934" s="172" t="str">
        <f t="shared" si="180"/>
        <v/>
      </c>
      <c r="L934" s="382"/>
    </row>
    <row r="935" spans="1:12" hidden="1">
      <c r="A935" s="8"/>
      <c r="B935" s="1193"/>
      <c r="C935" s="1194" t="s">
        <v>983</v>
      </c>
      <c r="D935" s="1195" t="s">
        <v>984</v>
      </c>
      <c r="E935" s="1225">
        <f>E936+E937</f>
        <v>0</v>
      </c>
      <c r="F935" s="1226">
        <f>F936+F937</f>
        <v>0</v>
      </c>
      <c r="G935" s="666"/>
      <c r="H935" s="666"/>
      <c r="I935" s="666"/>
      <c r="J935" s="666"/>
      <c r="K935" s="172" t="str">
        <f t="shared" si="180"/>
        <v/>
      </c>
      <c r="L935" s="382"/>
    </row>
    <row r="936" spans="1:12" hidden="1">
      <c r="A936" s="8"/>
      <c r="B936" s="1196"/>
      <c r="C936" s="1197" t="s">
        <v>985</v>
      </c>
      <c r="D936" s="1198" t="s">
        <v>980</v>
      </c>
      <c r="E936" s="1221"/>
      <c r="F936" s="1222"/>
      <c r="G936" s="666"/>
      <c r="H936" s="666"/>
      <c r="I936" s="666"/>
      <c r="J936" s="666"/>
      <c r="K936" s="172" t="str">
        <f t="shared" si="180"/>
        <v/>
      </c>
      <c r="L936" s="382"/>
    </row>
    <row r="937" spans="1:12" hidden="1">
      <c r="A937" s="8"/>
      <c r="B937" s="1202"/>
      <c r="C937" s="1203" t="s">
        <v>986</v>
      </c>
      <c r="D937" s="1204" t="s">
        <v>987</v>
      </c>
      <c r="E937" s="1227"/>
      <c r="F937" s="1228"/>
      <c r="G937" s="666"/>
      <c r="H937" s="666"/>
      <c r="I937" s="666"/>
      <c r="J937" s="666"/>
      <c r="K937" s="172" t="str">
        <f t="shared" si="180"/>
        <v/>
      </c>
      <c r="L937" s="382"/>
    </row>
    <row r="938" spans="1:12" hidden="1">
      <c r="A938" s="8"/>
      <c r="B938" s="1193"/>
      <c r="C938" s="1194" t="s">
        <v>988</v>
      </c>
      <c r="D938" s="1195" t="s">
        <v>989</v>
      </c>
      <c r="E938" s="1229"/>
      <c r="F938" s="1230"/>
      <c r="G938" s="666"/>
      <c r="H938" s="666"/>
      <c r="I938" s="666"/>
      <c r="J938" s="666"/>
      <c r="K938" s="172" t="str">
        <f t="shared" si="180"/>
        <v/>
      </c>
      <c r="L938" s="382"/>
    </row>
    <row r="939" spans="1:12" hidden="1">
      <c r="A939" s="8"/>
      <c r="B939" s="1196"/>
      <c r="C939" s="1205" t="s">
        <v>990</v>
      </c>
      <c r="D939" s="1206" t="s">
        <v>991</v>
      </c>
      <c r="E939" s="1231"/>
      <c r="F939" s="1232"/>
      <c r="G939" s="666"/>
      <c r="H939" s="666"/>
      <c r="I939" s="666"/>
      <c r="J939" s="666"/>
      <c r="K939" s="172" t="str">
        <f t="shared" si="180"/>
        <v/>
      </c>
      <c r="L939" s="382"/>
    </row>
    <row r="940" spans="1:12" hidden="1">
      <c r="A940" s="8"/>
      <c r="B940" s="1202"/>
      <c r="C940" s="1200" t="s">
        <v>992</v>
      </c>
      <c r="D940" s="1201" t="s">
        <v>993</v>
      </c>
      <c r="E940" s="1233"/>
      <c r="F940" s="1234"/>
      <c r="G940" s="666"/>
      <c r="H940" s="666"/>
      <c r="I940" s="666"/>
      <c r="J940" s="666"/>
      <c r="K940" s="172" t="str">
        <f t="shared" si="180"/>
        <v/>
      </c>
      <c r="L940" s="382"/>
    </row>
    <row r="941" spans="1:12" hidden="1">
      <c r="A941" s="8"/>
      <c r="B941" s="1193"/>
      <c r="C941" s="1194" t="s">
        <v>994</v>
      </c>
      <c r="D941" s="1195" t="s">
        <v>995</v>
      </c>
      <c r="E941" s="1225"/>
      <c r="F941" s="1226"/>
      <c r="G941" s="666"/>
      <c r="H941" s="666"/>
      <c r="I941" s="666"/>
      <c r="J941" s="666"/>
      <c r="K941" s="172" t="str">
        <f t="shared" si="180"/>
        <v/>
      </c>
      <c r="L941" s="382"/>
    </row>
    <row r="942" spans="1:12" hidden="1">
      <c r="A942" s="8"/>
      <c r="B942" s="1196"/>
      <c r="C942" s="1205" t="s">
        <v>996</v>
      </c>
      <c r="D942" s="1206" t="s">
        <v>997</v>
      </c>
      <c r="E942" s="1235"/>
      <c r="F942" s="1236"/>
      <c r="G942" s="666"/>
      <c r="H942" s="666"/>
      <c r="I942" s="666"/>
      <c r="J942" s="666"/>
      <c r="K942" s="172" t="str">
        <f t="shared" si="180"/>
        <v/>
      </c>
      <c r="L942" s="382"/>
    </row>
    <row r="943" spans="1:12" hidden="1">
      <c r="A943" s="8"/>
      <c r="B943" s="1202"/>
      <c r="C943" s="1200" t="s">
        <v>998</v>
      </c>
      <c r="D943" s="1201" t="s">
        <v>999</v>
      </c>
      <c r="E943" s="1223"/>
      <c r="F943" s="1224"/>
      <c r="G943" s="666"/>
      <c r="H943" s="666"/>
      <c r="I943" s="666"/>
      <c r="J943" s="666"/>
      <c r="K943" s="172" t="str">
        <f t="shared" si="180"/>
        <v/>
      </c>
      <c r="L943" s="382"/>
    </row>
    <row r="944" spans="1:12" hidden="1">
      <c r="A944" s="8"/>
      <c r="B944" s="1193"/>
      <c r="C944" s="1194" t="s">
        <v>1000</v>
      </c>
      <c r="D944" s="1195" t="s">
        <v>312</v>
      </c>
      <c r="E944" s="1225"/>
      <c r="F944" s="1226"/>
      <c r="G944" s="666"/>
      <c r="H944" s="666"/>
      <c r="I944" s="666"/>
      <c r="J944" s="666"/>
      <c r="K944" s="172" t="str">
        <f t="shared" si="180"/>
        <v/>
      </c>
      <c r="L944" s="382"/>
    </row>
    <row r="945" spans="1:12" ht="31.5" hidden="1">
      <c r="A945" s="8"/>
      <c r="B945" s="1193"/>
      <c r="C945" s="1194" t="s">
        <v>313</v>
      </c>
      <c r="D945" s="1195" t="s">
        <v>11</v>
      </c>
      <c r="E945" s="1237"/>
      <c r="F945" s="1238"/>
      <c r="G945" s="666"/>
      <c r="H945" s="666"/>
      <c r="I945" s="666"/>
      <c r="J945" s="666"/>
      <c r="K945" s="172" t="str">
        <f t="shared" si="180"/>
        <v/>
      </c>
      <c r="L945" s="382"/>
    </row>
    <row r="946" spans="1:12" hidden="1">
      <c r="A946" s="8"/>
      <c r="B946" s="1193"/>
      <c r="C946" s="1194" t="s">
        <v>314</v>
      </c>
      <c r="D946" s="1195" t="s">
        <v>9</v>
      </c>
      <c r="E946" s="1225"/>
      <c r="F946" s="1226"/>
      <c r="G946" s="666"/>
      <c r="H946" s="666"/>
      <c r="I946" s="666"/>
      <c r="J946" s="666"/>
      <c r="K946" s="172" t="str">
        <f t="shared" si="180"/>
        <v/>
      </c>
      <c r="L946" s="382"/>
    </row>
    <row r="947" spans="1:12" ht="31.5" hidden="1">
      <c r="A947" s="8"/>
      <c r="B947" s="1193"/>
      <c r="C947" s="1194" t="s">
        <v>315</v>
      </c>
      <c r="D947" s="1195" t="s">
        <v>10</v>
      </c>
      <c r="E947" s="1225"/>
      <c r="F947" s="1226"/>
      <c r="G947" s="666"/>
      <c r="H947" s="666"/>
      <c r="I947" s="666"/>
      <c r="J947" s="666"/>
      <c r="K947" s="172" t="str">
        <f t="shared" si="180"/>
        <v/>
      </c>
      <c r="L947" s="382"/>
    </row>
    <row r="948" spans="1:12" ht="31.5" hidden="1">
      <c r="A948" s="8"/>
      <c r="B948" s="1193"/>
      <c r="C948" s="1194" t="s">
        <v>316</v>
      </c>
      <c r="D948" s="1195" t="s">
        <v>317</v>
      </c>
      <c r="E948" s="1225"/>
      <c r="F948" s="1226"/>
      <c r="G948" s="666"/>
      <c r="H948" s="666"/>
      <c r="I948" s="666"/>
      <c r="J948" s="666"/>
      <c r="K948" s="172" t="str">
        <f t="shared" si="180"/>
        <v/>
      </c>
      <c r="L948" s="382"/>
    </row>
    <row r="949" spans="1:12" hidden="1">
      <c r="A949" s="8"/>
      <c r="B949" s="1193"/>
      <c r="C949" s="1194" t="s">
        <v>318</v>
      </c>
      <c r="D949" s="1195" t="s">
        <v>319</v>
      </c>
      <c r="E949" s="1225"/>
      <c r="F949" s="1226"/>
      <c r="G949" s="666"/>
      <c r="H949" s="666"/>
      <c r="I949" s="666"/>
      <c r="J949" s="666"/>
      <c r="K949" s="172" t="str">
        <f t="shared" si="180"/>
        <v/>
      </c>
      <c r="L949" s="382"/>
    </row>
    <row r="950" spans="1:12" hidden="1">
      <c r="A950" s="8">
        <v>905</v>
      </c>
      <c r="B950" s="1193"/>
      <c r="C950" s="1194" t="s">
        <v>320</v>
      </c>
      <c r="D950" s="1195" t="s">
        <v>321</v>
      </c>
      <c r="E950" s="1225"/>
      <c r="F950" s="1226"/>
      <c r="G950" s="666"/>
      <c r="H950" s="666"/>
      <c r="I950" s="666"/>
      <c r="J950" s="666"/>
      <c r="K950" s="172" t="str">
        <f t="shared" si="180"/>
        <v/>
      </c>
      <c r="L950" s="382"/>
    </row>
    <row r="951" spans="1:12" hidden="1">
      <c r="A951" s="8">
        <v>906</v>
      </c>
      <c r="B951" s="1193"/>
      <c r="C951" s="1194" t="s">
        <v>322</v>
      </c>
      <c r="D951" s="1195" t="s">
        <v>323</v>
      </c>
      <c r="E951" s="1225"/>
      <c r="F951" s="1226"/>
      <c r="G951" s="666"/>
      <c r="H951" s="666"/>
      <c r="I951" s="666"/>
      <c r="J951" s="666"/>
      <c r="K951" s="172" t="str">
        <f t="shared" si="180"/>
        <v/>
      </c>
      <c r="L951" s="382"/>
    </row>
    <row r="952" spans="1:12" hidden="1">
      <c r="A952" s="8">
        <v>907</v>
      </c>
      <c r="B952" s="1193"/>
      <c r="C952" s="1194" t="s">
        <v>324</v>
      </c>
      <c r="D952" s="1195" t="s">
        <v>325</v>
      </c>
      <c r="E952" s="1225"/>
      <c r="F952" s="1226"/>
      <c r="G952" s="666"/>
      <c r="H952" s="666"/>
      <c r="I952" s="666"/>
      <c r="J952" s="666"/>
      <c r="K952" s="172" t="str">
        <f t="shared" si="180"/>
        <v/>
      </c>
      <c r="L952" s="382"/>
    </row>
    <row r="953" spans="1:12" ht="16.5" hidden="1" thickBot="1">
      <c r="A953" s="8">
        <v>910</v>
      </c>
      <c r="B953" s="1207"/>
      <c r="C953" s="1208" t="s">
        <v>326</v>
      </c>
      <c r="D953" s="1209" t="s">
        <v>327</v>
      </c>
      <c r="E953" s="1239"/>
      <c r="F953" s="1240"/>
      <c r="G953" s="666"/>
      <c r="H953" s="666"/>
      <c r="I953" s="666"/>
      <c r="J953" s="666"/>
      <c r="K953" s="172" t="str">
        <f t="shared" si="180"/>
        <v/>
      </c>
      <c r="L953" s="382"/>
    </row>
    <row r="954" spans="1:12" ht="31.5" hidden="1">
      <c r="A954" s="8">
        <v>911</v>
      </c>
      <c r="B954" s="1188" t="s">
        <v>972</v>
      </c>
      <c r="C954" s="1189" t="s">
        <v>2193</v>
      </c>
      <c r="D954" s="1190" t="s">
        <v>2194</v>
      </c>
      <c r="E954" s="1191" t="s">
        <v>975</v>
      </c>
      <c r="F954" s="1192" t="s">
        <v>976</v>
      </c>
      <c r="G954" s="666"/>
      <c r="H954" s="666"/>
      <c r="I954" s="666"/>
      <c r="J954" s="666"/>
      <c r="K954" s="172" t="str">
        <f>(IF($E955&lt;&gt;0,$K$2,IF($F955&lt;&gt;0,$K$2,"")))</f>
        <v/>
      </c>
      <c r="L954" s="382"/>
    </row>
    <row r="955" spans="1:12" hidden="1">
      <c r="B955" s="1193"/>
      <c r="C955" s="1194" t="s">
        <v>2196</v>
      </c>
      <c r="D955" s="1195" t="s">
        <v>2203</v>
      </c>
      <c r="E955" s="678">
        <f>E956+E957</f>
        <v>0</v>
      </c>
      <c r="F955" s="679">
        <f>F956+F957</f>
        <v>0</v>
      </c>
      <c r="G955" s="666"/>
      <c r="H955" s="666"/>
      <c r="I955" s="666"/>
      <c r="J955" s="666"/>
      <c r="K955" s="172" t="str">
        <f t="shared" si="180"/>
        <v/>
      </c>
      <c r="L955" s="382"/>
    </row>
    <row r="956" spans="1:12" ht="36" hidden="1" customHeight="1">
      <c r="B956" s="1193"/>
      <c r="C956" s="1863" t="s">
        <v>2197</v>
      </c>
      <c r="D956" s="1865" t="s">
        <v>2201</v>
      </c>
      <c r="E956" s="1225"/>
      <c r="F956" s="1226"/>
      <c r="G956" s="666"/>
      <c r="H956" s="666"/>
      <c r="I956" s="666"/>
      <c r="J956" s="666"/>
      <c r="K956" s="172" t="str">
        <f t="shared" si="180"/>
        <v/>
      </c>
      <c r="L956" s="382"/>
    </row>
    <row r="957" spans="1:12" ht="16.5" hidden="1" thickBot="1">
      <c r="B957" s="1207"/>
      <c r="C957" s="1864" t="s">
        <v>2198</v>
      </c>
      <c r="D957" s="1866" t="s">
        <v>2202</v>
      </c>
      <c r="E957" s="1239"/>
      <c r="F957" s="1240"/>
      <c r="G957" s="666"/>
      <c r="H957" s="666"/>
      <c r="I957" s="666"/>
      <c r="J957" s="666"/>
      <c r="K957" s="172" t="str">
        <f t="shared" si="180"/>
        <v/>
      </c>
      <c r="L957" s="382"/>
    </row>
    <row r="958" spans="1:12" hidden="1">
      <c r="B958" s="1210" t="s">
        <v>642</v>
      </c>
      <c r="C958" s="1211"/>
      <c r="D958" s="1212"/>
      <c r="E958" s="666"/>
      <c r="F958" s="666"/>
      <c r="G958" s="666"/>
      <c r="H958" s="666"/>
      <c r="I958" s="666"/>
      <c r="J958" s="666"/>
      <c r="K958" s="4" t="str">
        <f>K918</f>
        <v/>
      </c>
      <c r="L958" s="382"/>
    </row>
    <row r="959" spans="1:12" hidden="1">
      <c r="B959" s="2226" t="s">
        <v>328</v>
      </c>
      <c r="C959" s="2226"/>
      <c r="D959" s="2226"/>
      <c r="E959" s="666"/>
      <c r="F959" s="666"/>
      <c r="G959" s="666"/>
      <c r="H959" s="666"/>
      <c r="I959" s="666"/>
      <c r="J959" s="666"/>
      <c r="K959" s="4" t="str">
        <f>K918</f>
        <v/>
      </c>
      <c r="L959" s="382"/>
    </row>
    <row r="960" spans="1:12" hidden="1">
      <c r="B960" s="2"/>
      <c r="C960" s="2"/>
    </row>
    <row r="961" spans="2:12">
      <c r="E961" s="12"/>
      <c r="F961" s="12"/>
      <c r="G961" s="12"/>
      <c r="H961" s="12"/>
      <c r="I961" s="12"/>
      <c r="J961" s="12"/>
      <c r="K961" s="1435">
        <f>(IF($E1094&lt;&gt;0,$K$2,IF($F1094&lt;&gt;0,$K$2,IF($G1094&lt;&gt;0,$K$2,IF($H1094&lt;&gt;0,$K$2,IF($I1094&lt;&gt;0,$K$2,IF($J1094&lt;&gt;0,$K$2,"")))))))</f>
        <v>1</v>
      </c>
      <c r="L961" s="382"/>
    </row>
    <row r="962" spans="2:12">
      <c r="E962" s="12"/>
      <c r="F962" s="12"/>
      <c r="G962" s="12"/>
      <c r="H962" s="12"/>
      <c r="I962" s="12"/>
      <c r="J962" s="12"/>
      <c r="K962" s="1435">
        <f>(IF($E1094&lt;&gt;0,$K$2,IF($F1094&lt;&gt;0,$K$2,IF($G1094&lt;&gt;0,$K$2,IF($H1094&lt;&gt;0,$K$2,IF($I1094&lt;&gt;0,$K$2,IF($J1094&lt;&gt;0,$K$2,"")))))))</f>
        <v>1</v>
      </c>
      <c r="L962" s="382"/>
    </row>
    <row r="963" spans="2:12">
      <c r="B963" s="2190" t="str">
        <f>$B$7</f>
        <v>ОТЧЕТНИ ДАННИ ПО ЕБК ЗА СМЕТКИТЕ ЗА СРЕДСТВАТА ОТ ЕВРОПЕЙСКИЯ СЪЮЗ - КСФ</v>
      </c>
      <c r="C963" s="2191"/>
      <c r="D963" s="2191"/>
      <c r="E963" s="1053"/>
      <c r="F963" s="1053"/>
      <c r="G963" s="12"/>
      <c r="H963" s="12"/>
      <c r="I963" s="12"/>
      <c r="J963" s="12"/>
      <c r="K963" s="1435">
        <f>(IF($E1094&lt;&gt;0,$K$2,IF($F1094&lt;&gt;0,$K$2,IF($G1094&lt;&gt;0,$K$2,IF($H1094&lt;&gt;0,$K$2,IF($I1094&lt;&gt;0,$K$2,IF($J1094&lt;&gt;0,$K$2,"")))))))</f>
        <v>1</v>
      </c>
      <c r="L963" s="382"/>
    </row>
    <row r="964" spans="2:12">
      <c r="B964" s="1035"/>
      <c r="C964" s="1035"/>
      <c r="D964" s="1054"/>
      <c r="E964" s="1055" t="s">
        <v>737</v>
      </c>
      <c r="F964" s="1055" t="s">
        <v>644</v>
      </c>
      <c r="G964" s="665"/>
      <c r="H964" s="1056" t="s">
        <v>1419</v>
      </c>
      <c r="I964" s="1057"/>
      <c r="J964" s="1058"/>
      <c r="K964" s="1435">
        <f>(IF($E1094&lt;&gt;0,$K$2,IF($F1094&lt;&gt;0,$K$2,IF($G1094&lt;&gt;0,$K$2,IF($H1094&lt;&gt;0,$K$2,IF($I1094&lt;&gt;0,$K$2,IF($J1094&lt;&gt;0,$K$2,"")))))))</f>
        <v>1</v>
      </c>
      <c r="L964" s="382"/>
    </row>
    <row r="965" spans="2:12" ht="18.75">
      <c r="B965" s="2187">
        <f>$B$9</f>
        <v>0</v>
      </c>
      <c r="C965" s="2188"/>
      <c r="D965" s="2189"/>
      <c r="E965" s="977">
        <f>$E$9</f>
        <v>43466</v>
      </c>
      <c r="F965" s="1059">
        <f>$F$9</f>
        <v>43555</v>
      </c>
      <c r="G965" s="665"/>
      <c r="H965" s="665"/>
      <c r="I965" s="665"/>
      <c r="J965" s="665"/>
      <c r="K965" s="1435">
        <f>(IF($E1094&lt;&gt;0,$K$2,IF($F1094&lt;&gt;0,$K$2,IF($G1094&lt;&gt;0,$K$2,IF($H1094&lt;&gt;0,$K$2,IF($I1094&lt;&gt;0,$K$2,IF($J1094&lt;&gt;0,$K$2,"")))))))</f>
        <v>1</v>
      </c>
      <c r="L965" s="382"/>
    </row>
    <row r="966" spans="2:12">
      <c r="B966" s="1060" t="str">
        <f>$B$10</f>
        <v xml:space="preserve">                                                            (наименование на разпоредителя с бюджет)</v>
      </c>
      <c r="C966" s="1035"/>
      <c r="D966" s="1054"/>
      <c r="E966" s="1089"/>
      <c r="F966" s="1089"/>
      <c r="G966" s="665"/>
      <c r="H966" s="665"/>
      <c r="I966" s="665"/>
      <c r="J966" s="665"/>
      <c r="K966" s="1435">
        <f>(IF($E1094&lt;&gt;0,$K$2,IF($F1094&lt;&gt;0,$K$2,IF($G1094&lt;&gt;0,$K$2,IF($H1094&lt;&gt;0,$K$2,IF($I1094&lt;&gt;0,$K$2,IF($J1094&lt;&gt;0,$K$2,"")))))))</f>
        <v>1</v>
      </c>
      <c r="L966" s="382"/>
    </row>
    <row r="967" spans="2:12">
      <c r="B967" s="1060"/>
      <c r="C967" s="1035"/>
      <c r="D967" s="1054"/>
      <c r="E967" s="1060"/>
      <c r="F967" s="1035"/>
      <c r="G967" s="665"/>
      <c r="H967" s="665"/>
      <c r="I967" s="665"/>
      <c r="J967" s="665"/>
      <c r="K967" s="1435">
        <f>(IF($E1094&lt;&gt;0,$K$2,IF($F1094&lt;&gt;0,$K$2,IF($G1094&lt;&gt;0,$K$2,IF($H1094&lt;&gt;0,$K$2,IF($I1094&lt;&gt;0,$K$2,IF($J1094&lt;&gt;0,$K$2,"")))))))</f>
        <v>1</v>
      </c>
      <c r="L967" s="382"/>
    </row>
    <row r="968" spans="2:12" ht="19.5">
      <c r="B968" s="2221" t="str">
        <f>$B$12</f>
        <v>Министерство на регионалното развитие и благоустройство</v>
      </c>
      <c r="C968" s="2222"/>
      <c r="D968" s="2223"/>
      <c r="E968" s="1062" t="s">
        <v>1305</v>
      </c>
      <c r="F968" s="1813" t="str">
        <f>$F$12</f>
        <v>2100</v>
      </c>
      <c r="G968" s="1063"/>
      <c r="H968" s="665"/>
      <c r="I968" s="665"/>
      <c r="J968" s="665"/>
      <c r="K968" s="1435">
        <f>(IF($E1094&lt;&gt;0,$K$2,IF($F1094&lt;&gt;0,$K$2,IF($G1094&lt;&gt;0,$K$2,IF($H1094&lt;&gt;0,$K$2,IF($I1094&lt;&gt;0,$K$2,IF($J1094&lt;&gt;0,$K$2,"")))))))</f>
        <v>1</v>
      </c>
      <c r="L968" s="382"/>
    </row>
    <row r="969" spans="2:12">
      <c r="B969" s="1064" t="str">
        <f>$B$13</f>
        <v xml:space="preserve">                                             (наименование на първостепенния разпоредител с бюджет)</v>
      </c>
      <c r="C969" s="1035"/>
      <c r="D969" s="1054"/>
      <c r="E969" s="1065"/>
      <c r="F969" s="1066"/>
      <c r="G969" s="665"/>
      <c r="H969" s="665"/>
      <c r="I969" s="665"/>
      <c r="J969" s="665"/>
      <c r="K969" s="1435">
        <f>(IF($E1094&lt;&gt;0,$K$2,IF($F1094&lt;&gt;0,$K$2,IF($G1094&lt;&gt;0,$K$2,IF($H1094&lt;&gt;0,$K$2,IF($I1094&lt;&gt;0,$K$2,IF($J1094&lt;&gt;0,$K$2,"")))))))</f>
        <v>1</v>
      </c>
      <c r="L969" s="382"/>
    </row>
    <row r="970" spans="2:12" ht="19.5">
      <c r="B970" s="1067"/>
      <c r="C970" s="665"/>
      <c r="D970" s="1068" t="s">
        <v>1430</v>
      </c>
      <c r="E970" s="1069">
        <f>$E$15</f>
        <v>98</v>
      </c>
      <c r="F970" s="1412" t="str">
        <f>$F$15</f>
        <v>СЕС - КСФ</v>
      </c>
      <c r="G970" s="665"/>
      <c r="H970" s="12"/>
      <c r="I970" s="665"/>
      <c r="J970" s="12"/>
      <c r="K970" s="1435">
        <f>(IF($E1094&lt;&gt;0,$K$2,IF($F1094&lt;&gt;0,$K$2,IF($G1094&lt;&gt;0,$K$2,IF($H1094&lt;&gt;0,$K$2,IF($I1094&lt;&gt;0,$K$2,IF($J1094&lt;&gt;0,$K$2,"")))))))</f>
        <v>1</v>
      </c>
      <c r="L970" s="382"/>
    </row>
    <row r="971" spans="2:12" ht="16.5" thickBot="1">
      <c r="B971" s="1035"/>
      <c r="C971" s="1035"/>
      <c r="D971" s="1054"/>
      <c r="E971" s="1066"/>
      <c r="F971" s="1070"/>
      <c r="G971" s="1071"/>
      <c r="H971" s="1071"/>
      <c r="I971" s="1071"/>
      <c r="J971" s="1072" t="s">
        <v>740</v>
      </c>
      <c r="K971" s="1435">
        <f>(IF($E1094&lt;&gt;0,$K$2,IF($F1094&lt;&gt;0,$K$2,IF($G1094&lt;&gt;0,$K$2,IF($H1094&lt;&gt;0,$K$2,IF($I1094&lt;&gt;0,$K$2,IF($J1094&lt;&gt;0,$K$2,"")))))))</f>
        <v>1</v>
      </c>
      <c r="L971" s="382"/>
    </row>
    <row r="972" spans="2:12" ht="16.5">
      <c r="B972" s="1073"/>
      <c r="C972" s="1074"/>
      <c r="D972" s="1075" t="s">
        <v>1022</v>
      </c>
      <c r="E972" s="1076" t="s">
        <v>742</v>
      </c>
      <c r="F972" s="363" t="s">
        <v>1320</v>
      </c>
      <c r="G972" s="1077"/>
      <c r="H972" s="1078"/>
      <c r="I972" s="1077"/>
      <c r="J972" s="1079"/>
      <c r="K972" s="1435">
        <f>(IF($E1094&lt;&gt;0,$K$2,IF($F1094&lt;&gt;0,$K$2,IF($G1094&lt;&gt;0,$K$2,IF($H1094&lt;&gt;0,$K$2,IF($I1094&lt;&gt;0,$K$2,IF($J1094&lt;&gt;0,$K$2,"")))))))</f>
        <v>1</v>
      </c>
      <c r="L972" s="382"/>
    </row>
    <row r="973" spans="2:12" ht="56.1" customHeight="1">
      <c r="B973" s="1080" t="s">
        <v>692</v>
      </c>
      <c r="C973" s="1081" t="s">
        <v>744</v>
      </c>
      <c r="D973" s="1082" t="s">
        <v>1023</v>
      </c>
      <c r="E973" s="1083">
        <f>$C$3</f>
        <v>2019</v>
      </c>
      <c r="F973" s="364" t="s">
        <v>1318</v>
      </c>
      <c r="G973" s="1084" t="s">
        <v>1317</v>
      </c>
      <c r="H973" s="1085" t="s">
        <v>1016</v>
      </c>
      <c r="I973" s="1086" t="s">
        <v>1306</v>
      </c>
      <c r="J973" s="1087" t="s">
        <v>1307</v>
      </c>
      <c r="K973" s="1435">
        <f>(IF($E1094&lt;&gt;0,$K$2,IF($F1094&lt;&gt;0,$K$2,IF($G1094&lt;&gt;0,$K$2,IF($H1094&lt;&gt;0,$K$2,IF($I1094&lt;&gt;0,$K$2,IF($J1094&lt;&gt;0,$K$2,"")))))))</f>
        <v>1</v>
      </c>
      <c r="L973" s="382"/>
    </row>
    <row r="974" spans="2:12" ht="69" customHeight="1">
      <c r="B974" s="1088"/>
      <c r="C974" s="1089"/>
      <c r="D974" s="1090" t="s">
        <v>497</v>
      </c>
      <c r="E974" s="344" t="s">
        <v>344</v>
      </c>
      <c r="F974" s="344" t="s">
        <v>345</v>
      </c>
      <c r="G974" s="659" t="s">
        <v>1029</v>
      </c>
      <c r="H974" s="660" t="s">
        <v>1030</v>
      </c>
      <c r="I974" s="660" t="s">
        <v>1003</v>
      </c>
      <c r="J974" s="661" t="s">
        <v>1288</v>
      </c>
      <c r="K974" s="1435">
        <f>(IF($E1094&lt;&gt;0,$K$2,IF($F1094&lt;&gt;0,$K$2,IF($G1094&lt;&gt;0,$K$2,IF($H1094&lt;&gt;0,$K$2,IF($I1094&lt;&gt;0,$K$2,IF($J1094&lt;&gt;0,$K$2,"")))))))</f>
        <v>1</v>
      </c>
      <c r="L974" s="382"/>
    </row>
    <row r="975" spans="2:12">
      <c r="B975" s="1091"/>
      <c r="C975" s="1819" t="str">
        <f>VLOOKUP(D975,OP_LIST2,2,FALSE)</f>
        <v>98212</v>
      </c>
      <c r="D975" s="1431" t="s">
        <v>1459</v>
      </c>
      <c r="E975" s="279"/>
      <c r="F975" s="662"/>
      <c r="G975" s="1092"/>
      <c r="H975" s="668"/>
      <c r="I975" s="668"/>
      <c r="J975" s="669"/>
      <c r="K975" s="1435">
        <f>(IF($E1094&lt;&gt;0,$K$2,IF($F1094&lt;&gt;0,$K$2,IF($G1094&lt;&gt;0,$K$2,IF($H1094&lt;&gt;0,$K$2,IF($I1094&lt;&gt;0,$K$2,IF($J1094&lt;&gt;0,$K$2,"")))))))</f>
        <v>1</v>
      </c>
      <c r="L975" s="382"/>
    </row>
    <row r="976" spans="2:12">
      <c r="B976" s="1093"/>
      <c r="C976" s="1818">
        <f>VLOOKUP(D977,EBK_DEIN2,2,FALSE)</f>
        <v>8831</v>
      </c>
      <c r="D976" s="1432" t="s">
        <v>1272</v>
      </c>
      <c r="E976" s="662"/>
      <c r="F976" s="662"/>
      <c r="G976" s="1094"/>
      <c r="H976" s="670"/>
      <c r="I976" s="670"/>
      <c r="J976" s="671"/>
      <c r="K976" s="1435">
        <f>(IF($E1094&lt;&gt;0,$K$2,IF($F1094&lt;&gt;0,$K$2,IF($G1094&lt;&gt;0,$K$2,IF($H1094&lt;&gt;0,$K$2,IF($I1094&lt;&gt;0,$K$2,IF($J1094&lt;&gt;0,$K$2,"")))))))</f>
        <v>1</v>
      </c>
      <c r="L976" s="382"/>
    </row>
    <row r="977" spans="1:12">
      <c r="B977" s="1095"/>
      <c r="C977" s="1819">
        <f>+C976</f>
        <v>8831</v>
      </c>
      <c r="D977" s="1431" t="s">
        <v>241</v>
      </c>
      <c r="E977" s="662"/>
      <c r="F977" s="662"/>
      <c r="G977" s="1094"/>
      <c r="H977" s="670"/>
      <c r="I977" s="670"/>
      <c r="J977" s="671"/>
      <c r="K977" s="1435">
        <f>(IF($E1094&lt;&gt;0,$K$2,IF($F1094&lt;&gt;0,$K$2,IF($G1094&lt;&gt;0,$K$2,IF($H1094&lt;&gt;0,$K$2,IF($I1094&lt;&gt;0,$K$2,IF($J1094&lt;&gt;0,$K$2,"")))))))</f>
        <v>1</v>
      </c>
      <c r="L977" s="382"/>
    </row>
    <row r="978" spans="1:12">
      <c r="B978" s="1096"/>
      <c r="C978" s="1097"/>
      <c r="D978" s="1098" t="s">
        <v>1024</v>
      </c>
      <c r="E978" s="662"/>
      <c r="F978" s="662"/>
      <c r="G978" s="1099"/>
      <c r="H978" s="672"/>
      <c r="I978" s="672"/>
      <c r="J978" s="673"/>
      <c r="K978" s="1435">
        <f>(IF($E1094&lt;&gt;0,$K$2,IF($F1094&lt;&gt;0,$K$2,IF($G1094&lt;&gt;0,$K$2,IF($H1094&lt;&gt;0,$K$2,IF($I1094&lt;&gt;0,$K$2,IF($J1094&lt;&gt;0,$K$2,"")))))))</f>
        <v>1</v>
      </c>
      <c r="L978" s="382"/>
    </row>
    <row r="979" spans="1:12">
      <c r="B979" s="1100">
        <v>100</v>
      </c>
      <c r="C979" s="2213" t="s">
        <v>498</v>
      </c>
      <c r="D979" s="2194"/>
      <c r="E979" s="349">
        <f t="shared" ref="E979:J979" si="181">SUM(E980:E981)</f>
        <v>0</v>
      </c>
      <c r="F979" s="350">
        <f t="shared" si="181"/>
        <v>164342</v>
      </c>
      <c r="G979" s="463">
        <f t="shared" si="181"/>
        <v>142190</v>
      </c>
      <c r="H979" s="464">
        <f t="shared" si="181"/>
        <v>0</v>
      </c>
      <c r="I979" s="464">
        <f t="shared" si="181"/>
        <v>0</v>
      </c>
      <c r="J979" s="465">
        <f t="shared" si="181"/>
        <v>22152</v>
      </c>
      <c r="K979" s="1433">
        <f>(IF($E979&lt;&gt;0,$K$2,IF($F979&lt;&gt;0,$K$2,IF($G979&lt;&gt;0,$K$2,IF($H979&lt;&gt;0,$K$2,IF($I979&lt;&gt;0,$K$2,IF($J979&lt;&gt;0,$K$2,"")))))))</f>
        <v>1</v>
      </c>
      <c r="L979" s="383"/>
    </row>
    <row r="980" spans="1:12">
      <c r="B980" s="1101"/>
      <c r="C980" s="1102">
        <v>101</v>
      </c>
      <c r="D980" s="1103" t="s">
        <v>499</v>
      </c>
      <c r="E980" s="507"/>
      <c r="F980" s="516">
        <f>G980+H980+I980+J980</f>
        <v>1437</v>
      </c>
      <c r="G980" s="430">
        <v>999</v>
      </c>
      <c r="H980" s="431"/>
      <c r="I980" s="431"/>
      <c r="J980" s="432">
        <v>438</v>
      </c>
      <c r="K980" s="1433">
        <f t="shared" ref="K980:K1046" si="182">(IF($E980&lt;&gt;0,$K$2,IF($F980&lt;&gt;0,$K$2,IF($G980&lt;&gt;0,$K$2,IF($H980&lt;&gt;0,$K$2,IF($I980&lt;&gt;0,$K$2,IF($J980&lt;&gt;0,$K$2,"")))))))</f>
        <v>1</v>
      </c>
      <c r="L980" s="383"/>
    </row>
    <row r="981" spans="1:12" ht="36" customHeight="1">
      <c r="A981" s="1035"/>
      <c r="B981" s="1101"/>
      <c r="C981" s="1104">
        <v>102</v>
      </c>
      <c r="D981" s="1105" t="s">
        <v>500</v>
      </c>
      <c r="E981" s="513"/>
      <c r="F981" s="517">
        <f>G981+H981+I981+J981</f>
        <v>162905</v>
      </c>
      <c r="G981" s="442">
        <v>141191</v>
      </c>
      <c r="H981" s="443"/>
      <c r="I981" s="443"/>
      <c r="J981" s="444">
        <v>21714</v>
      </c>
      <c r="K981" s="1433">
        <f t="shared" si="182"/>
        <v>1</v>
      </c>
      <c r="L981" s="383"/>
    </row>
    <row r="982" spans="1:12" hidden="1">
      <c r="A982" s="1035"/>
      <c r="B982" s="1100">
        <v>200</v>
      </c>
      <c r="C982" s="2199" t="s">
        <v>501</v>
      </c>
      <c r="D982" s="2199"/>
      <c r="E982" s="349">
        <f t="shared" ref="E982:J982" si="183">SUM(E983:E987)</f>
        <v>0</v>
      </c>
      <c r="F982" s="350">
        <f t="shared" si="183"/>
        <v>0</v>
      </c>
      <c r="G982" s="463">
        <f t="shared" si="183"/>
        <v>0</v>
      </c>
      <c r="H982" s="464">
        <f t="shared" si="183"/>
        <v>0</v>
      </c>
      <c r="I982" s="464">
        <f t="shared" si="183"/>
        <v>0</v>
      </c>
      <c r="J982" s="465">
        <f t="shared" si="183"/>
        <v>0</v>
      </c>
      <c r="K982" s="1433" t="str">
        <f t="shared" si="182"/>
        <v/>
      </c>
      <c r="L982" s="383"/>
    </row>
    <row r="983" spans="1:12" hidden="1">
      <c r="A983" s="1035"/>
      <c r="B983" s="1106"/>
      <c r="C983" s="1102">
        <v>201</v>
      </c>
      <c r="D983" s="1103" t="s">
        <v>502</v>
      </c>
      <c r="E983" s="507"/>
      <c r="F983" s="516">
        <f>G983+H983+I983+J983</f>
        <v>0</v>
      </c>
      <c r="G983" s="430"/>
      <c r="H983" s="431"/>
      <c r="I983" s="431"/>
      <c r="J983" s="432"/>
      <c r="K983" s="1433" t="str">
        <f t="shared" si="182"/>
        <v/>
      </c>
      <c r="L983" s="383"/>
    </row>
    <row r="984" spans="1:12" hidden="1">
      <c r="A984" s="1035"/>
      <c r="B984" s="1107"/>
      <c r="C984" s="1108">
        <v>202</v>
      </c>
      <c r="D984" s="1109" t="s">
        <v>503</v>
      </c>
      <c r="E984" s="509"/>
      <c r="F984" s="518">
        <f>G984+H984+I984+J984</f>
        <v>0</v>
      </c>
      <c r="G984" s="433"/>
      <c r="H984" s="434"/>
      <c r="I984" s="434"/>
      <c r="J984" s="435"/>
      <c r="K984" s="1433" t="str">
        <f t="shared" si="182"/>
        <v/>
      </c>
      <c r="L984" s="383"/>
    </row>
    <row r="985" spans="1:12" ht="31.5" hidden="1">
      <c r="A985" s="1035"/>
      <c r="B985" s="1110"/>
      <c r="C985" s="1108">
        <v>205</v>
      </c>
      <c r="D985" s="1109" t="s">
        <v>885</v>
      </c>
      <c r="E985" s="509"/>
      <c r="F985" s="518">
        <f>G985+H985+I985+J985</f>
        <v>0</v>
      </c>
      <c r="G985" s="433"/>
      <c r="H985" s="434"/>
      <c r="I985" s="434"/>
      <c r="J985" s="435"/>
      <c r="K985" s="1433" t="str">
        <f t="shared" si="182"/>
        <v/>
      </c>
      <c r="L985" s="383"/>
    </row>
    <row r="986" spans="1:12" hidden="1">
      <c r="A986" s="1035"/>
      <c r="B986" s="1110"/>
      <c r="C986" s="1108">
        <v>208</v>
      </c>
      <c r="D986" s="1111" t="s">
        <v>886</v>
      </c>
      <c r="E986" s="509"/>
      <c r="F986" s="518">
        <f>G986+H986+I986+J986</f>
        <v>0</v>
      </c>
      <c r="G986" s="433"/>
      <c r="H986" s="434"/>
      <c r="I986" s="434"/>
      <c r="J986" s="435"/>
      <c r="K986" s="1433" t="str">
        <f t="shared" si="182"/>
        <v/>
      </c>
      <c r="L986" s="383"/>
    </row>
    <row r="987" spans="1:12" hidden="1">
      <c r="A987" s="1035"/>
      <c r="B987" s="1106"/>
      <c r="C987" s="1104">
        <v>209</v>
      </c>
      <c r="D987" s="1112" t="s">
        <v>887</v>
      </c>
      <c r="E987" s="513"/>
      <c r="F987" s="517">
        <f>G987+H987+I987+J987</f>
        <v>0</v>
      </c>
      <c r="G987" s="442"/>
      <c r="H987" s="443"/>
      <c r="I987" s="443"/>
      <c r="J987" s="444"/>
      <c r="K987" s="1433" t="str">
        <f t="shared" si="182"/>
        <v/>
      </c>
      <c r="L987" s="383"/>
    </row>
    <row r="988" spans="1:12">
      <c r="B988" s="1100">
        <v>500</v>
      </c>
      <c r="C988" s="2201" t="s">
        <v>888</v>
      </c>
      <c r="D988" s="2201"/>
      <c r="E988" s="349">
        <f t="shared" ref="E988:J988" si="184">SUM(E989:E995)</f>
        <v>0</v>
      </c>
      <c r="F988" s="350">
        <f t="shared" si="184"/>
        <v>69344</v>
      </c>
      <c r="G988" s="463">
        <f t="shared" si="184"/>
        <v>0</v>
      </c>
      <c r="H988" s="464">
        <f t="shared" si="184"/>
        <v>0</v>
      </c>
      <c r="I988" s="464">
        <f t="shared" si="184"/>
        <v>0</v>
      </c>
      <c r="J988" s="465">
        <f t="shared" si="184"/>
        <v>69344</v>
      </c>
      <c r="K988" s="1433">
        <f t="shared" si="182"/>
        <v>1</v>
      </c>
      <c r="L988" s="383"/>
    </row>
    <row r="989" spans="1:12" ht="31.5">
      <c r="A989" s="1035"/>
      <c r="B989" s="1106"/>
      <c r="C989" s="1113">
        <v>551</v>
      </c>
      <c r="D989" s="1114" t="s">
        <v>889</v>
      </c>
      <c r="E989" s="507"/>
      <c r="F989" s="516">
        <f t="shared" ref="F989:F996" si="185">G989+H989+I989+J989</f>
        <v>43436</v>
      </c>
      <c r="G989" s="1395">
        <v>0</v>
      </c>
      <c r="H989" s="1396">
        <v>0</v>
      </c>
      <c r="I989" s="1396">
        <v>0</v>
      </c>
      <c r="J989" s="432">
        <v>43436</v>
      </c>
      <c r="K989" s="1433">
        <f t="shared" si="182"/>
        <v>1</v>
      </c>
      <c r="L989" s="383"/>
    </row>
    <row r="990" spans="1:12" hidden="1">
      <c r="B990" s="1106"/>
      <c r="C990" s="1115">
        <f>C989+1</f>
        <v>552</v>
      </c>
      <c r="D990" s="1116" t="s">
        <v>890</v>
      </c>
      <c r="E990" s="509"/>
      <c r="F990" s="518">
        <f t="shared" si="185"/>
        <v>0</v>
      </c>
      <c r="G990" s="1397">
        <v>0</v>
      </c>
      <c r="H990" s="1398">
        <v>0</v>
      </c>
      <c r="I990" s="1398">
        <v>0</v>
      </c>
      <c r="J990" s="435"/>
      <c r="K990" s="1433" t="str">
        <f t="shared" si="182"/>
        <v/>
      </c>
      <c r="L990" s="383"/>
    </row>
    <row r="991" spans="1:12" hidden="1">
      <c r="A991" s="1035"/>
      <c r="B991" s="1117"/>
      <c r="C991" s="1115">
        <v>558</v>
      </c>
      <c r="D991" s="1118" t="s">
        <v>1444</v>
      </c>
      <c r="E991" s="509"/>
      <c r="F991" s="518">
        <f>G991+H991+I991+J991</f>
        <v>0</v>
      </c>
      <c r="G991" s="1397">
        <v>0</v>
      </c>
      <c r="H991" s="1398">
        <v>0</v>
      </c>
      <c r="I991" s="1398">
        <v>0</v>
      </c>
      <c r="J991" s="638">
        <v>0</v>
      </c>
      <c r="K991" s="1433" t="str">
        <f t="shared" si="182"/>
        <v/>
      </c>
      <c r="L991" s="383"/>
    </row>
    <row r="992" spans="1:12">
      <c r="A992" s="307"/>
      <c r="B992" s="1117"/>
      <c r="C992" s="1115">
        <v>560</v>
      </c>
      <c r="D992" s="1118" t="s">
        <v>891</v>
      </c>
      <c r="E992" s="509"/>
      <c r="F992" s="518">
        <f t="shared" si="185"/>
        <v>16815</v>
      </c>
      <c r="G992" s="1397">
        <v>0</v>
      </c>
      <c r="H992" s="1398">
        <v>0</v>
      </c>
      <c r="I992" s="1398">
        <v>0</v>
      </c>
      <c r="J992" s="435">
        <v>16815</v>
      </c>
      <c r="K992" s="1433">
        <f t="shared" si="182"/>
        <v>1</v>
      </c>
      <c r="L992" s="383"/>
    </row>
    <row r="993" spans="1:12">
      <c r="B993" s="1117"/>
      <c r="C993" s="1115">
        <v>580</v>
      </c>
      <c r="D993" s="1116" t="s">
        <v>892</v>
      </c>
      <c r="E993" s="509"/>
      <c r="F993" s="518">
        <f t="shared" si="185"/>
        <v>9093</v>
      </c>
      <c r="G993" s="1397">
        <v>0</v>
      </c>
      <c r="H993" s="1398">
        <v>0</v>
      </c>
      <c r="I993" s="1398">
        <v>0</v>
      </c>
      <c r="J993" s="435">
        <v>9093</v>
      </c>
      <c r="K993" s="1433">
        <f t="shared" si="182"/>
        <v>1</v>
      </c>
      <c r="L993" s="383"/>
    </row>
    <row r="994" spans="1:12" ht="31.5" hidden="1">
      <c r="B994" s="1106"/>
      <c r="C994" s="1108">
        <v>588</v>
      </c>
      <c r="D994" s="1111" t="s">
        <v>1448</v>
      </c>
      <c r="E994" s="509"/>
      <c r="F994" s="518">
        <f>G994+H994+I994+J994</f>
        <v>0</v>
      </c>
      <c r="G994" s="1397">
        <v>0</v>
      </c>
      <c r="H994" s="1398">
        <v>0</v>
      </c>
      <c r="I994" s="1398">
        <v>0</v>
      </c>
      <c r="J994" s="638">
        <v>0</v>
      </c>
      <c r="K994" s="1433" t="str">
        <f t="shared" si="182"/>
        <v/>
      </c>
      <c r="L994" s="383"/>
    </row>
    <row r="995" spans="1:12" ht="31.5" hidden="1">
      <c r="B995" s="1106"/>
      <c r="C995" s="1119">
        <v>590</v>
      </c>
      <c r="D995" s="1120" t="s">
        <v>893</v>
      </c>
      <c r="E995" s="513"/>
      <c r="F995" s="517">
        <f t="shared" si="185"/>
        <v>0</v>
      </c>
      <c r="G995" s="442"/>
      <c r="H995" s="443"/>
      <c r="I995" s="443"/>
      <c r="J995" s="444"/>
      <c r="K995" s="1433" t="str">
        <f t="shared" si="182"/>
        <v/>
      </c>
      <c r="L995" s="383"/>
    </row>
    <row r="996" spans="1:12" hidden="1">
      <c r="A996" s="7">
        <v>5</v>
      </c>
      <c r="B996" s="1100">
        <v>800</v>
      </c>
      <c r="C996" s="2202" t="s">
        <v>1025</v>
      </c>
      <c r="D996" s="2203"/>
      <c r="E996" s="1415"/>
      <c r="F996" s="352">
        <f t="shared" si="185"/>
        <v>0</v>
      </c>
      <c r="G996" s="1214"/>
      <c r="H996" s="1215"/>
      <c r="I996" s="1215"/>
      <c r="J996" s="1216"/>
      <c r="K996" s="1433" t="str">
        <f t="shared" si="182"/>
        <v/>
      </c>
      <c r="L996" s="383"/>
    </row>
    <row r="997" spans="1:12">
      <c r="A997" s="8">
        <v>10</v>
      </c>
      <c r="B997" s="1100">
        <v>1000</v>
      </c>
      <c r="C997" s="2199" t="s">
        <v>895</v>
      </c>
      <c r="D997" s="2199"/>
      <c r="E997" s="351">
        <f t="shared" ref="E997:J997" si="186">SUM(E998:E1014)</f>
        <v>0</v>
      </c>
      <c r="F997" s="352">
        <f t="shared" si="186"/>
        <v>6264</v>
      </c>
      <c r="G997" s="463">
        <f t="shared" si="186"/>
        <v>6264</v>
      </c>
      <c r="H997" s="464">
        <f t="shared" si="186"/>
        <v>0</v>
      </c>
      <c r="I997" s="464">
        <f t="shared" si="186"/>
        <v>0</v>
      </c>
      <c r="J997" s="465">
        <f t="shared" si="186"/>
        <v>0</v>
      </c>
      <c r="K997" s="1433">
        <f t="shared" si="182"/>
        <v>1</v>
      </c>
      <c r="L997" s="383"/>
    </row>
    <row r="998" spans="1:12" hidden="1">
      <c r="A998" s="8">
        <v>15</v>
      </c>
      <c r="B998" s="1107"/>
      <c r="C998" s="1102">
        <v>1011</v>
      </c>
      <c r="D998" s="1121" t="s">
        <v>896</v>
      </c>
      <c r="E998" s="507"/>
      <c r="F998" s="516">
        <f t="shared" ref="F998:F1014" si="187">G998+H998+I998+J998</f>
        <v>0</v>
      </c>
      <c r="G998" s="430"/>
      <c r="H998" s="431"/>
      <c r="I998" s="431"/>
      <c r="J998" s="432"/>
      <c r="K998" s="1433" t="str">
        <f t="shared" si="182"/>
        <v/>
      </c>
      <c r="L998" s="383"/>
    </row>
    <row r="999" spans="1:12" hidden="1">
      <c r="A999" s="7">
        <v>35</v>
      </c>
      <c r="B999" s="1107"/>
      <c r="C999" s="1108">
        <v>1012</v>
      </c>
      <c r="D999" s="1109" t="s">
        <v>897</v>
      </c>
      <c r="E999" s="509"/>
      <c r="F999" s="518">
        <f t="shared" si="187"/>
        <v>0</v>
      </c>
      <c r="G999" s="433"/>
      <c r="H999" s="434"/>
      <c r="I999" s="434"/>
      <c r="J999" s="435"/>
      <c r="K999" s="1433" t="str">
        <f t="shared" si="182"/>
        <v/>
      </c>
      <c r="L999" s="383"/>
    </row>
    <row r="1000" spans="1:12" hidden="1">
      <c r="A1000" s="8">
        <v>40</v>
      </c>
      <c r="B1000" s="1107"/>
      <c r="C1000" s="1108">
        <v>1013</v>
      </c>
      <c r="D1000" s="1109" t="s">
        <v>898</v>
      </c>
      <c r="E1000" s="509"/>
      <c r="F1000" s="518">
        <f t="shared" si="187"/>
        <v>0</v>
      </c>
      <c r="G1000" s="433"/>
      <c r="H1000" s="434"/>
      <c r="I1000" s="434"/>
      <c r="J1000" s="435"/>
      <c r="K1000" s="1433" t="str">
        <f t="shared" si="182"/>
        <v/>
      </c>
      <c r="L1000" s="383"/>
    </row>
    <row r="1001" spans="1:12" hidden="1">
      <c r="A1001" s="8">
        <v>45</v>
      </c>
      <c r="B1001" s="1107"/>
      <c r="C1001" s="1108">
        <v>1014</v>
      </c>
      <c r="D1001" s="1109" t="s">
        <v>899</v>
      </c>
      <c r="E1001" s="509"/>
      <c r="F1001" s="518">
        <f t="shared" si="187"/>
        <v>0</v>
      </c>
      <c r="G1001" s="433"/>
      <c r="H1001" s="434"/>
      <c r="I1001" s="434"/>
      <c r="J1001" s="435"/>
      <c r="K1001" s="1433" t="str">
        <f t="shared" si="182"/>
        <v/>
      </c>
      <c r="L1001" s="383"/>
    </row>
    <row r="1002" spans="1:12" hidden="1">
      <c r="A1002" s="8">
        <v>50</v>
      </c>
      <c r="B1002" s="1107"/>
      <c r="C1002" s="1108">
        <v>1015</v>
      </c>
      <c r="D1002" s="1109" t="s">
        <v>900</v>
      </c>
      <c r="E1002" s="509"/>
      <c r="F1002" s="518">
        <f t="shared" si="187"/>
        <v>0</v>
      </c>
      <c r="G1002" s="433"/>
      <c r="H1002" s="434"/>
      <c r="I1002" s="434"/>
      <c r="J1002" s="435"/>
      <c r="K1002" s="1433" t="str">
        <f t="shared" si="182"/>
        <v/>
      </c>
      <c r="L1002" s="383"/>
    </row>
    <row r="1003" spans="1:12" hidden="1">
      <c r="A1003" s="8">
        <v>55</v>
      </c>
      <c r="B1003" s="1107"/>
      <c r="C1003" s="1122">
        <v>1016</v>
      </c>
      <c r="D1003" s="1123" t="s">
        <v>901</v>
      </c>
      <c r="E1003" s="511"/>
      <c r="F1003" s="519">
        <f t="shared" si="187"/>
        <v>0</v>
      </c>
      <c r="G1003" s="497"/>
      <c r="H1003" s="498"/>
      <c r="I1003" s="498"/>
      <c r="J1003" s="499"/>
      <c r="K1003" s="1433" t="str">
        <f t="shared" si="182"/>
        <v/>
      </c>
      <c r="L1003" s="383"/>
    </row>
    <row r="1004" spans="1:12">
      <c r="A1004" s="8">
        <v>60</v>
      </c>
      <c r="B1004" s="1101"/>
      <c r="C1004" s="1124">
        <v>1020</v>
      </c>
      <c r="D1004" s="1125" t="s">
        <v>902</v>
      </c>
      <c r="E1004" s="1416"/>
      <c r="F1004" s="521">
        <f t="shared" si="187"/>
        <v>6264</v>
      </c>
      <c r="G1004" s="439">
        <v>6264</v>
      </c>
      <c r="H1004" s="440"/>
      <c r="I1004" s="440"/>
      <c r="J1004" s="441"/>
      <c r="K1004" s="1433">
        <f t="shared" si="182"/>
        <v>1</v>
      </c>
      <c r="L1004" s="383"/>
    </row>
    <row r="1005" spans="1:12" hidden="1">
      <c r="A1005" s="7">
        <v>65</v>
      </c>
      <c r="B1005" s="1107"/>
      <c r="C1005" s="1126">
        <v>1030</v>
      </c>
      <c r="D1005" s="1127" t="s">
        <v>903</v>
      </c>
      <c r="E1005" s="1417"/>
      <c r="F1005" s="523">
        <f t="shared" si="187"/>
        <v>0</v>
      </c>
      <c r="G1005" s="436"/>
      <c r="H1005" s="437"/>
      <c r="I1005" s="437"/>
      <c r="J1005" s="438"/>
      <c r="K1005" s="1433" t="str">
        <f t="shared" si="182"/>
        <v/>
      </c>
      <c r="L1005" s="383"/>
    </row>
    <row r="1006" spans="1:12" hidden="1">
      <c r="A1006" s="8">
        <v>70</v>
      </c>
      <c r="B1006" s="1107"/>
      <c r="C1006" s="1124">
        <v>1051</v>
      </c>
      <c r="D1006" s="1128" t="s">
        <v>904</v>
      </c>
      <c r="E1006" s="1416"/>
      <c r="F1006" s="521">
        <f t="shared" si="187"/>
        <v>0</v>
      </c>
      <c r="G1006" s="439"/>
      <c r="H1006" s="440"/>
      <c r="I1006" s="440"/>
      <c r="J1006" s="441"/>
      <c r="K1006" s="1433" t="str">
        <f t="shared" si="182"/>
        <v/>
      </c>
      <c r="L1006" s="383"/>
    </row>
    <row r="1007" spans="1:12" hidden="1">
      <c r="A1007" s="8">
        <v>75</v>
      </c>
      <c r="B1007" s="1107"/>
      <c r="C1007" s="1108">
        <v>1052</v>
      </c>
      <c r="D1007" s="1109" t="s">
        <v>905</v>
      </c>
      <c r="E1007" s="509"/>
      <c r="F1007" s="518">
        <f t="shared" si="187"/>
        <v>0</v>
      </c>
      <c r="G1007" s="433"/>
      <c r="H1007" s="434"/>
      <c r="I1007" s="434"/>
      <c r="J1007" s="435"/>
      <c r="K1007" s="1433" t="str">
        <f t="shared" si="182"/>
        <v/>
      </c>
      <c r="L1007" s="383"/>
    </row>
    <row r="1008" spans="1:12" hidden="1">
      <c r="A1008" s="8">
        <v>80</v>
      </c>
      <c r="B1008" s="1107"/>
      <c r="C1008" s="1126">
        <v>1053</v>
      </c>
      <c r="D1008" s="1127" t="s">
        <v>1324</v>
      </c>
      <c r="E1008" s="1417"/>
      <c r="F1008" s="523">
        <f t="shared" si="187"/>
        <v>0</v>
      </c>
      <c r="G1008" s="436"/>
      <c r="H1008" s="437"/>
      <c r="I1008" s="437"/>
      <c r="J1008" s="438"/>
      <c r="K1008" s="1433" t="str">
        <f t="shared" si="182"/>
        <v/>
      </c>
      <c r="L1008" s="383"/>
    </row>
    <row r="1009" spans="1:12" hidden="1">
      <c r="A1009" s="8">
        <v>80</v>
      </c>
      <c r="B1009" s="1107"/>
      <c r="C1009" s="1124">
        <v>1062</v>
      </c>
      <c r="D1009" s="1125" t="s">
        <v>906</v>
      </c>
      <c r="E1009" s="1416"/>
      <c r="F1009" s="521">
        <f t="shared" si="187"/>
        <v>0</v>
      </c>
      <c r="G1009" s="439"/>
      <c r="H1009" s="440"/>
      <c r="I1009" s="440"/>
      <c r="J1009" s="441"/>
      <c r="K1009" s="1433" t="str">
        <f t="shared" si="182"/>
        <v/>
      </c>
      <c r="L1009" s="383"/>
    </row>
    <row r="1010" spans="1:12" hidden="1">
      <c r="A1010" s="8">
        <v>85</v>
      </c>
      <c r="B1010" s="1107"/>
      <c r="C1010" s="1126">
        <v>1063</v>
      </c>
      <c r="D1010" s="1129" t="s">
        <v>1282</v>
      </c>
      <c r="E1010" s="1417"/>
      <c r="F1010" s="523">
        <f t="shared" si="187"/>
        <v>0</v>
      </c>
      <c r="G1010" s="436"/>
      <c r="H1010" s="437"/>
      <c r="I1010" s="437"/>
      <c r="J1010" s="438"/>
      <c r="K1010" s="1433" t="str">
        <f t="shared" si="182"/>
        <v/>
      </c>
      <c r="L1010" s="383"/>
    </row>
    <row r="1011" spans="1:12" hidden="1">
      <c r="A1011" s="8">
        <v>90</v>
      </c>
      <c r="B1011" s="1107"/>
      <c r="C1011" s="1130">
        <v>1069</v>
      </c>
      <c r="D1011" s="1131" t="s">
        <v>907</v>
      </c>
      <c r="E1011" s="1418"/>
      <c r="F1011" s="525">
        <f t="shared" si="187"/>
        <v>0</v>
      </c>
      <c r="G1011" s="622"/>
      <c r="H1011" s="623"/>
      <c r="I1011" s="623"/>
      <c r="J1011" s="587"/>
      <c r="K1011" s="1433" t="str">
        <f t="shared" si="182"/>
        <v/>
      </c>
      <c r="L1011" s="383"/>
    </row>
    <row r="1012" spans="1:12" hidden="1">
      <c r="A1012" s="8">
        <v>90</v>
      </c>
      <c r="B1012" s="1101"/>
      <c r="C1012" s="1124">
        <v>1091</v>
      </c>
      <c r="D1012" s="1128" t="s">
        <v>1325</v>
      </c>
      <c r="E1012" s="1416"/>
      <c r="F1012" s="521">
        <f t="shared" si="187"/>
        <v>0</v>
      </c>
      <c r="G1012" s="439"/>
      <c r="H1012" s="440"/>
      <c r="I1012" s="440"/>
      <c r="J1012" s="441"/>
      <c r="K1012" s="1433" t="str">
        <f t="shared" si="182"/>
        <v/>
      </c>
      <c r="L1012" s="383"/>
    </row>
    <row r="1013" spans="1:12" hidden="1">
      <c r="A1013" s="7">
        <v>115</v>
      </c>
      <c r="B1013" s="1107"/>
      <c r="C1013" s="1108">
        <v>1092</v>
      </c>
      <c r="D1013" s="1109" t="s">
        <v>1088</v>
      </c>
      <c r="E1013" s="509"/>
      <c r="F1013" s="518">
        <f t="shared" si="187"/>
        <v>0</v>
      </c>
      <c r="G1013" s="433"/>
      <c r="H1013" s="434"/>
      <c r="I1013" s="434"/>
      <c r="J1013" s="435"/>
      <c r="K1013" s="1433" t="str">
        <f t="shared" si="182"/>
        <v/>
      </c>
      <c r="L1013" s="383"/>
    </row>
    <row r="1014" spans="1:12" hidden="1">
      <c r="A1014" s="7">
        <v>125</v>
      </c>
      <c r="B1014" s="1107"/>
      <c r="C1014" s="1104">
        <v>1098</v>
      </c>
      <c r="D1014" s="1132" t="s">
        <v>908</v>
      </c>
      <c r="E1014" s="513"/>
      <c r="F1014" s="517">
        <f t="shared" si="187"/>
        <v>0</v>
      </c>
      <c r="G1014" s="442"/>
      <c r="H1014" s="443"/>
      <c r="I1014" s="443"/>
      <c r="J1014" s="444"/>
      <c r="K1014" s="1433" t="str">
        <f t="shared" si="182"/>
        <v/>
      </c>
      <c r="L1014" s="383"/>
    </row>
    <row r="1015" spans="1:12">
      <c r="A1015" s="8">
        <v>130</v>
      </c>
      <c r="B1015" s="1100">
        <v>1900</v>
      </c>
      <c r="C1015" s="2192" t="s">
        <v>575</v>
      </c>
      <c r="D1015" s="2192"/>
      <c r="E1015" s="351">
        <f t="shared" ref="E1015:J1015" si="188">SUM(E1016:E1018)</f>
        <v>0</v>
      </c>
      <c r="F1015" s="352">
        <f t="shared" si="188"/>
        <v>27500</v>
      </c>
      <c r="G1015" s="463">
        <f t="shared" si="188"/>
        <v>27500</v>
      </c>
      <c r="H1015" s="464">
        <f t="shared" si="188"/>
        <v>0</v>
      </c>
      <c r="I1015" s="464">
        <f t="shared" si="188"/>
        <v>0</v>
      </c>
      <c r="J1015" s="465">
        <f t="shared" si="188"/>
        <v>0</v>
      </c>
      <c r="K1015" s="1433">
        <f t="shared" si="182"/>
        <v>1</v>
      </c>
      <c r="L1015" s="383"/>
    </row>
    <row r="1016" spans="1:12" ht="31.5">
      <c r="A1016" s="8">
        <v>135</v>
      </c>
      <c r="B1016" s="1107"/>
      <c r="C1016" s="1102">
        <v>1901</v>
      </c>
      <c r="D1016" s="1133" t="s">
        <v>576</v>
      </c>
      <c r="E1016" s="507"/>
      <c r="F1016" s="516">
        <f>G1016+H1016+I1016+J1016</f>
        <v>27500</v>
      </c>
      <c r="G1016" s="430">
        <v>27500</v>
      </c>
      <c r="H1016" s="431"/>
      <c r="I1016" s="431"/>
      <c r="J1016" s="432"/>
      <c r="K1016" s="1433">
        <f t="shared" si="182"/>
        <v>1</v>
      </c>
      <c r="L1016" s="383"/>
    </row>
    <row r="1017" spans="1:12" ht="31.5" hidden="1">
      <c r="A1017" s="8">
        <v>140</v>
      </c>
      <c r="B1017" s="1134"/>
      <c r="C1017" s="1108">
        <v>1981</v>
      </c>
      <c r="D1017" s="1135" t="s">
        <v>577</v>
      </c>
      <c r="E1017" s="509"/>
      <c r="F1017" s="518">
        <f>G1017+H1017+I1017+J1017</f>
        <v>0</v>
      </c>
      <c r="G1017" s="433"/>
      <c r="H1017" s="434"/>
      <c r="I1017" s="434"/>
      <c r="J1017" s="435"/>
      <c r="K1017" s="1433" t="str">
        <f t="shared" si="182"/>
        <v/>
      </c>
      <c r="L1017" s="383"/>
    </row>
    <row r="1018" spans="1:12" ht="31.5" hidden="1">
      <c r="A1018" s="8">
        <v>145</v>
      </c>
      <c r="B1018" s="1107"/>
      <c r="C1018" s="1104">
        <v>1991</v>
      </c>
      <c r="D1018" s="1136" t="s">
        <v>578</v>
      </c>
      <c r="E1018" s="513"/>
      <c r="F1018" s="517">
        <f>G1018+H1018+I1018+J1018</f>
        <v>0</v>
      </c>
      <c r="G1018" s="442"/>
      <c r="H1018" s="443"/>
      <c r="I1018" s="443"/>
      <c r="J1018" s="444"/>
      <c r="K1018" s="1433" t="str">
        <f t="shared" si="182"/>
        <v/>
      </c>
      <c r="L1018" s="383"/>
    </row>
    <row r="1019" spans="1:12" hidden="1">
      <c r="A1019" s="8">
        <v>150</v>
      </c>
      <c r="B1019" s="1100">
        <v>2100</v>
      </c>
      <c r="C1019" s="2192" t="s">
        <v>1072</v>
      </c>
      <c r="D1019" s="2192"/>
      <c r="E1019" s="351">
        <f t="shared" ref="E1019:J1019" si="189">SUM(E1020:E1024)</f>
        <v>0</v>
      </c>
      <c r="F1019" s="352">
        <f t="shared" si="189"/>
        <v>0</v>
      </c>
      <c r="G1019" s="463">
        <f t="shared" si="189"/>
        <v>0</v>
      </c>
      <c r="H1019" s="464">
        <f t="shared" si="189"/>
        <v>0</v>
      </c>
      <c r="I1019" s="464">
        <f t="shared" si="189"/>
        <v>0</v>
      </c>
      <c r="J1019" s="465">
        <f t="shared" si="189"/>
        <v>0</v>
      </c>
      <c r="K1019" s="1433" t="str">
        <f t="shared" si="182"/>
        <v/>
      </c>
      <c r="L1019" s="383"/>
    </row>
    <row r="1020" spans="1:12" hidden="1">
      <c r="A1020" s="8">
        <v>155</v>
      </c>
      <c r="B1020" s="1107"/>
      <c r="C1020" s="1102">
        <v>2110</v>
      </c>
      <c r="D1020" s="1137" t="s">
        <v>909</v>
      </c>
      <c r="E1020" s="507"/>
      <c r="F1020" s="516">
        <f>G1020+H1020+I1020+J1020</f>
        <v>0</v>
      </c>
      <c r="G1020" s="430"/>
      <c r="H1020" s="431"/>
      <c r="I1020" s="431"/>
      <c r="J1020" s="432"/>
      <c r="K1020" s="1433" t="str">
        <f t="shared" si="182"/>
        <v/>
      </c>
      <c r="L1020" s="383"/>
    </row>
    <row r="1021" spans="1:12" hidden="1">
      <c r="A1021" s="8">
        <v>160</v>
      </c>
      <c r="B1021" s="1134"/>
      <c r="C1021" s="1108">
        <v>2120</v>
      </c>
      <c r="D1021" s="1111" t="s">
        <v>910</v>
      </c>
      <c r="E1021" s="509"/>
      <c r="F1021" s="518">
        <f>G1021+H1021+I1021+J1021</f>
        <v>0</v>
      </c>
      <c r="G1021" s="433"/>
      <c r="H1021" s="434"/>
      <c r="I1021" s="434"/>
      <c r="J1021" s="435"/>
      <c r="K1021" s="1433" t="str">
        <f t="shared" si="182"/>
        <v/>
      </c>
      <c r="L1021" s="383"/>
    </row>
    <row r="1022" spans="1:12" hidden="1">
      <c r="A1022" s="8">
        <v>165</v>
      </c>
      <c r="B1022" s="1134"/>
      <c r="C1022" s="1108">
        <v>2125</v>
      </c>
      <c r="D1022" s="1111" t="s">
        <v>1026</v>
      </c>
      <c r="E1022" s="509"/>
      <c r="F1022" s="518">
        <f>G1022+H1022+I1022+J1022</f>
        <v>0</v>
      </c>
      <c r="G1022" s="433"/>
      <c r="H1022" s="434"/>
      <c r="I1022" s="1398">
        <v>0</v>
      </c>
      <c r="J1022" s="435"/>
      <c r="K1022" s="1433" t="str">
        <f t="shared" si="182"/>
        <v/>
      </c>
      <c r="L1022" s="383"/>
    </row>
    <row r="1023" spans="1:12" hidden="1">
      <c r="A1023" s="8">
        <v>175</v>
      </c>
      <c r="B1023" s="1106"/>
      <c r="C1023" s="1108">
        <v>2140</v>
      </c>
      <c r="D1023" s="1111" t="s">
        <v>912</v>
      </c>
      <c r="E1023" s="509"/>
      <c r="F1023" s="518">
        <f>G1023+H1023+I1023+J1023</f>
        <v>0</v>
      </c>
      <c r="G1023" s="433"/>
      <c r="H1023" s="434"/>
      <c r="I1023" s="1398">
        <v>0</v>
      </c>
      <c r="J1023" s="435"/>
      <c r="K1023" s="1433" t="str">
        <f t="shared" si="182"/>
        <v/>
      </c>
      <c r="L1023" s="383"/>
    </row>
    <row r="1024" spans="1:12" hidden="1">
      <c r="A1024" s="8">
        <v>180</v>
      </c>
      <c r="B1024" s="1107"/>
      <c r="C1024" s="1104">
        <v>2190</v>
      </c>
      <c r="D1024" s="1138" t="s">
        <v>913</v>
      </c>
      <c r="E1024" s="513"/>
      <c r="F1024" s="517">
        <f>G1024+H1024+I1024+J1024</f>
        <v>0</v>
      </c>
      <c r="G1024" s="442"/>
      <c r="H1024" s="443"/>
      <c r="I1024" s="1400">
        <v>0</v>
      </c>
      <c r="J1024" s="444"/>
      <c r="K1024" s="1433" t="str">
        <f t="shared" si="182"/>
        <v/>
      </c>
      <c r="L1024" s="383"/>
    </row>
    <row r="1025" spans="1:12" hidden="1">
      <c r="A1025" s="8">
        <v>185</v>
      </c>
      <c r="B1025" s="1100">
        <v>2200</v>
      </c>
      <c r="C1025" s="2192" t="s">
        <v>914</v>
      </c>
      <c r="D1025" s="2192"/>
      <c r="E1025" s="351">
        <f t="shared" ref="E1025:J1025" si="190">SUM(E1026:E1027)</f>
        <v>0</v>
      </c>
      <c r="F1025" s="352">
        <f t="shared" si="190"/>
        <v>0</v>
      </c>
      <c r="G1025" s="463">
        <f t="shared" si="190"/>
        <v>0</v>
      </c>
      <c r="H1025" s="464">
        <f t="shared" si="190"/>
        <v>0</v>
      </c>
      <c r="I1025" s="464">
        <f t="shared" si="190"/>
        <v>0</v>
      </c>
      <c r="J1025" s="465">
        <f t="shared" si="190"/>
        <v>0</v>
      </c>
      <c r="K1025" s="1433" t="str">
        <f t="shared" si="182"/>
        <v/>
      </c>
      <c r="L1025" s="383"/>
    </row>
    <row r="1026" spans="1:12" hidden="1">
      <c r="A1026" s="8">
        <v>190</v>
      </c>
      <c r="B1026" s="1107"/>
      <c r="C1026" s="1102">
        <v>2221</v>
      </c>
      <c r="D1026" s="1103" t="s">
        <v>1265</v>
      </c>
      <c r="E1026" s="507"/>
      <c r="F1026" s="516">
        <f t="shared" ref="F1026:F1031" si="191">G1026+H1026+I1026+J1026</f>
        <v>0</v>
      </c>
      <c r="G1026" s="430"/>
      <c r="H1026" s="431"/>
      <c r="I1026" s="431"/>
      <c r="J1026" s="432"/>
      <c r="K1026" s="1433" t="str">
        <f t="shared" si="182"/>
        <v/>
      </c>
      <c r="L1026" s="383"/>
    </row>
    <row r="1027" spans="1:12" hidden="1">
      <c r="A1027" s="8">
        <v>200</v>
      </c>
      <c r="B1027" s="1107"/>
      <c r="C1027" s="1104">
        <v>2224</v>
      </c>
      <c r="D1027" s="1105" t="s">
        <v>915</v>
      </c>
      <c r="E1027" s="513"/>
      <c r="F1027" s="517">
        <f t="shared" si="191"/>
        <v>0</v>
      </c>
      <c r="G1027" s="442"/>
      <c r="H1027" s="443"/>
      <c r="I1027" s="443"/>
      <c r="J1027" s="444"/>
      <c r="K1027" s="1433" t="str">
        <f t="shared" si="182"/>
        <v/>
      </c>
      <c r="L1027" s="383"/>
    </row>
    <row r="1028" spans="1:12" hidden="1">
      <c r="A1028" s="8">
        <v>200</v>
      </c>
      <c r="B1028" s="1100">
        <v>2500</v>
      </c>
      <c r="C1028" s="2192" t="s">
        <v>916</v>
      </c>
      <c r="D1028" s="2200"/>
      <c r="E1028" s="1415"/>
      <c r="F1028" s="352">
        <f t="shared" si="191"/>
        <v>0</v>
      </c>
      <c r="G1028" s="1214"/>
      <c r="H1028" s="1215"/>
      <c r="I1028" s="1215"/>
      <c r="J1028" s="1216"/>
      <c r="K1028" s="1433" t="str">
        <f t="shared" si="182"/>
        <v/>
      </c>
      <c r="L1028" s="383"/>
    </row>
    <row r="1029" spans="1:12" hidden="1">
      <c r="A1029" s="8">
        <v>205</v>
      </c>
      <c r="B1029" s="1100">
        <v>2600</v>
      </c>
      <c r="C1029" s="2193" t="s">
        <v>917</v>
      </c>
      <c r="D1029" s="2194"/>
      <c r="E1029" s="1415"/>
      <c r="F1029" s="352">
        <f t="shared" si="191"/>
        <v>0</v>
      </c>
      <c r="G1029" s="1214"/>
      <c r="H1029" s="1215"/>
      <c r="I1029" s="1215"/>
      <c r="J1029" s="1216"/>
      <c r="K1029" s="1433" t="str">
        <f t="shared" si="182"/>
        <v/>
      </c>
      <c r="L1029" s="383"/>
    </row>
    <row r="1030" spans="1:12" hidden="1">
      <c r="A1030" s="8">
        <v>210</v>
      </c>
      <c r="B1030" s="1100">
        <v>2700</v>
      </c>
      <c r="C1030" s="2193" t="s">
        <v>918</v>
      </c>
      <c r="D1030" s="2194"/>
      <c r="E1030" s="1415"/>
      <c r="F1030" s="352">
        <f t="shared" si="191"/>
        <v>0</v>
      </c>
      <c r="G1030" s="1214"/>
      <c r="H1030" s="1215"/>
      <c r="I1030" s="1215"/>
      <c r="J1030" s="1216"/>
      <c r="K1030" s="1433" t="str">
        <f t="shared" si="182"/>
        <v/>
      </c>
      <c r="L1030" s="383"/>
    </row>
    <row r="1031" spans="1:12" hidden="1">
      <c r="A1031" s="8">
        <v>215</v>
      </c>
      <c r="B1031" s="1100">
        <v>2800</v>
      </c>
      <c r="C1031" s="2193" t="s">
        <v>1729</v>
      </c>
      <c r="D1031" s="2194"/>
      <c r="E1031" s="1415"/>
      <c r="F1031" s="352">
        <f t="shared" si="191"/>
        <v>0</v>
      </c>
      <c r="G1031" s="1214"/>
      <c r="H1031" s="1215"/>
      <c r="I1031" s="1215"/>
      <c r="J1031" s="1216"/>
      <c r="K1031" s="1433" t="str">
        <f t="shared" si="182"/>
        <v/>
      </c>
      <c r="L1031" s="383"/>
    </row>
    <row r="1032" spans="1:12" ht="36" hidden="1" customHeight="1">
      <c r="A1032" s="7">
        <v>220</v>
      </c>
      <c r="B1032" s="1100">
        <v>2900</v>
      </c>
      <c r="C1032" s="2192" t="s">
        <v>919</v>
      </c>
      <c r="D1032" s="2192"/>
      <c r="E1032" s="351">
        <f t="shared" ref="E1032:J1032" si="192">SUM(E1033:E1040)</f>
        <v>0</v>
      </c>
      <c r="F1032" s="352">
        <f t="shared" si="192"/>
        <v>0</v>
      </c>
      <c r="G1032" s="463">
        <f t="shared" si="192"/>
        <v>0</v>
      </c>
      <c r="H1032" s="464">
        <f t="shared" si="192"/>
        <v>0</v>
      </c>
      <c r="I1032" s="464">
        <f t="shared" si="192"/>
        <v>0</v>
      </c>
      <c r="J1032" s="465">
        <f t="shared" si="192"/>
        <v>0</v>
      </c>
      <c r="K1032" s="1433" t="str">
        <f t="shared" si="182"/>
        <v/>
      </c>
      <c r="L1032" s="383"/>
    </row>
    <row r="1033" spans="1:12" hidden="1">
      <c r="A1033" s="8">
        <v>225</v>
      </c>
      <c r="B1033" s="1139"/>
      <c r="C1033" s="1102">
        <v>2910</v>
      </c>
      <c r="D1033" s="1140" t="s">
        <v>2144</v>
      </c>
      <c r="E1033" s="507"/>
      <c r="F1033" s="516">
        <f t="shared" ref="F1033:F1040" si="193">G1033+H1033+I1033+J1033</f>
        <v>0</v>
      </c>
      <c r="G1033" s="430"/>
      <c r="H1033" s="431"/>
      <c r="I1033" s="431"/>
      <c r="J1033" s="432"/>
      <c r="K1033" s="1433" t="str">
        <f t="shared" si="182"/>
        <v/>
      </c>
      <c r="L1033" s="383"/>
    </row>
    <row r="1034" spans="1:12" hidden="1">
      <c r="A1034" s="8">
        <v>230</v>
      </c>
      <c r="B1034" s="1139"/>
      <c r="C1034" s="1126">
        <v>2920</v>
      </c>
      <c r="D1034" s="1141" t="s">
        <v>2143</v>
      </c>
      <c r="E1034" s="1417"/>
      <c r="F1034" s="523">
        <f>G1034+H1034+I1034+J1034</f>
        <v>0</v>
      </c>
      <c r="G1034" s="436"/>
      <c r="H1034" s="437"/>
      <c r="I1034" s="437"/>
      <c r="J1034" s="438"/>
      <c r="K1034" s="1433" t="str">
        <f t="shared" si="182"/>
        <v/>
      </c>
      <c r="L1034" s="383"/>
    </row>
    <row r="1035" spans="1:12" ht="31.5" hidden="1">
      <c r="A1035" s="8">
        <v>245</v>
      </c>
      <c r="B1035" s="1139"/>
      <c r="C1035" s="1126">
        <v>2969</v>
      </c>
      <c r="D1035" s="1141" t="s">
        <v>920</v>
      </c>
      <c r="E1035" s="1417"/>
      <c r="F1035" s="523">
        <f t="shared" si="193"/>
        <v>0</v>
      </c>
      <c r="G1035" s="436"/>
      <c r="H1035" s="437"/>
      <c r="I1035" s="437"/>
      <c r="J1035" s="438"/>
      <c r="K1035" s="1433" t="str">
        <f t="shared" si="182"/>
        <v/>
      </c>
      <c r="L1035" s="383"/>
    </row>
    <row r="1036" spans="1:12" ht="31.5" hidden="1">
      <c r="A1036" s="7">
        <v>220</v>
      </c>
      <c r="B1036" s="1139"/>
      <c r="C1036" s="1142">
        <v>2970</v>
      </c>
      <c r="D1036" s="1143" t="s">
        <v>921</v>
      </c>
      <c r="E1036" s="1419"/>
      <c r="F1036" s="527">
        <f t="shared" si="193"/>
        <v>0</v>
      </c>
      <c r="G1036" s="630"/>
      <c r="H1036" s="631"/>
      <c r="I1036" s="631"/>
      <c r="J1036" s="606"/>
      <c r="K1036" s="1433" t="str">
        <f t="shared" si="182"/>
        <v/>
      </c>
      <c r="L1036" s="383"/>
    </row>
    <row r="1037" spans="1:12" hidden="1">
      <c r="A1037" s="8">
        <v>225</v>
      </c>
      <c r="B1037" s="1139"/>
      <c r="C1037" s="1130">
        <v>2989</v>
      </c>
      <c r="D1037" s="1144" t="s">
        <v>922</v>
      </c>
      <c r="E1037" s="1418"/>
      <c r="F1037" s="525">
        <f t="shared" si="193"/>
        <v>0</v>
      </c>
      <c r="G1037" s="622"/>
      <c r="H1037" s="623"/>
      <c r="I1037" s="623"/>
      <c r="J1037" s="587"/>
      <c r="K1037" s="1433" t="str">
        <f t="shared" si="182"/>
        <v/>
      </c>
      <c r="L1037" s="383"/>
    </row>
    <row r="1038" spans="1:12" ht="31.5" hidden="1">
      <c r="A1038" s="8">
        <v>230</v>
      </c>
      <c r="B1038" s="1107"/>
      <c r="C1038" s="1124">
        <v>2990</v>
      </c>
      <c r="D1038" s="1145" t="s">
        <v>2145</v>
      </c>
      <c r="E1038" s="1416"/>
      <c r="F1038" s="521">
        <f>G1038+H1038+I1038+J1038</f>
        <v>0</v>
      </c>
      <c r="G1038" s="439"/>
      <c r="H1038" s="440"/>
      <c r="I1038" s="440"/>
      <c r="J1038" s="441"/>
      <c r="K1038" s="1433" t="str">
        <f t="shared" si="182"/>
        <v/>
      </c>
      <c r="L1038" s="383"/>
    </row>
    <row r="1039" spans="1:12" hidden="1">
      <c r="A1039" s="8">
        <v>235</v>
      </c>
      <c r="B1039" s="1107"/>
      <c r="C1039" s="1124">
        <v>2991</v>
      </c>
      <c r="D1039" s="1145" t="s">
        <v>923</v>
      </c>
      <c r="E1039" s="1416"/>
      <c r="F1039" s="521">
        <f t="shared" si="193"/>
        <v>0</v>
      </c>
      <c r="G1039" s="439"/>
      <c r="H1039" s="440"/>
      <c r="I1039" s="440"/>
      <c r="J1039" s="441"/>
      <c r="K1039" s="1433" t="str">
        <f t="shared" si="182"/>
        <v/>
      </c>
      <c r="L1039" s="383"/>
    </row>
    <row r="1040" spans="1:12" hidden="1">
      <c r="A1040" s="8">
        <v>240</v>
      </c>
      <c r="B1040" s="1107"/>
      <c r="C1040" s="1104">
        <v>2992</v>
      </c>
      <c r="D1040" s="1146" t="s">
        <v>924</v>
      </c>
      <c r="E1040" s="513"/>
      <c r="F1040" s="517">
        <f t="shared" si="193"/>
        <v>0</v>
      </c>
      <c r="G1040" s="442"/>
      <c r="H1040" s="443"/>
      <c r="I1040" s="443"/>
      <c r="J1040" s="444"/>
      <c r="K1040" s="1433" t="str">
        <f t="shared" si="182"/>
        <v/>
      </c>
      <c r="L1040" s="383"/>
    </row>
    <row r="1041" spans="1:12" hidden="1">
      <c r="A1041" s="8">
        <v>245</v>
      </c>
      <c r="B1041" s="1100">
        <v>3300</v>
      </c>
      <c r="C1041" s="1147" t="s">
        <v>2237</v>
      </c>
      <c r="D1041" s="1977"/>
      <c r="E1041" s="351">
        <f t="shared" ref="E1041:J1041" si="194">SUM(E1042:E1046)</f>
        <v>0</v>
      </c>
      <c r="F1041" s="352">
        <f t="shared" si="194"/>
        <v>0</v>
      </c>
      <c r="G1041" s="463">
        <f t="shared" si="194"/>
        <v>0</v>
      </c>
      <c r="H1041" s="464">
        <f t="shared" si="194"/>
        <v>0</v>
      </c>
      <c r="I1041" s="464">
        <f t="shared" si="194"/>
        <v>0</v>
      </c>
      <c r="J1041" s="465">
        <f t="shared" si="194"/>
        <v>0</v>
      </c>
      <c r="K1041" s="1433" t="str">
        <f t="shared" si="182"/>
        <v/>
      </c>
      <c r="L1041" s="383"/>
    </row>
    <row r="1042" spans="1:12" hidden="1">
      <c r="A1042" s="7">
        <v>250</v>
      </c>
      <c r="B1042" s="1106"/>
      <c r="C1042" s="1102">
        <v>3301</v>
      </c>
      <c r="D1042" s="1148" t="s">
        <v>926</v>
      </c>
      <c r="E1042" s="507"/>
      <c r="F1042" s="516">
        <f t="shared" ref="F1042:F1049" si="195">G1042+H1042+I1042+J1042</f>
        <v>0</v>
      </c>
      <c r="G1042" s="430"/>
      <c r="H1042" s="431"/>
      <c r="I1042" s="1396">
        <v>0</v>
      </c>
      <c r="J1042" s="637">
        <v>0</v>
      </c>
      <c r="K1042" s="1433" t="str">
        <f t="shared" si="182"/>
        <v/>
      </c>
      <c r="L1042" s="383"/>
    </row>
    <row r="1043" spans="1:12" hidden="1">
      <c r="A1043" s="8">
        <v>255</v>
      </c>
      <c r="B1043" s="1106"/>
      <c r="C1043" s="1108">
        <v>3302</v>
      </c>
      <c r="D1043" s="1149" t="s">
        <v>1027</v>
      </c>
      <c r="E1043" s="509"/>
      <c r="F1043" s="518">
        <f t="shared" si="195"/>
        <v>0</v>
      </c>
      <c r="G1043" s="433"/>
      <c r="H1043" s="434"/>
      <c r="I1043" s="1398">
        <v>0</v>
      </c>
      <c r="J1043" s="638">
        <v>0</v>
      </c>
      <c r="K1043" s="1433" t="str">
        <f t="shared" si="182"/>
        <v/>
      </c>
      <c r="L1043" s="383"/>
    </row>
    <row r="1044" spans="1:12" hidden="1">
      <c r="A1044" s="8">
        <v>265</v>
      </c>
      <c r="B1044" s="1106"/>
      <c r="C1044" s="1108">
        <v>3303</v>
      </c>
      <c r="D1044" s="1149" t="s">
        <v>927</v>
      </c>
      <c r="E1044" s="509"/>
      <c r="F1044" s="518">
        <f t="shared" si="195"/>
        <v>0</v>
      </c>
      <c r="G1044" s="433"/>
      <c r="H1044" s="434"/>
      <c r="I1044" s="1398">
        <v>0</v>
      </c>
      <c r="J1044" s="638">
        <v>0</v>
      </c>
      <c r="K1044" s="1433" t="str">
        <f t="shared" si="182"/>
        <v/>
      </c>
      <c r="L1044" s="383"/>
    </row>
    <row r="1045" spans="1:12" hidden="1">
      <c r="A1045" s="7">
        <v>270</v>
      </c>
      <c r="B1045" s="1106"/>
      <c r="C1045" s="1108">
        <v>3304</v>
      </c>
      <c r="D1045" s="1149" t="s">
        <v>928</v>
      </c>
      <c r="E1045" s="509"/>
      <c r="F1045" s="518">
        <f t="shared" si="195"/>
        <v>0</v>
      </c>
      <c r="G1045" s="433"/>
      <c r="H1045" s="434"/>
      <c r="I1045" s="1398">
        <v>0</v>
      </c>
      <c r="J1045" s="638">
        <v>0</v>
      </c>
      <c r="K1045" s="1433" t="str">
        <f t="shared" si="182"/>
        <v/>
      </c>
      <c r="L1045" s="383"/>
    </row>
    <row r="1046" spans="1:12" ht="31.5" hidden="1">
      <c r="A1046" s="7">
        <v>290</v>
      </c>
      <c r="B1046" s="1106"/>
      <c r="C1046" s="1104">
        <v>3306</v>
      </c>
      <c r="D1046" s="1150" t="s">
        <v>1730</v>
      </c>
      <c r="E1046" s="513"/>
      <c r="F1046" s="517">
        <f t="shared" si="195"/>
        <v>0</v>
      </c>
      <c r="G1046" s="442"/>
      <c r="H1046" s="443"/>
      <c r="I1046" s="1400">
        <v>0</v>
      </c>
      <c r="J1046" s="1405">
        <v>0</v>
      </c>
      <c r="K1046" s="1433" t="str">
        <f t="shared" si="182"/>
        <v/>
      </c>
      <c r="L1046" s="383"/>
    </row>
    <row r="1047" spans="1:12" hidden="1">
      <c r="A1047" s="7">
        <v>320</v>
      </c>
      <c r="B1047" s="1100">
        <v>3900</v>
      </c>
      <c r="C1047" s="2192" t="s">
        <v>929</v>
      </c>
      <c r="D1047" s="2192"/>
      <c r="E1047" s="1415"/>
      <c r="F1047" s="352">
        <f t="shared" si="195"/>
        <v>0</v>
      </c>
      <c r="G1047" s="1214"/>
      <c r="H1047" s="1215"/>
      <c r="I1047" s="1215"/>
      <c r="J1047" s="1216"/>
      <c r="K1047" s="1433" t="str">
        <f t="shared" ref="K1047:K1094" si="196">(IF($E1047&lt;&gt;0,$K$2,IF($F1047&lt;&gt;0,$K$2,IF($G1047&lt;&gt;0,$K$2,IF($H1047&lt;&gt;0,$K$2,IF($I1047&lt;&gt;0,$K$2,IF($J1047&lt;&gt;0,$K$2,"")))))))</f>
        <v/>
      </c>
      <c r="L1047" s="383"/>
    </row>
    <row r="1048" spans="1:12" hidden="1">
      <c r="A1048" s="7">
        <v>330</v>
      </c>
      <c r="B1048" s="1100">
        <v>4000</v>
      </c>
      <c r="C1048" s="2192" t="s">
        <v>930</v>
      </c>
      <c r="D1048" s="2192"/>
      <c r="E1048" s="1415"/>
      <c r="F1048" s="352">
        <f t="shared" si="195"/>
        <v>0</v>
      </c>
      <c r="G1048" s="1214"/>
      <c r="H1048" s="1215"/>
      <c r="I1048" s="1215"/>
      <c r="J1048" s="1216"/>
      <c r="K1048" s="1433" t="str">
        <f t="shared" si="196"/>
        <v/>
      </c>
      <c r="L1048" s="383"/>
    </row>
    <row r="1049" spans="1:12" hidden="1">
      <c r="A1049" s="7">
        <v>350</v>
      </c>
      <c r="B1049" s="1100">
        <v>4100</v>
      </c>
      <c r="C1049" s="2192" t="s">
        <v>931</v>
      </c>
      <c r="D1049" s="2192"/>
      <c r="E1049" s="1415"/>
      <c r="F1049" s="352">
        <f t="shared" si="195"/>
        <v>0</v>
      </c>
      <c r="G1049" s="1214"/>
      <c r="H1049" s="1215"/>
      <c r="I1049" s="1215"/>
      <c r="J1049" s="1216"/>
      <c r="K1049" s="1433" t="str">
        <f t="shared" si="196"/>
        <v/>
      </c>
      <c r="L1049" s="383"/>
    </row>
    <row r="1050" spans="1:12" hidden="1">
      <c r="A1050" s="8">
        <v>355</v>
      </c>
      <c r="B1050" s="1100">
        <v>4200</v>
      </c>
      <c r="C1050" s="2192" t="s">
        <v>932</v>
      </c>
      <c r="D1050" s="2192"/>
      <c r="E1050" s="351">
        <f t="shared" ref="E1050:J1050" si="197">SUM(E1051:E1056)</f>
        <v>0</v>
      </c>
      <c r="F1050" s="352">
        <f t="shared" si="197"/>
        <v>0</v>
      </c>
      <c r="G1050" s="463">
        <f t="shared" si="197"/>
        <v>0</v>
      </c>
      <c r="H1050" s="464">
        <f t="shared" si="197"/>
        <v>0</v>
      </c>
      <c r="I1050" s="464">
        <f t="shared" si="197"/>
        <v>0</v>
      </c>
      <c r="J1050" s="465">
        <f t="shared" si="197"/>
        <v>0</v>
      </c>
      <c r="K1050" s="1433" t="str">
        <f t="shared" si="196"/>
        <v/>
      </c>
      <c r="L1050" s="383"/>
    </row>
    <row r="1051" spans="1:12" hidden="1">
      <c r="A1051" s="8">
        <v>375</v>
      </c>
      <c r="B1051" s="1151"/>
      <c r="C1051" s="1102">
        <v>4201</v>
      </c>
      <c r="D1051" s="1103" t="s">
        <v>933</v>
      </c>
      <c r="E1051" s="507"/>
      <c r="F1051" s="516">
        <f t="shared" ref="F1051:F1056" si="198">G1051+H1051+I1051+J1051</f>
        <v>0</v>
      </c>
      <c r="G1051" s="430"/>
      <c r="H1051" s="431"/>
      <c r="I1051" s="431"/>
      <c r="J1051" s="432"/>
      <c r="K1051" s="1433" t="str">
        <f t="shared" si="196"/>
        <v/>
      </c>
      <c r="L1051" s="383"/>
    </row>
    <row r="1052" spans="1:12" hidden="1">
      <c r="A1052" s="8">
        <v>375</v>
      </c>
      <c r="B1052" s="1151"/>
      <c r="C1052" s="1108">
        <v>4202</v>
      </c>
      <c r="D1052" s="1152" t="s">
        <v>934</v>
      </c>
      <c r="E1052" s="509"/>
      <c r="F1052" s="518">
        <f t="shared" si="198"/>
        <v>0</v>
      </c>
      <c r="G1052" s="433"/>
      <c r="H1052" s="434"/>
      <c r="I1052" s="434"/>
      <c r="J1052" s="435"/>
      <c r="K1052" s="1433" t="str">
        <f t="shared" si="196"/>
        <v/>
      </c>
      <c r="L1052" s="383"/>
    </row>
    <row r="1053" spans="1:12" hidden="1">
      <c r="A1053" s="8">
        <v>380</v>
      </c>
      <c r="B1053" s="1151"/>
      <c r="C1053" s="1108">
        <v>4214</v>
      </c>
      <c r="D1053" s="1152" t="s">
        <v>935</v>
      </c>
      <c r="E1053" s="509"/>
      <c r="F1053" s="518">
        <f t="shared" si="198"/>
        <v>0</v>
      </c>
      <c r="G1053" s="433"/>
      <c r="H1053" s="434"/>
      <c r="I1053" s="434"/>
      <c r="J1053" s="435"/>
      <c r="K1053" s="1433" t="str">
        <f t="shared" si="196"/>
        <v/>
      </c>
      <c r="L1053" s="383"/>
    </row>
    <row r="1054" spans="1:12" hidden="1">
      <c r="A1054" s="8">
        <v>385</v>
      </c>
      <c r="B1054" s="1151"/>
      <c r="C1054" s="1108">
        <v>4217</v>
      </c>
      <c r="D1054" s="1152" t="s">
        <v>936</v>
      </c>
      <c r="E1054" s="509"/>
      <c r="F1054" s="518">
        <f t="shared" si="198"/>
        <v>0</v>
      </c>
      <c r="G1054" s="433"/>
      <c r="H1054" s="434"/>
      <c r="I1054" s="434"/>
      <c r="J1054" s="435"/>
      <c r="K1054" s="1433" t="str">
        <f t="shared" si="196"/>
        <v/>
      </c>
      <c r="L1054" s="383"/>
    </row>
    <row r="1055" spans="1:12" hidden="1">
      <c r="A1055" s="8">
        <v>390</v>
      </c>
      <c r="B1055" s="1151"/>
      <c r="C1055" s="1108">
        <v>4218</v>
      </c>
      <c r="D1055" s="1109" t="s">
        <v>937</v>
      </c>
      <c r="E1055" s="509"/>
      <c r="F1055" s="518">
        <f t="shared" si="198"/>
        <v>0</v>
      </c>
      <c r="G1055" s="433"/>
      <c r="H1055" s="434"/>
      <c r="I1055" s="434"/>
      <c r="J1055" s="435"/>
      <c r="K1055" s="1433" t="str">
        <f t="shared" si="196"/>
        <v/>
      </c>
      <c r="L1055" s="383"/>
    </row>
    <row r="1056" spans="1:12" hidden="1">
      <c r="A1056" s="8">
        <v>390</v>
      </c>
      <c r="B1056" s="1151"/>
      <c r="C1056" s="1104">
        <v>4219</v>
      </c>
      <c r="D1056" s="1136" t="s">
        <v>938</v>
      </c>
      <c r="E1056" s="513"/>
      <c r="F1056" s="517">
        <f t="shared" si="198"/>
        <v>0</v>
      </c>
      <c r="G1056" s="442"/>
      <c r="H1056" s="443"/>
      <c r="I1056" s="443"/>
      <c r="J1056" s="444"/>
      <c r="K1056" s="1433" t="str">
        <f t="shared" si="196"/>
        <v/>
      </c>
      <c r="L1056" s="383"/>
    </row>
    <row r="1057" spans="1:12" hidden="1">
      <c r="A1057" s="8">
        <v>395</v>
      </c>
      <c r="B1057" s="1100">
        <v>4300</v>
      </c>
      <c r="C1057" s="2192" t="s">
        <v>1734</v>
      </c>
      <c r="D1057" s="2192"/>
      <c r="E1057" s="351">
        <f t="shared" ref="E1057:J1057" si="199">SUM(E1058:E1060)</f>
        <v>0</v>
      </c>
      <c r="F1057" s="352">
        <f t="shared" si="199"/>
        <v>0</v>
      </c>
      <c r="G1057" s="463">
        <f t="shared" si="199"/>
        <v>0</v>
      </c>
      <c r="H1057" s="464">
        <f t="shared" si="199"/>
        <v>0</v>
      </c>
      <c r="I1057" s="464">
        <f t="shared" si="199"/>
        <v>0</v>
      </c>
      <c r="J1057" s="465">
        <f t="shared" si="199"/>
        <v>0</v>
      </c>
      <c r="K1057" s="1433" t="str">
        <f t="shared" si="196"/>
        <v/>
      </c>
      <c r="L1057" s="383"/>
    </row>
    <row r="1058" spans="1:12" hidden="1">
      <c r="A1058" s="353">
        <v>397</v>
      </c>
      <c r="B1058" s="1151"/>
      <c r="C1058" s="1102">
        <v>4301</v>
      </c>
      <c r="D1058" s="1121" t="s">
        <v>939</v>
      </c>
      <c r="E1058" s="507"/>
      <c r="F1058" s="516">
        <f t="shared" ref="F1058:F1063" si="200">G1058+H1058+I1058+J1058</f>
        <v>0</v>
      </c>
      <c r="G1058" s="430"/>
      <c r="H1058" s="431"/>
      <c r="I1058" s="431"/>
      <c r="J1058" s="432"/>
      <c r="K1058" s="1433" t="str">
        <f t="shared" si="196"/>
        <v/>
      </c>
      <c r="L1058" s="383"/>
    </row>
    <row r="1059" spans="1:12" hidden="1">
      <c r="A1059" s="6">
        <v>398</v>
      </c>
      <c r="B1059" s="1151"/>
      <c r="C1059" s="1108">
        <v>4302</v>
      </c>
      <c r="D1059" s="1152" t="s">
        <v>1028</v>
      </c>
      <c r="E1059" s="509"/>
      <c r="F1059" s="518">
        <f t="shared" si="200"/>
        <v>0</v>
      </c>
      <c r="G1059" s="433"/>
      <c r="H1059" s="434"/>
      <c r="I1059" s="434"/>
      <c r="J1059" s="435"/>
      <c r="K1059" s="1433" t="str">
        <f t="shared" si="196"/>
        <v/>
      </c>
      <c r="L1059" s="383"/>
    </row>
    <row r="1060" spans="1:12" hidden="1">
      <c r="A1060" s="6">
        <v>399</v>
      </c>
      <c r="B1060" s="1151"/>
      <c r="C1060" s="1104">
        <v>4309</v>
      </c>
      <c r="D1060" s="1112" t="s">
        <v>941</v>
      </c>
      <c r="E1060" s="513"/>
      <c r="F1060" s="517">
        <f t="shared" si="200"/>
        <v>0</v>
      </c>
      <c r="G1060" s="442"/>
      <c r="H1060" s="443"/>
      <c r="I1060" s="443"/>
      <c r="J1060" s="444"/>
      <c r="K1060" s="1433" t="str">
        <f t="shared" si="196"/>
        <v/>
      </c>
      <c r="L1060" s="383"/>
    </row>
    <row r="1061" spans="1:12" hidden="1">
      <c r="A1061" s="6">
        <v>400</v>
      </c>
      <c r="B1061" s="1100">
        <v>4400</v>
      </c>
      <c r="C1061" s="2192" t="s">
        <v>1731</v>
      </c>
      <c r="D1061" s="2192"/>
      <c r="E1061" s="1415"/>
      <c r="F1061" s="352">
        <f t="shared" si="200"/>
        <v>0</v>
      </c>
      <c r="G1061" s="1214"/>
      <c r="H1061" s="1215"/>
      <c r="I1061" s="1215"/>
      <c r="J1061" s="1216"/>
      <c r="K1061" s="1433" t="str">
        <f t="shared" si="196"/>
        <v/>
      </c>
      <c r="L1061" s="383"/>
    </row>
    <row r="1062" spans="1:12" hidden="1">
      <c r="A1062" s="6">
        <v>401</v>
      </c>
      <c r="B1062" s="1100">
        <v>4500</v>
      </c>
      <c r="C1062" s="2192" t="s">
        <v>1732</v>
      </c>
      <c r="D1062" s="2192"/>
      <c r="E1062" s="1415"/>
      <c r="F1062" s="352">
        <f t="shared" si="200"/>
        <v>0</v>
      </c>
      <c r="G1062" s="1214"/>
      <c r="H1062" s="1215"/>
      <c r="I1062" s="1215"/>
      <c r="J1062" s="1216"/>
      <c r="K1062" s="1433" t="str">
        <f t="shared" si="196"/>
        <v/>
      </c>
      <c r="L1062" s="383"/>
    </row>
    <row r="1063" spans="1:12" hidden="1">
      <c r="A1063" s="14">
        <v>404</v>
      </c>
      <c r="B1063" s="1100">
        <v>4600</v>
      </c>
      <c r="C1063" s="2193" t="s">
        <v>942</v>
      </c>
      <c r="D1063" s="2194"/>
      <c r="E1063" s="1415"/>
      <c r="F1063" s="352">
        <f t="shared" si="200"/>
        <v>0</v>
      </c>
      <c r="G1063" s="1214"/>
      <c r="H1063" s="1215"/>
      <c r="I1063" s="1215"/>
      <c r="J1063" s="1216"/>
      <c r="K1063" s="1433" t="str">
        <f t="shared" si="196"/>
        <v/>
      </c>
      <c r="L1063" s="383"/>
    </row>
    <row r="1064" spans="1:12" hidden="1">
      <c r="A1064" s="14">
        <v>404</v>
      </c>
      <c r="B1064" s="1100">
        <v>4900</v>
      </c>
      <c r="C1064" s="2192" t="s">
        <v>579</v>
      </c>
      <c r="D1064" s="2192"/>
      <c r="E1064" s="351">
        <f t="shared" ref="E1064:J1064" si="201">+E1065+E1066</f>
        <v>0</v>
      </c>
      <c r="F1064" s="352">
        <f t="shared" si="201"/>
        <v>0</v>
      </c>
      <c r="G1064" s="463">
        <f t="shared" si="201"/>
        <v>0</v>
      </c>
      <c r="H1064" s="464">
        <f t="shared" si="201"/>
        <v>0</v>
      </c>
      <c r="I1064" s="464">
        <f t="shared" si="201"/>
        <v>0</v>
      </c>
      <c r="J1064" s="465">
        <f t="shared" si="201"/>
        <v>0</v>
      </c>
      <c r="K1064" s="1433" t="str">
        <f t="shared" si="196"/>
        <v/>
      </c>
      <c r="L1064" s="383"/>
    </row>
    <row r="1065" spans="1:12" hidden="1">
      <c r="A1065" s="7">
        <v>440</v>
      </c>
      <c r="B1065" s="1151"/>
      <c r="C1065" s="1102">
        <v>4901</v>
      </c>
      <c r="D1065" s="1153" t="s">
        <v>580</v>
      </c>
      <c r="E1065" s="507"/>
      <c r="F1065" s="516">
        <f>G1065+H1065+I1065+J1065</f>
        <v>0</v>
      </c>
      <c r="G1065" s="430"/>
      <c r="H1065" s="431"/>
      <c r="I1065" s="431"/>
      <c r="J1065" s="432"/>
      <c r="K1065" s="1433" t="str">
        <f t="shared" si="196"/>
        <v/>
      </c>
      <c r="L1065" s="383"/>
    </row>
    <row r="1066" spans="1:12" hidden="1">
      <c r="A1066" s="7">
        <v>450</v>
      </c>
      <c r="B1066" s="1151"/>
      <c r="C1066" s="1104">
        <v>4902</v>
      </c>
      <c r="D1066" s="1112" t="s">
        <v>581</v>
      </c>
      <c r="E1066" s="513"/>
      <c r="F1066" s="517">
        <f>G1066+H1066+I1066+J1066</f>
        <v>0</v>
      </c>
      <c r="G1066" s="442"/>
      <c r="H1066" s="443"/>
      <c r="I1066" s="443"/>
      <c r="J1066" s="444"/>
      <c r="K1066" s="1433" t="str">
        <f t="shared" si="196"/>
        <v/>
      </c>
      <c r="L1066" s="383"/>
    </row>
    <row r="1067" spans="1:12">
      <c r="A1067" s="7">
        <v>495</v>
      </c>
      <c r="B1067" s="1154">
        <v>5100</v>
      </c>
      <c r="C1067" s="2198" t="s">
        <v>943</v>
      </c>
      <c r="D1067" s="2198"/>
      <c r="E1067" s="1415"/>
      <c r="F1067" s="352">
        <f>G1067+H1067+I1067+J1067</f>
        <v>6721965</v>
      </c>
      <c r="G1067" s="1214">
        <v>6721965</v>
      </c>
      <c r="H1067" s="1215"/>
      <c r="I1067" s="1215"/>
      <c r="J1067" s="1216"/>
      <c r="K1067" s="1433">
        <f t="shared" si="196"/>
        <v>1</v>
      </c>
      <c r="L1067" s="383"/>
    </row>
    <row r="1068" spans="1:12" hidden="1">
      <c r="A1068" s="8">
        <v>500</v>
      </c>
      <c r="B1068" s="1154">
        <v>5200</v>
      </c>
      <c r="C1068" s="2198" t="s">
        <v>944</v>
      </c>
      <c r="D1068" s="2198"/>
      <c r="E1068" s="351">
        <f t="shared" ref="E1068:J1068" si="202">SUM(E1069:E1075)</f>
        <v>0</v>
      </c>
      <c r="F1068" s="352">
        <f t="shared" si="202"/>
        <v>0</v>
      </c>
      <c r="G1068" s="463">
        <f t="shared" si="202"/>
        <v>0</v>
      </c>
      <c r="H1068" s="464">
        <f t="shared" si="202"/>
        <v>0</v>
      </c>
      <c r="I1068" s="464">
        <f t="shared" si="202"/>
        <v>0</v>
      </c>
      <c r="J1068" s="465">
        <f t="shared" si="202"/>
        <v>0</v>
      </c>
      <c r="K1068" s="1433" t="str">
        <f t="shared" si="196"/>
        <v/>
      </c>
      <c r="L1068" s="383"/>
    </row>
    <row r="1069" spans="1:12" hidden="1">
      <c r="A1069" s="8">
        <v>505</v>
      </c>
      <c r="B1069" s="1155"/>
      <c r="C1069" s="1156">
        <v>5201</v>
      </c>
      <c r="D1069" s="1157" t="s">
        <v>945</v>
      </c>
      <c r="E1069" s="507"/>
      <c r="F1069" s="516">
        <f t="shared" ref="F1069:F1075" si="203">G1069+H1069+I1069+J1069</f>
        <v>0</v>
      </c>
      <c r="G1069" s="430"/>
      <c r="H1069" s="431"/>
      <c r="I1069" s="431"/>
      <c r="J1069" s="432"/>
      <c r="K1069" s="1433" t="str">
        <f t="shared" si="196"/>
        <v/>
      </c>
      <c r="L1069" s="383"/>
    </row>
    <row r="1070" spans="1:12" hidden="1">
      <c r="A1070" s="8">
        <v>510</v>
      </c>
      <c r="B1070" s="1155"/>
      <c r="C1070" s="1158">
        <v>5202</v>
      </c>
      <c r="D1070" s="1159" t="s">
        <v>946</v>
      </c>
      <c r="E1070" s="509"/>
      <c r="F1070" s="518">
        <f t="shared" si="203"/>
        <v>0</v>
      </c>
      <c r="G1070" s="433"/>
      <c r="H1070" s="434"/>
      <c r="I1070" s="434"/>
      <c r="J1070" s="435"/>
      <c r="K1070" s="1433" t="str">
        <f t="shared" si="196"/>
        <v/>
      </c>
      <c r="L1070" s="383"/>
    </row>
    <row r="1071" spans="1:12" hidden="1">
      <c r="A1071" s="8">
        <v>515</v>
      </c>
      <c r="B1071" s="1155"/>
      <c r="C1071" s="1158">
        <v>5203</v>
      </c>
      <c r="D1071" s="1159" t="s">
        <v>264</v>
      </c>
      <c r="E1071" s="509"/>
      <c r="F1071" s="518">
        <f t="shared" si="203"/>
        <v>0</v>
      </c>
      <c r="G1071" s="433"/>
      <c r="H1071" s="434"/>
      <c r="I1071" s="434"/>
      <c r="J1071" s="435"/>
      <c r="K1071" s="1433" t="str">
        <f t="shared" si="196"/>
        <v/>
      </c>
      <c r="L1071" s="383"/>
    </row>
    <row r="1072" spans="1:12" hidden="1">
      <c r="A1072" s="8">
        <v>520</v>
      </c>
      <c r="B1072" s="1155"/>
      <c r="C1072" s="1158">
        <v>5204</v>
      </c>
      <c r="D1072" s="1159" t="s">
        <v>265</v>
      </c>
      <c r="E1072" s="509"/>
      <c r="F1072" s="518">
        <f t="shared" si="203"/>
        <v>0</v>
      </c>
      <c r="G1072" s="433"/>
      <c r="H1072" s="434"/>
      <c r="I1072" s="434"/>
      <c r="J1072" s="435"/>
      <c r="K1072" s="1433" t="str">
        <f t="shared" si="196"/>
        <v/>
      </c>
      <c r="L1072" s="383"/>
    </row>
    <row r="1073" spans="1:12" hidden="1">
      <c r="A1073" s="8">
        <v>525</v>
      </c>
      <c r="B1073" s="1155"/>
      <c r="C1073" s="1158">
        <v>5205</v>
      </c>
      <c r="D1073" s="1159" t="s">
        <v>266</v>
      </c>
      <c r="E1073" s="509"/>
      <c r="F1073" s="518">
        <f t="shared" si="203"/>
        <v>0</v>
      </c>
      <c r="G1073" s="433"/>
      <c r="H1073" s="434"/>
      <c r="I1073" s="434"/>
      <c r="J1073" s="435"/>
      <c r="K1073" s="1433" t="str">
        <f t="shared" si="196"/>
        <v/>
      </c>
      <c r="L1073" s="383"/>
    </row>
    <row r="1074" spans="1:12" hidden="1">
      <c r="A1074" s="7">
        <v>635</v>
      </c>
      <c r="B1074" s="1155"/>
      <c r="C1074" s="1158">
        <v>5206</v>
      </c>
      <c r="D1074" s="1159" t="s">
        <v>267</v>
      </c>
      <c r="E1074" s="509"/>
      <c r="F1074" s="518">
        <f t="shared" si="203"/>
        <v>0</v>
      </c>
      <c r="G1074" s="433"/>
      <c r="H1074" s="434"/>
      <c r="I1074" s="434"/>
      <c r="J1074" s="435"/>
      <c r="K1074" s="1433" t="str">
        <f t="shared" si="196"/>
        <v/>
      </c>
      <c r="L1074" s="383"/>
    </row>
    <row r="1075" spans="1:12" hidden="1">
      <c r="A1075" s="8">
        <v>640</v>
      </c>
      <c r="B1075" s="1155"/>
      <c r="C1075" s="1160">
        <v>5219</v>
      </c>
      <c r="D1075" s="1161" t="s">
        <v>268</v>
      </c>
      <c r="E1075" s="513"/>
      <c r="F1075" s="517">
        <f t="shared" si="203"/>
        <v>0</v>
      </c>
      <c r="G1075" s="442"/>
      <c r="H1075" s="443"/>
      <c r="I1075" s="443"/>
      <c r="J1075" s="444"/>
      <c r="K1075" s="1433" t="str">
        <f t="shared" si="196"/>
        <v/>
      </c>
      <c r="L1075" s="383"/>
    </row>
    <row r="1076" spans="1:12" hidden="1">
      <c r="A1076" s="8">
        <v>645</v>
      </c>
      <c r="B1076" s="1154">
        <v>5300</v>
      </c>
      <c r="C1076" s="2198" t="s">
        <v>269</v>
      </c>
      <c r="D1076" s="2198"/>
      <c r="E1076" s="351">
        <f t="shared" ref="E1076:J1076" si="204">SUM(E1077:E1078)</f>
        <v>0</v>
      </c>
      <c r="F1076" s="352">
        <f t="shared" si="204"/>
        <v>0</v>
      </c>
      <c r="G1076" s="463">
        <f t="shared" si="204"/>
        <v>0</v>
      </c>
      <c r="H1076" s="464">
        <f t="shared" si="204"/>
        <v>0</v>
      </c>
      <c r="I1076" s="464">
        <f t="shared" si="204"/>
        <v>0</v>
      </c>
      <c r="J1076" s="465">
        <f t="shared" si="204"/>
        <v>0</v>
      </c>
      <c r="K1076" s="1433" t="str">
        <f t="shared" si="196"/>
        <v/>
      </c>
      <c r="L1076" s="383"/>
    </row>
    <row r="1077" spans="1:12" hidden="1">
      <c r="A1077" s="8">
        <v>650</v>
      </c>
      <c r="B1077" s="1155"/>
      <c r="C1077" s="1156">
        <v>5301</v>
      </c>
      <c r="D1077" s="1157" t="s">
        <v>1266</v>
      </c>
      <c r="E1077" s="507"/>
      <c r="F1077" s="516">
        <f>G1077+H1077+I1077+J1077</f>
        <v>0</v>
      </c>
      <c r="G1077" s="430"/>
      <c r="H1077" s="431"/>
      <c r="I1077" s="431"/>
      <c r="J1077" s="432"/>
      <c r="K1077" s="1433" t="str">
        <f t="shared" si="196"/>
        <v/>
      </c>
      <c r="L1077" s="383"/>
    </row>
    <row r="1078" spans="1:12" hidden="1">
      <c r="A1078" s="7">
        <v>655</v>
      </c>
      <c r="B1078" s="1155"/>
      <c r="C1078" s="1160">
        <v>5309</v>
      </c>
      <c r="D1078" s="1161" t="s">
        <v>270</v>
      </c>
      <c r="E1078" s="513"/>
      <c r="F1078" s="517">
        <f>G1078+H1078+I1078+J1078</f>
        <v>0</v>
      </c>
      <c r="G1078" s="442"/>
      <c r="H1078" s="443"/>
      <c r="I1078" s="443"/>
      <c r="J1078" s="444"/>
      <c r="K1078" s="1433" t="str">
        <f t="shared" si="196"/>
        <v/>
      </c>
      <c r="L1078" s="383"/>
    </row>
    <row r="1079" spans="1:12" hidden="1">
      <c r="A1079" s="7">
        <v>665</v>
      </c>
      <c r="B1079" s="1154">
        <v>5400</v>
      </c>
      <c r="C1079" s="2198" t="s">
        <v>960</v>
      </c>
      <c r="D1079" s="2198"/>
      <c r="E1079" s="1415"/>
      <c r="F1079" s="352">
        <f>G1079+H1079+I1079+J1079</f>
        <v>0</v>
      </c>
      <c r="G1079" s="1214"/>
      <c r="H1079" s="1215"/>
      <c r="I1079" s="1215"/>
      <c r="J1079" s="1216"/>
      <c r="K1079" s="1433" t="str">
        <f t="shared" si="196"/>
        <v/>
      </c>
      <c r="L1079" s="383"/>
    </row>
    <row r="1080" spans="1:12" hidden="1">
      <c r="A1080" s="7">
        <v>675</v>
      </c>
      <c r="B1080" s="1100">
        <v>5500</v>
      </c>
      <c r="C1080" s="2192" t="s">
        <v>961</v>
      </c>
      <c r="D1080" s="2192"/>
      <c r="E1080" s="351">
        <f t="shared" ref="E1080:J1080" si="205">SUM(E1081:E1084)</f>
        <v>0</v>
      </c>
      <c r="F1080" s="352">
        <f t="shared" si="205"/>
        <v>0</v>
      </c>
      <c r="G1080" s="463">
        <f t="shared" si="205"/>
        <v>0</v>
      </c>
      <c r="H1080" s="464">
        <f t="shared" si="205"/>
        <v>0</v>
      </c>
      <c r="I1080" s="464">
        <f t="shared" si="205"/>
        <v>0</v>
      </c>
      <c r="J1080" s="465">
        <f t="shared" si="205"/>
        <v>0</v>
      </c>
      <c r="K1080" s="1433" t="str">
        <f t="shared" si="196"/>
        <v/>
      </c>
      <c r="L1080" s="383"/>
    </row>
    <row r="1081" spans="1:12" hidden="1">
      <c r="A1081" s="7">
        <v>685</v>
      </c>
      <c r="B1081" s="1151"/>
      <c r="C1081" s="1102">
        <v>5501</v>
      </c>
      <c r="D1081" s="1121" t="s">
        <v>962</v>
      </c>
      <c r="E1081" s="507"/>
      <c r="F1081" s="516">
        <f>G1081+H1081+I1081+J1081</f>
        <v>0</v>
      </c>
      <c r="G1081" s="430"/>
      <c r="H1081" s="431"/>
      <c r="I1081" s="431"/>
      <c r="J1081" s="432"/>
      <c r="K1081" s="1433" t="str">
        <f t="shared" si="196"/>
        <v/>
      </c>
      <c r="L1081" s="383"/>
    </row>
    <row r="1082" spans="1:12" hidden="1">
      <c r="A1082" s="8">
        <v>690</v>
      </c>
      <c r="B1082" s="1151"/>
      <c r="C1082" s="1108">
        <v>5502</v>
      </c>
      <c r="D1082" s="1109" t="s">
        <v>963</v>
      </c>
      <c r="E1082" s="509"/>
      <c r="F1082" s="518">
        <f>G1082+H1082+I1082+J1082</f>
        <v>0</v>
      </c>
      <c r="G1082" s="433"/>
      <c r="H1082" s="434"/>
      <c r="I1082" s="434"/>
      <c r="J1082" s="435"/>
      <c r="K1082" s="1433" t="str">
        <f t="shared" si="196"/>
        <v/>
      </c>
      <c r="L1082" s="383"/>
    </row>
    <row r="1083" spans="1:12" hidden="1">
      <c r="A1083" s="8">
        <v>695</v>
      </c>
      <c r="B1083" s="1151"/>
      <c r="C1083" s="1108">
        <v>5503</v>
      </c>
      <c r="D1083" s="1152" t="s">
        <v>964</v>
      </c>
      <c r="E1083" s="509"/>
      <c r="F1083" s="518">
        <f>G1083+H1083+I1083+J1083</f>
        <v>0</v>
      </c>
      <c r="G1083" s="433"/>
      <c r="H1083" s="434"/>
      <c r="I1083" s="434"/>
      <c r="J1083" s="435"/>
      <c r="K1083" s="1433" t="str">
        <f t="shared" si="196"/>
        <v/>
      </c>
      <c r="L1083" s="383"/>
    </row>
    <row r="1084" spans="1:12" hidden="1">
      <c r="A1084" s="7">
        <v>700</v>
      </c>
      <c r="B1084" s="1151"/>
      <c r="C1084" s="1104">
        <v>5504</v>
      </c>
      <c r="D1084" s="1132" t="s">
        <v>965</v>
      </c>
      <c r="E1084" s="513"/>
      <c r="F1084" s="517">
        <f>G1084+H1084+I1084+J1084</f>
        <v>0</v>
      </c>
      <c r="G1084" s="442"/>
      <c r="H1084" s="443"/>
      <c r="I1084" s="443"/>
      <c r="J1084" s="444"/>
      <c r="K1084" s="1433" t="str">
        <f t="shared" si="196"/>
        <v/>
      </c>
      <c r="L1084" s="383"/>
    </row>
    <row r="1085" spans="1:12" hidden="1">
      <c r="A1085" s="7">
        <v>710</v>
      </c>
      <c r="B1085" s="1154">
        <v>5700</v>
      </c>
      <c r="C1085" s="2195" t="s">
        <v>1326</v>
      </c>
      <c r="D1085" s="2196"/>
      <c r="E1085" s="351">
        <f t="shared" ref="E1085:J1085" si="206">SUM(E1086:E1088)</f>
        <v>0</v>
      </c>
      <c r="F1085" s="352">
        <f t="shared" si="206"/>
        <v>0</v>
      </c>
      <c r="G1085" s="463">
        <f t="shared" si="206"/>
        <v>0</v>
      </c>
      <c r="H1085" s="464">
        <f t="shared" si="206"/>
        <v>0</v>
      </c>
      <c r="I1085" s="464">
        <f t="shared" si="206"/>
        <v>0</v>
      </c>
      <c r="J1085" s="465">
        <f t="shared" si="206"/>
        <v>0</v>
      </c>
      <c r="K1085" s="1433" t="str">
        <f t="shared" si="196"/>
        <v/>
      </c>
      <c r="L1085" s="383"/>
    </row>
    <row r="1086" spans="1:12" ht="36" hidden="1" customHeight="1">
      <c r="A1086" s="8">
        <v>715</v>
      </c>
      <c r="B1086" s="1155"/>
      <c r="C1086" s="1156">
        <v>5701</v>
      </c>
      <c r="D1086" s="1157" t="s">
        <v>967</v>
      </c>
      <c r="E1086" s="507"/>
      <c r="F1086" s="516">
        <f>G1086+H1086+I1086+J1086</f>
        <v>0</v>
      </c>
      <c r="G1086" s="430"/>
      <c r="H1086" s="431"/>
      <c r="I1086" s="431"/>
      <c r="J1086" s="432"/>
      <c r="K1086" s="1433" t="str">
        <f t="shared" si="196"/>
        <v/>
      </c>
      <c r="L1086" s="383"/>
    </row>
    <row r="1087" spans="1:12" hidden="1">
      <c r="A1087" s="8">
        <v>720</v>
      </c>
      <c r="B1087" s="1155"/>
      <c r="C1087" s="1162">
        <v>5702</v>
      </c>
      <c r="D1087" s="1163" t="s">
        <v>968</v>
      </c>
      <c r="E1087" s="511"/>
      <c r="F1087" s="519">
        <f>G1087+H1087+I1087+J1087</f>
        <v>0</v>
      </c>
      <c r="G1087" s="497"/>
      <c r="H1087" s="498"/>
      <c r="I1087" s="498"/>
      <c r="J1087" s="499"/>
      <c r="K1087" s="1433" t="str">
        <f t="shared" si="196"/>
        <v/>
      </c>
      <c r="L1087" s="383"/>
    </row>
    <row r="1088" spans="1:12" hidden="1">
      <c r="A1088" s="8">
        <v>725</v>
      </c>
      <c r="B1088" s="1107"/>
      <c r="C1088" s="1164">
        <v>4071</v>
      </c>
      <c r="D1088" s="1165" t="s">
        <v>969</v>
      </c>
      <c r="E1088" s="1420"/>
      <c r="F1088" s="529">
        <f>G1088+H1088+I1088+J1088</f>
        <v>0</v>
      </c>
      <c r="G1088" s="632"/>
      <c r="H1088" s="1217"/>
      <c r="I1088" s="1217"/>
      <c r="J1088" s="1218"/>
      <c r="K1088" s="1433" t="str">
        <f t="shared" si="196"/>
        <v/>
      </c>
      <c r="L1088" s="383"/>
    </row>
    <row r="1089" spans="1:12" hidden="1">
      <c r="A1089" s="8">
        <v>730</v>
      </c>
      <c r="B1089" s="1166"/>
      <c r="C1089" s="1167"/>
      <c r="D1089" s="1168"/>
      <c r="E1089" s="1434"/>
      <c r="F1089" s="649"/>
      <c r="G1089" s="649"/>
      <c r="H1089" s="649"/>
      <c r="I1089" s="649"/>
      <c r="J1089" s="650"/>
      <c r="K1089" s="1433" t="str">
        <f t="shared" si="196"/>
        <v/>
      </c>
      <c r="L1089" s="383"/>
    </row>
    <row r="1090" spans="1:12" hidden="1">
      <c r="A1090" s="8">
        <v>735</v>
      </c>
      <c r="B1090" s="1169">
        <v>98</v>
      </c>
      <c r="C1090" s="2224" t="s">
        <v>970</v>
      </c>
      <c r="D1090" s="2225"/>
      <c r="E1090" s="1421"/>
      <c r="F1090" s="663">
        <f>G1090+H1090+I1090+J1090</f>
        <v>0</v>
      </c>
      <c r="G1090" s="656">
        <v>0</v>
      </c>
      <c r="H1090" s="657">
        <v>0</v>
      </c>
      <c r="I1090" s="657">
        <v>0</v>
      </c>
      <c r="J1090" s="658">
        <v>0</v>
      </c>
      <c r="K1090" s="1433" t="str">
        <f t="shared" si="196"/>
        <v/>
      </c>
      <c r="L1090" s="383"/>
    </row>
    <row r="1091" spans="1:12" hidden="1">
      <c r="A1091" s="8">
        <v>740</v>
      </c>
      <c r="B1091" s="1170"/>
      <c r="C1091" s="1171"/>
      <c r="D1091" s="1172"/>
      <c r="E1091" s="276"/>
      <c r="F1091" s="276"/>
      <c r="G1091" s="276"/>
      <c r="H1091" s="276"/>
      <c r="I1091" s="276"/>
      <c r="J1091" s="277"/>
      <c r="K1091" s="1433" t="str">
        <f t="shared" si="196"/>
        <v/>
      </c>
      <c r="L1091" s="383"/>
    </row>
    <row r="1092" spans="1:12" hidden="1">
      <c r="A1092" s="8">
        <v>745</v>
      </c>
      <c r="B1092" s="1173"/>
      <c r="C1092" s="1035"/>
      <c r="D1092" s="1168"/>
      <c r="E1092" s="665"/>
      <c r="F1092" s="665"/>
      <c r="G1092" s="665"/>
      <c r="H1092" s="665"/>
      <c r="I1092" s="665"/>
      <c r="J1092" s="279"/>
      <c r="K1092" s="1433" t="str">
        <f t="shared" si="196"/>
        <v/>
      </c>
      <c r="L1092" s="383"/>
    </row>
    <row r="1093" spans="1:12" hidden="1">
      <c r="A1093" s="7">
        <v>750</v>
      </c>
      <c r="B1093" s="1174"/>
      <c r="C1093" s="1175"/>
      <c r="D1093" s="1168"/>
      <c r="E1093" s="665"/>
      <c r="F1093" s="665"/>
      <c r="G1093" s="665"/>
      <c r="H1093" s="665"/>
      <c r="I1093" s="665"/>
      <c r="J1093" s="279"/>
      <c r="K1093" s="1433" t="str">
        <f t="shared" si="196"/>
        <v/>
      </c>
      <c r="L1093" s="383"/>
    </row>
    <row r="1094" spans="1:12" ht="16.5" thickBot="1">
      <c r="A1094" s="8">
        <v>755</v>
      </c>
      <c r="B1094" s="1176"/>
      <c r="C1094" s="1176" t="s">
        <v>494</v>
      </c>
      <c r="D1094" s="1177">
        <f>+B1094</f>
        <v>0</v>
      </c>
      <c r="E1094" s="365">
        <f t="shared" ref="E1094:J1094" si="207">SUM(E979,E982,E988,E996,E997,E1015,E1019,E1025,E1028,E1029,E1030,E1031,E1032,E1041,E1047,E1048,E1049,E1050,E1057,E1061,E1062,E1063,E1064,E1067,E1068,E1076,E1079,E1080,E1085)+E1090</f>
        <v>0</v>
      </c>
      <c r="F1094" s="366">
        <f t="shared" si="207"/>
        <v>6989415</v>
      </c>
      <c r="G1094" s="646">
        <f t="shared" si="207"/>
        <v>6897919</v>
      </c>
      <c r="H1094" s="647">
        <f t="shared" si="207"/>
        <v>0</v>
      </c>
      <c r="I1094" s="647">
        <f t="shared" si="207"/>
        <v>0</v>
      </c>
      <c r="J1094" s="648">
        <f t="shared" si="207"/>
        <v>91496</v>
      </c>
      <c r="K1094" s="1433">
        <f t="shared" si="196"/>
        <v>1</v>
      </c>
      <c r="L1094" s="1428" t="str">
        <f>LEFT(C976,1)</f>
        <v>8</v>
      </c>
    </row>
    <row r="1095" spans="1:12" ht="16.5" thickTop="1">
      <c r="A1095" s="8">
        <v>760</v>
      </c>
      <c r="B1095" s="1178"/>
      <c r="C1095" s="1179"/>
      <c r="D1095" s="1054"/>
      <c r="E1095" s="1035"/>
      <c r="F1095" s="1035"/>
      <c r="G1095" s="1035"/>
      <c r="H1095" s="1035"/>
      <c r="I1095" s="1035"/>
      <c r="J1095" s="1035"/>
      <c r="K1095" s="4">
        <f>K1094</f>
        <v>1</v>
      </c>
      <c r="L1095" s="382"/>
    </row>
    <row r="1096" spans="1:12">
      <c r="A1096" s="7">
        <v>765</v>
      </c>
      <c r="B1096" s="1089"/>
      <c r="C1096" s="1180"/>
      <c r="D1096" s="1181"/>
      <c r="E1096" s="665"/>
      <c r="F1096" s="665"/>
      <c r="G1096" s="665"/>
      <c r="H1096" s="665"/>
      <c r="I1096" s="665"/>
      <c r="J1096" s="665"/>
      <c r="K1096" s="4">
        <f>K1094</f>
        <v>1</v>
      </c>
      <c r="L1096" s="382"/>
    </row>
    <row r="1097" spans="1:12" hidden="1">
      <c r="A1097" s="7">
        <v>775</v>
      </c>
      <c r="B1097" s="1035"/>
      <c r="C1097" s="1035"/>
      <c r="D1097" s="1054"/>
      <c r="E1097" s="665"/>
      <c r="F1097" s="665"/>
      <c r="G1097" s="665"/>
      <c r="H1097" s="665"/>
      <c r="I1097" s="665"/>
      <c r="J1097" s="665"/>
      <c r="K1097" s="1815" t="str">
        <f>(IF(SUM(K1108:K1129)&lt;&gt;0,$K$2,""))</f>
        <v/>
      </c>
      <c r="L1097" s="382"/>
    </row>
    <row r="1098" spans="1:12" hidden="1">
      <c r="A1098" s="8">
        <v>780</v>
      </c>
      <c r="B1098" s="2190" t="str">
        <f>$B$7</f>
        <v>ОТЧЕТНИ ДАННИ ПО ЕБК ЗА СМЕТКИТЕ ЗА СРЕДСТВАТА ОТ ЕВРОПЕЙСКИЯ СЪЮЗ - КСФ</v>
      </c>
      <c r="C1098" s="2191"/>
      <c r="D1098" s="2191"/>
      <c r="E1098" s="665"/>
      <c r="F1098" s="665"/>
      <c r="G1098" s="665"/>
      <c r="H1098" s="665"/>
      <c r="I1098" s="665"/>
      <c r="J1098" s="665"/>
      <c r="K1098" s="1815" t="str">
        <f>(IF(SUM(K1108:K1129)&lt;&gt;0,$K$2,""))</f>
        <v/>
      </c>
      <c r="L1098" s="382"/>
    </row>
    <row r="1099" spans="1:12" hidden="1">
      <c r="A1099" s="8">
        <v>785</v>
      </c>
      <c r="B1099" s="1035"/>
      <c r="C1099" s="1035"/>
      <c r="D1099" s="1054"/>
      <c r="E1099" s="1055" t="s">
        <v>737</v>
      </c>
      <c r="F1099" s="1055" t="s">
        <v>644</v>
      </c>
      <c r="G1099" s="665"/>
      <c r="H1099" s="665"/>
      <c r="I1099" s="665"/>
      <c r="J1099" s="665"/>
      <c r="K1099" s="1815" t="str">
        <f>(IF(SUM(K1108:K1129)&lt;&gt;0,$K$2,""))</f>
        <v/>
      </c>
      <c r="L1099" s="382"/>
    </row>
    <row r="1100" spans="1:12" ht="18.75" hidden="1">
      <c r="A1100" s="8">
        <v>790</v>
      </c>
      <c r="B1100" s="2187">
        <f>$B$9</f>
        <v>0</v>
      </c>
      <c r="C1100" s="2188"/>
      <c r="D1100" s="2189"/>
      <c r="E1100" s="977">
        <f>$E$9</f>
        <v>43466</v>
      </c>
      <c r="F1100" s="1059">
        <f>$F$9</f>
        <v>43555</v>
      </c>
      <c r="G1100" s="665"/>
      <c r="H1100" s="665"/>
      <c r="I1100" s="665"/>
      <c r="J1100" s="665"/>
      <c r="K1100" s="1815" t="str">
        <f>(IF(SUM(K1108:K1129)&lt;&gt;0,$K$2,""))</f>
        <v/>
      </c>
      <c r="L1100" s="382"/>
    </row>
    <row r="1101" spans="1:12" hidden="1">
      <c r="A1101" s="8">
        <v>795</v>
      </c>
      <c r="B1101" s="1060" t="str">
        <f>$B$10</f>
        <v xml:space="preserve">                                                            (наименование на разпоредителя с бюджет)</v>
      </c>
      <c r="C1101" s="1035"/>
      <c r="D1101" s="1054"/>
      <c r="E1101" s="1089"/>
      <c r="F1101" s="1089"/>
      <c r="G1101" s="665"/>
      <c r="H1101" s="665"/>
      <c r="I1101" s="665"/>
      <c r="J1101" s="665"/>
      <c r="K1101" s="1815" t="str">
        <f>(IF(SUM(K1108:K1129)&lt;&gt;0,$K$2,""))</f>
        <v/>
      </c>
      <c r="L1101" s="382"/>
    </row>
    <row r="1102" spans="1:12" hidden="1">
      <c r="A1102" s="7">
        <v>805</v>
      </c>
      <c r="B1102" s="1060"/>
      <c r="C1102" s="1035"/>
      <c r="D1102" s="1054"/>
      <c r="E1102" s="1060"/>
      <c r="F1102" s="1035"/>
      <c r="G1102" s="665"/>
      <c r="H1102" s="665"/>
      <c r="I1102" s="665"/>
      <c r="J1102" s="665"/>
      <c r="K1102" s="1815" t="str">
        <f>(IF(SUM(K1108:K1129)&lt;&gt;0,$K$2,""))</f>
        <v/>
      </c>
      <c r="L1102" s="382"/>
    </row>
    <row r="1103" spans="1:12" ht="19.5" hidden="1">
      <c r="A1103" s="8">
        <v>810</v>
      </c>
      <c r="B1103" s="2221" t="str">
        <f>$B$12</f>
        <v>Министерство на регионалното развитие и благоустройство</v>
      </c>
      <c r="C1103" s="2222"/>
      <c r="D1103" s="2223"/>
      <c r="E1103" s="1062" t="s">
        <v>1305</v>
      </c>
      <c r="F1103" s="1814" t="str">
        <f>$F$12</f>
        <v>2100</v>
      </c>
      <c r="G1103" s="665"/>
      <c r="H1103" s="665"/>
      <c r="I1103" s="665"/>
      <c r="J1103" s="665"/>
      <c r="K1103" s="1815" t="str">
        <f>(IF(SUM(K1108:K1129)&lt;&gt;0,$K$2,""))</f>
        <v/>
      </c>
      <c r="L1103" s="382"/>
    </row>
    <row r="1104" spans="1:12" hidden="1">
      <c r="A1104" s="8">
        <v>815</v>
      </c>
      <c r="B1104" s="1064" t="str">
        <f>$B$13</f>
        <v xml:space="preserve">                                             (наименование на първостепенния разпоредител с бюджет)</v>
      </c>
      <c r="C1104" s="1035"/>
      <c r="D1104" s="1054"/>
      <c r="E1104" s="1065"/>
      <c r="F1104" s="1066"/>
      <c r="G1104" s="665"/>
      <c r="H1104" s="665"/>
      <c r="I1104" s="665"/>
      <c r="J1104" s="665"/>
      <c r="K1104" s="1815" t="str">
        <f>(IF(SUM(K1108:K1129)&lt;&gt;0,$K$2,""))</f>
        <v/>
      </c>
      <c r="L1104" s="382"/>
    </row>
    <row r="1105" spans="1:12" ht="19.5" hidden="1">
      <c r="A1105" s="11">
        <v>525</v>
      </c>
      <c r="B1105" s="1182"/>
      <c r="C1105" s="1182"/>
      <c r="D1105" s="1411" t="s">
        <v>1416</v>
      </c>
      <c r="E1105" s="1184">
        <f>$E$15</f>
        <v>98</v>
      </c>
      <c r="F1105" s="1185" t="str">
        <f>$F$15</f>
        <v>СЕС - КСФ</v>
      </c>
      <c r="G1105" s="665"/>
      <c r="H1105" s="665"/>
      <c r="I1105" s="665"/>
      <c r="J1105" s="665"/>
      <c r="K1105" s="1815" t="str">
        <f>(IF(SUM(K1108:K1129)&lt;&gt;0,$K$2,""))</f>
        <v/>
      </c>
      <c r="L1105" s="382"/>
    </row>
    <row r="1106" spans="1:12" hidden="1">
      <c r="A1106" s="7">
        <v>820</v>
      </c>
      <c r="B1106" s="1089"/>
      <c r="C1106" s="1035"/>
      <c r="D1106" s="1186" t="s">
        <v>2200</v>
      </c>
      <c r="E1106" s="665"/>
      <c r="F1106" s="1187" t="s">
        <v>740</v>
      </c>
      <c r="G1106" s="1187"/>
      <c r="H1106" s="665"/>
      <c r="I1106" s="1187"/>
      <c r="J1106" s="665"/>
      <c r="K1106" s="1815" t="str">
        <f>(IF(SUM(K1108:K1129)&lt;&gt;0,$K$2,""))</f>
        <v/>
      </c>
      <c r="L1106" s="382"/>
    </row>
    <row r="1107" spans="1:12" hidden="1">
      <c r="A1107" s="8">
        <v>821</v>
      </c>
      <c r="B1107" s="1188" t="s">
        <v>972</v>
      </c>
      <c r="C1107" s="1189" t="s">
        <v>973</v>
      </c>
      <c r="D1107" s="1190" t="s">
        <v>974</v>
      </c>
      <c r="E1107" s="1191" t="s">
        <v>975</v>
      </c>
      <c r="F1107" s="1192" t="s">
        <v>976</v>
      </c>
      <c r="G1107" s="666"/>
      <c r="H1107" s="666"/>
      <c r="I1107" s="666"/>
      <c r="J1107" s="666"/>
      <c r="K1107" s="1815" t="str">
        <f>(IF(SUM(K1108:K1129)&lt;&gt;0,$K$2,""))</f>
        <v/>
      </c>
      <c r="L1107" s="382"/>
    </row>
    <row r="1108" spans="1:12" hidden="1">
      <c r="A1108" s="8">
        <v>822</v>
      </c>
      <c r="B1108" s="1193"/>
      <c r="C1108" s="1194" t="s">
        <v>977</v>
      </c>
      <c r="D1108" s="1195" t="s">
        <v>978</v>
      </c>
      <c r="E1108" s="1219">
        <f>E1109+E1110</f>
        <v>0</v>
      </c>
      <c r="F1108" s="1220">
        <f>F1109+F1110</f>
        <v>0</v>
      </c>
      <c r="G1108" s="666"/>
      <c r="H1108" s="666"/>
      <c r="I1108" s="666"/>
      <c r="J1108" s="666"/>
      <c r="K1108" s="172" t="str">
        <f t="shared" ref="K1108:K1133" si="208">(IF($E1108&lt;&gt;0,$K$2,IF($F1108&lt;&gt;0,$K$2,"")))</f>
        <v/>
      </c>
      <c r="L1108" s="382"/>
    </row>
    <row r="1109" spans="1:12" hidden="1">
      <c r="A1109" s="8">
        <v>823</v>
      </c>
      <c r="B1109" s="1196"/>
      <c r="C1109" s="1197" t="s">
        <v>979</v>
      </c>
      <c r="D1109" s="1198" t="s">
        <v>980</v>
      </c>
      <c r="E1109" s="1221"/>
      <c r="F1109" s="1222"/>
      <c r="G1109" s="666"/>
      <c r="H1109" s="666"/>
      <c r="I1109" s="666"/>
      <c r="J1109" s="666"/>
      <c r="K1109" s="172" t="str">
        <f t="shared" si="208"/>
        <v/>
      </c>
      <c r="L1109" s="382"/>
    </row>
    <row r="1110" spans="1:12" hidden="1">
      <c r="A1110" s="8">
        <v>825</v>
      </c>
      <c r="B1110" s="1199"/>
      <c r="C1110" s="1200" t="s">
        <v>981</v>
      </c>
      <c r="D1110" s="1201" t="s">
        <v>982</v>
      </c>
      <c r="E1110" s="1223"/>
      <c r="F1110" s="1224"/>
      <c r="G1110" s="666"/>
      <c r="H1110" s="666"/>
      <c r="I1110" s="666"/>
      <c r="J1110" s="666"/>
      <c r="K1110" s="172" t="str">
        <f t="shared" si="208"/>
        <v/>
      </c>
      <c r="L1110" s="382"/>
    </row>
    <row r="1111" spans="1:12" hidden="1">
      <c r="A1111" s="8"/>
      <c r="B1111" s="1193"/>
      <c r="C1111" s="1194" t="s">
        <v>983</v>
      </c>
      <c r="D1111" s="1195" t="s">
        <v>984</v>
      </c>
      <c r="E1111" s="1225">
        <f>E1112+E1113</f>
        <v>0</v>
      </c>
      <c r="F1111" s="1226">
        <f>F1112+F1113</f>
        <v>0</v>
      </c>
      <c r="G1111" s="666"/>
      <c r="H1111" s="666"/>
      <c r="I1111" s="666"/>
      <c r="J1111" s="666"/>
      <c r="K1111" s="172" t="str">
        <f t="shared" si="208"/>
        <v/>
      </c>
      <c r="L1111" s="382"/>
    </row>
    <row r="1112" spans="1:12" hidden="1">
      <c r="A1112" s="8"/>
      <c r="B1112" s="1196"/>
      <c r="C1112" s="1197" t="s">
        <v>985</v>
      </c>
      <c r="D1112" s="1198" t="s">
        <v>980</v>
      </c>
      <c r="E1112" s="1221"/>
      <c r="F1112" s="1222"/>
      <c r="G1112" s="666"/>
      <c r="H1112" s="666"/>
      <c r="I1112" s="666"/>
      <c r="J1112" s="666"/>
      <c r="K1112" s="172" t="str">
        <f t="shared" si="208"/>
        <v/>
      </c>
      <c r="L1112" s="382"/>
    </row>
    <row r="1113" spans="1:12" hidden="1">
      <c r="A1113" s="8"/>
      <c r="B1113" s="1202"/>
      <c r="C1113" s="1203" t="s">
        <v>986</v>
      </c>
      <c r="D1113" s="1204" t="s">
        <v>987</v>
      </c>
      <c r="E1113" s="1227"/>
      <c r="F1113" s="1228"/>
      <c r="G1113" s="666"/>
      <c r="H1113" s="666"/>
      <c r="I1113" s="666"/>
      <c r="J1113" s="666"/>
      <c r="K1113" s="172" t="str">
        <f t="shared" si="208"/>
        <v/>
      </c>
      <c r="L1113" s="382"/>
    </row>
    <row r="1114" spans="1:12" hidden="1">
      <c r="A1114" s="8"/>
      <c r="B1114" s="1193"/>
      <c r="C1114" s="1194" t="s">
        <v>988</v>
      </c>
      <c r="D1114" s="1195" t="s">
        <v>989</v>
      </c>
      <c r="E1114" s="1229"/>
      <c r="F1114" s="1230"/>
      <c r="G1114" s="666"/>
      <c r="H1114" s="666"/>
      <c r="I1114" s="666"/>
      <c r="J1114" s="666"/>
      <c r="K1114" s="172" t="str">
        <f t="shared" si="208"/>
        <v/>
      </c>
      <c r="L1114" s="382"/>
    </row>
    <row r="1115" spans="1:12" hidden="1">
      <c r="A1115" s="8"/>
      <c r="B1115" s="1196"/>
      <c r="C1115" s="1205" t="s">
        <v>990</v>
      </c>
      <c r="D1115" s="1206" t="s">
        <v>991</v>
      </c>
      <c r="E1115" s="1231"/>
      <c r="F1115" s="1232"/>
      <c r="G1115" s="666"/>
      <c r="H1115" s="666"/>
      <c r="I1115" s="666"/>
      <c r="J1115" s="666"/>
      <c r="K1115" s="172" t="str">
        <f t="shared" si="208"/>
        <v/>
      </c>
      <c r="L1115" s="382"/>
    </row>
    <row r="1116" spans="1:12" hidden="1">
      <c r="A1116" s="8"/>
      <c r="B1116" s="1202"/>
      <c r="C1116" s="1200" t="s">
        <v>992</v>
      </c>
      <c r="D1116" s="1201" t="s">
        <v>993</v>
      </c>
      <c r="E1116" s="1233"/>
      <c r="F1116" s="1234"/>
      <c r="G1116" s="666"/>
      <c r="H1116" s="666"/>
      <c r="I1116" s="666"/>
      <c r="J1116" s="666"/>
      <c r="K1116" s="172" t="str">
        <f t="shared" si="208"/>
        <v/>
      </c>
      <c r="L1116" s="382"/>
    </row>
    <row r="1117" spans="1:12" hidden="1">
      <c r="A1117" s="8"/>
      <c r="B1117" s="1193"/>
      <c r="C1117" s="1194" t="s">
        <v>994</v>
      </c>
      <c r="D1117" s="1195" t="s">
        <v>995</v>
      </c>
      <c r="E1117" s="1225"/>
      <c r="F1117" s="1226"/>
      <c r="G1117" s="666"/>
      <c r="H1117" s="666"/>
      <c r="I1117" s="666"/>
      <c r="J1117" s="666"/>
      <c r="K1117" s="172" t="str">
        <f t="shared" si="208"/>
        <v/>
      </c>
      <c r="L1117" s="382"/>
    </row>
    <row r="1118" spans="1:12" hidden="1">
      <c r="A1118" s="8"/>
      <c r="B1118" s="1196"/>
      <c r="C1118" s="1205" t="s">
        <v>996</v>
      </c>
      <c r="D1118" s="1206" t="s">
        <v>997</v>
      </c>
      <c r="E1118" s="1235"/>
      <c r="F1118" s="1236"/>
      <c r="G1118" s="666"/>
      <c r="H1118" s="666"/>
      <c r="I1118" s="666"/>
      <c r="J1118" s="666"/>
      <c r="K1118" s="172" t="str">
        <f t="shared" si="208"/>
        <v/>
      </c>
      <c r="L1118" s="382"/>
    </row>
    <row r="1119" spans="1:12" hidden="1">
      <c r="A1119" s="8"/>
      <c r="B1119" s="1202"/>
      <c r="C1119" s="1200" t="s">
        <v>998</v>
      </c>
      <c r="D1119" s="1201" t="s">
        <v>999</v>
      </c>
      <c r="E1119" s="1223"/>
      <c r="F1119" s="1224"/>
      <c r="G1119" s="666"/>
      <c r="H1119" s="666"/>
      <c r="I1119" s="666"/>
      <c r="J1119" s="666"/>
      <c r="K1119" s="172" t="str">
        <f t="shared" si="208"/>
        <v/>
      </c>
      <c r="L1119" s="382"/>
    </row>
    <row r="1120" spans="1:12" hidden="1">
      <c r="A1120" s="8"/>
      <c r="B1120" s="1193"/>
      <c r="C1120" s="1194" t="s">
        <v>1000</v>
      </c>
      <c r="D1120" s="1195" t="s">
        <v>312</v>
      </c>
      <c r="E1120" s="1225"/>
      <c r="F1120" s="1226"/>
      <c r="G1120" s="666"/>
      <c r="H1120" s="666"/>
      <c r="I1120" s="666"/>
      <c r="J1120" s="666"/>
      <c r="K1120" s="172" t="str">
        <f t="shared" si="208"/>
        <v/>
      </c>
      <c r="L1120" s="382"/>
    </row>
    <row r="1121" spans="1:12" ht="31.5" hidden="1">
      <c r="A1121" s="8"/>
      <c r="B1121" s="1193"/>
      <c r="C1121" s="1194" t="s">
        <v>313</v>
      </c>
      <c r="D1121" s="1195" t="s">
        <v>11</v>
      </c>
      <c r="E1121" s="1237"/>
      <c r="F1121" s="1238"/>
      <c r="G1121" s="666"/>
      <c r="H1121" s="666"/>
      <c r="I1121" s="666"/>
      <c r="J1121" s="666"/>
      <c r="K1121" s="172" t="str">
        <f t="shared" si="208"/>
        <v/>
      </c>
      <c r="L1121" s="382"/>
    </row>
    <row r="1122" spans="1:12" hidden="1">
      <c r="A1122" s="8"/>
      <c r="B1122" s="1193"/>
      <c r="C1122" s="1194" t="s">
        <v>314</v>
      </c>
      <c r="D1122" s="1195" t="s">
        <v>9</v>
      </c>
      <c r="E1122" s="1225"/>
      <c r="F1122" s="1226"/>
      <c r="G1122" s="666"/>
      <c r="H1122" s="666"/>
      <c r="I1122" s="666"/>
      <c r="J1122" s="666"/>
      <c r="K1122" s="172" t="str">
        <f t="shared" si="208"/>
        <v/>
      </c>
      <c r="L1122" s="382"/>
    </row>
    <row r="1123" spans="1:12" ht="31.5" hidden="1">
      <c r="A1123" s="8"/>
      <c r="B1123" s="1193"/>
      <c r="C1123" s="1194" t="s">
        <v>315</v>
      </c>
      <c r="D1123" s="1195" t="s">
        <v>10</v>
      </c>
      <c r="E1123" s="1225"/>
      <c r="F1123" s="1226"/>
      <c r="G1123" s="666"/>
      <c r="H1123" s="666"/>
      <c r="I1123" s="666"/>
      <c r="J1123" s="666"/>
      <c r="K1123" s="172" t="str">
        <f t="shared" si="208"/>
        <v/>
      </c>
      <c r="L1123" s="382"/>
    </row>
    <row r="1124" spans="1:12" ht="31.5" hidden="1">
      <c r="A1124" s="8"/>
      <c r="B1124" s="1193"/>
      <c r="C1124" s="1194" t="s">
        <v>316</v>
      </c>
      <c r="D1124" s="1195" t="s">
        <v>317</v>
      </c>
      <c r="E1124" s="1225"/>
      <c r="F1124" s="1226"/>
      <c r="G1124" s="666"/>
      <c r="H1124" s="666"/>
      <c r="I1124" s="666"/>
      <c r="J1124" s="666"/>
      <c r="K1124" s="172" t="str">
        <f t="shared" si="208"/>
        <v/>
      </c>
      <c r="L1124" s="382"/>
    </row>
    <row r="1125" spans="1:12" hidden="1">
      <c r="A1125" s="8"/>
      <c r="B1125" s="1193"/>
      <c r="C1125" s="1194" t="s">
        <v>318</v>
      </c>
      <c r="D1125" s="1195" t="s">
        <v>319</v>
      </c>
      <c r="E1125" s="1225"/>
      <c r="F1125" s="1226"/>
      <c r="G1125" s="666"/>
      <c r="H1125" s="666"/>
      <c r="I1125" s="666"/>
      <c r="J1125" s="666"/>
      <c r="K1125" s="172" t="str">
        <f t="shared" si="208"/>
        <v/>
      </c>
      <c r="L1125" s="382"/>
    </row>
    <row r="1126" spans="1:12" hidden="1">
      <c r="A1126" s="8">
        <v>905</v>
      </c>
      <c r="B1126" s="1193"/>
      <c r="C1126" s="1194" t="s">
        <v>320</v>
      </c>
      <c r="D1126" s="1195" t="s">
        <v>321</v>
      </c>
      <c r="E1126" s="1225"/>
      <c r="F1126" s="1226"/>
      <c r="G1126" s="666"/>
      <c r="H1126" s="666"/>
      <c r="I1126" s="666"/>
      <c r="J1126" s="666"/>
      <c r="K1126" s="172" t="str">
        <f t="shared" si="208"/>
        <v/>
      </c>
      <c r="L1126" s="382"/>
    </row>
    <row r="1127" spans="1:12" hidden="1">
      <c r="A1127" s="8">
        <v>906</v>
      </c>
      <c r="B1127" s="1193"/>
      <c r="C1127" s="1194" t="s">
        <v>322</v>
      </c>
      <c r="D1127" s="1195" t="s">
        <v>323</v>
      </c>
      <c r="E1127" s="1225"/>
      <c r="F1127" s="1226"/>
      <c r="G1127" s="666"/>
      <c r="H1127" s="666"/>
      <c r="I1127" s="666"/>
      <c r="J1127" s="666"/>
      <c r="K1127" s="172" t="str">
        <f t="shared" si="208"/>
        <v/>
      </c>
      <c r="L1127" s="382"/>
    </row>
    <row r="1128" spans="1:12" hidden="1">
      <c r="A1128" s="8">
        <v>907</v>
      </c>
      <c r="B1128" s="1193"/>
      <c r="C1128" s="1194" t="s">
        <v>324</v>
      </c>
      <c r="D1128" s="1195" t="s">
        <v>325</v>
      </c>
      <c r="E1128" s="1225"/>
      <c r="F1128" s="1226"/>
      <c r="G1128" s="666"/>
      <c r="H1128" s="666"/>
      <c r="I1128" s="666"/>
      <c r="J1128" s="666"/>
      <c r="K1128" s="172" t="str">
        <f t="shared" si="208"/>
        <v/>
      </c>
      <c r="L1128" s="382"/>
    </row>
    <row r="1129" spans="1:12" ht="16.5" hidden="1" thickBot="1">
      <c r="A1129" s="8">
        <v>910</v>
      </c>
      <c r="B1129" s="1207"/>
      <c r="C1129" s="1208" t="s">
        <v>326</v>
      </c>
      <c r="D1129" s="1209" t="s">
        <v>327</v>
      </c>
      <c r="E1129" s="1239"/>
      <c r="F1129" s="1240"/>
      <c r="G1129" s="666"/>
      <c r="H1129" s="666"/>
      <c r="I1129" s="666"/>
      <c r="J1129" s="666"/>
      <c r="K1129" s="172" t="str">
        <f t="shared" si="208"/>
        <v/>
      </c>
      <c r="L1129" s="382"/>
    </row>
    <row r="1130" spans="1:12" ht="31.5" hidden="1">
      <c r="A1130" s="8">
        <v>911</v>
      </c>
      <c r="B1130" s="1188" t="s">
        <v>972</v>
      </c>
      <c r="C1130" s="1189" t="s">
        <v>2193</v>
      </c>
      <c r="D1130" s="1190" t="s">
        <v>2194</v>
      </c>
      <c r="E1130" s="1191" t="s">
        <v>975</v>
      </c>
      <c r="F1130" s="1192" t="s">
        <v>976</v>
      </c>
      <c r="G1130" s="666"/>
      <c r="H1130" s="666"/>
      <c r="I1130" s="666"/>
      <c r="J1130" s="666"/>
      <c r="K1130" s="172" t="str">
        <f>(IF($E1131&lt;&gt;0,$K$2,IF($F1131&lt;&gt;0,$K$2,"")))</f>
        <v/>
      </c>
      <c r="L1130" s="382"/>
    </row>
    <row r="1131" spans="1:12" hidden="1">
      <c r="B1131" s="1193"/>
      <c r="C1131" s="1194" t="s">
        <v>2196</v>
      </c>
      <c r="D1131" s="1195" t="s">
        <v>2203</v>
      </c>
      <c r="E1131" s="678">
        <f>E1132+E1133</f>
        <v>0</v>
      </c>
      <c r="F1131" s="679">
        <f>F1132+F1133</f>
        <v>0</v>
      </c>
      <c r="G1131" s="666"/>
      <c r="H1131" s="666"/>
      <c r="I1131" s="666"/>
      <c r="J1131" s="666"/>
      <c r="K1131" s="172" t="str">
        <f t="shared" si="208"/>
        <v/>
      </c>
      <c r="L1131" s="382"/>
    </row>
    <row r="1132" spans="1:12" ht="36" hidden="1" customHeight="1">
      <c r="B1132" s="1193"/>
      <c r="C1132" s="1863" t="s">
        <v>2197</v>
      </c>
      <c r="D1132" s="1865" t="s">
        <v>2201</v>
      </c>
      <c r="E1132" s="1225"/>
      <c r="F1132" s="1226"/>
      <c r="G1132" s="666"/>
      <c r="H1132" s="666"/>
      <c r="I1132" s="666"/>
      <c r="J1132" s="666"/>
      <c r="K1132" s="172" t="str">
        <f t="shared" si="208"/>
        <v/>
      </c>
      <c r="L1132" s="382"/>
    </row>
    <row r="1133" spans="1:12" ht="16.5" hidden="1" thickBot="1">
      <c r="B1133" s="1207"/>
      <c r="C1133" s="1864" t="s">
        <v>2198</v>
      </c>
      <c r="D1133" s="1866" t="s">
        <v>2202</v>
      </c>
      <c r="E1133" s="1239"/>
      <c r="F1133" s="1240"/>
      <c r="G1133" s="666"/>
      <c r="H1133" s="666"/>
      <c r="I1133" s="666"/>
      <c r="J1133" s="666"/>
      <c r="K1133" s="172" t="str">
        <f t="shared" si="208"/>
        <v/>
      </c>
      <c r="L1133" s="382"/>
    </row>
    <row r="1134" spans="1:12">
      <c r="B1134" s="1210" t="s">
        <v>642</v>
      </c>
      <c r="C1134" s="1211"/>
      <c r="D1134" s="1212"/>
      <c r="E1134" s="666"/>
      <c r="F1134" s="666"/>
      <c r="G1134" s="666"/>
      <c r="H1134" s="666"/>
      <c r="I1134" s="666"/>
      <c r="J1134" s="666"/>
      <c r="K1134" s="4">
        <f>K1094</f>
        <v>1</v>
      </c>
      <c r="L1134" s="382"/>
    </row>
    <row r="1135" spans="1:12">
      <c r="B1135" s="2226" t="s">
        <v>328</v>
      </c>
      <c r="C1135" s="2226"/>
      <c r="D1135" s="2226"/>
      <c r="E1135" s="666"/>
      <c r="F1135" s="666"/>
      <c r="G1135" s="666"/>
      <c r="H1135" s="666"/>
      <c r="I1135" s="666"/>
      <c r="J1135" s="666"/>
      <c r="K1135" s="4">
        <f>K1094</f>
        <v>1</v>
      </c>
      <c r="L1135" s="382"/>
    </row>
    <row r="1136" spans="1:12" hidden="1">
      <c r="B1136" s="2"/>
      <c r="C1136" s="2"/>
    </row>
    <row r="1137" spans="2:12">
      <c r="E1137" s="12"/>
      <c r="F1137" s="12"/>
      <c r="G1137" s="12"/>
      <c r="H1137" s="12"/>
      <c r="I1137" s="12"/>
      <c r="J1137" s="12"/>
      <c r="K1137" s="1435">
        <f>(IF($E1270&lt;&gt;0,$K$2,IF($F1270&lt;&gt;0,$K$2,IF($G1270&lt;&gt;0,$K$2,IF($H1270&lt;&gt;0,$K$2,IF($I1270&lt;&gt;0,$K$2,IF($J1270&lt;&gt;0,$K$2,"")))))))</f>
        <v>1</v>
      </c>
      <c r="L1137" s="382"/>
    </row>
    <row r="1138" spans="2:12">
      <c r="E1138" s="12"/>
      <c r="F1138" s="12"/>
      <c r="G1138" s="12"/>
      <c r="H1138" s="12"/>
      <c r="I1138" s="12"/>
      <c r="J1138" s="12"/>
      <c r="K1138" s="1435">
        <f>(IF($E1270&lt;&gt;0,$K$2,IF($F1270&lt;&gt;0,$K$2,IF($G1270&lt;&gt;0,$K$2,IF($H1270&lt;&gt;0,$K$2,IF($I1270&lt;&gt;0,$K$2,IF($J1270&lt;&gt;0,$K$2,"")))))))</f>
        <v>1</v>
      </c>
      <c r="L1138" s="382"/>
    </row>
    <row r="1139" spans="2:12">
      <c r="B1139" s="2190" t="str">
        <f>$B$7</f>
        <v>ОТЧЕТНИ ДАННИ ПО ЕБК ЗА СМЕТКИТЕ ЗА СРЕДСТВАТА ОТ ЕВРОПЕЙСКИЯ СЪЮЗ - КСФ</v>
      </c>
      <c r="C1139" s="2191"/>
      <c r="D1139" s="2191"/>
      <c r="E1139" s="1053"/>
      <c r="F1139" s="1053"/>
      <c r="G1139" s="12"/>
      <c r="H1139" s="12"/>
      <c r="I1139" s="12"/>
      <c r="J1139" s="12"/>
      <c r="K1139" s="1435">
        <f>(IF($E1270&lt;&gt;0,$K$2,IF($F1270&lt;&gt;0,$K$2,IF($G1270&lt;&gt;0,$K$2,IF($H1270&lt;&gt;0,$K$2,IF($I1270&lt;&gt;0,$K$2,IF($J1270&lt;&gt;0,$K$2,"")))))))</f>
        <v>1</v>
      </c>
      <c r="L1139" s="382"/>
    </row>
    <row r="1140" spans="2:12">
      <c r="B1140" s="1035"/>
      <c r="C1140" s="1035"/>
      <c r="D1140" s="1054"/>
      <c r="E1140" s="1055" t="s">
        <v>737</v>
      </c>
      <c r="F1140" s="1055" t="s">
        <v>644</v>
      </c>
      <c r="G1140" s="665"/>
      <c r="H1140" s="1056" t="s">
        <v>1419</v>
      </c>
      <c r="I1140" s="1057"/>
      <c r="J1140" s="1058"/>
      <c r="K1140" s="1435">
        <f>(IF($E1270&lt;&gt;0,$K$2,IF($F1270&lt;&gt;0,$K$2,IF($G1270&lt;&gt;0,$K$2,IF($H1270&lt;&gt;0,$K$2,IF($I1270&lt;&gt;0,$K$2,IF($J1270&lt;&gt;0,$K$2,"")))))))</f>
        <v>1</v>
      </c>
      <c r="L1140" s="382"/>
    </row>
    <row r="1141" spans="2:12" ht="18.75">
      <c r="B1141" s="2187">
        <f>$B$9</f>
        <v>0</v>
      </c>
      <c r="C1141" s="2188"/>
      <c r="D1141" s="2189"/>
      <c r="E1141" s="977">
        <f>$E$9</f>
        <v>43466</v>
      </c>
      <c r="F1141" s="1059">
        <f>$F$9</f>
        <v>43555</v>
      </c>
      <c r="G1141" s="665"/>
      <c r="H1141" s="665"/>
      <c r="I1141" s="665"/>
      <c r="J1141" s="665"/>
      <c r="K1141" s="1435">
        <f>(IF($E1270&lt;&gt;0,$K$2,IF($F1270&lt;&gt;0,$K$2,IF($G1270&lt;&gt;0,$K$2,IF($H1270&lt;&gt;0,$K$2,IF($I1270&lt;&gt;0,$K$2,IF($J1270&lt;&gt;0,$K$2,"")))))))</f>
        <v>1</v>
      </c>
      <c r="L1141" s="382"/>
    </row>
    <row r="1142" spans="2:12">
      <c r="B1142" s="1060" t="str">
        <f>$B$10</f>
        <v xml:space="preserve">                                                            (наименование на разпоредителя с бюджет)</v>
      </c>
      <c r="C1142" s="1035"/>
      <c r="D1142" s="1054"/>
      <c r="E1142" s="1089"/>
      <c r="F1142" s="1089"/>
      <c r="G1142" s="665"/>
      <c r="H1142" s="665"/>
      <c r="I1142" s="665"/>
      <c r="J1142" s="665"/>
      <c r="K1142" s="1435">
        <f>(IF($E1270&lt;&gt;0,$K$2,IF($F1270&lt;&gt;0,$K$2,IF($G1270&lt;&gt;0,$K$2,IF($H1270&lt;&gt;0,$K$2,IF($I1270&lt;&gt;0,$K$2,IF($J1270&lt;&gt;0,$K$2,"")))))))</f>
        <v>1</v>
      </c>
      <c r="L1142" s="382"/>
    </row>
    <row r="1143" spans="2:12">
      <c r="B1143" s="1060"/>
      <c r="C1143" s="1035"/>
      <c r="D1143" s="1054"/>
      <c r="E1143" s="1060"/>
      <c r="F1143" s="1035"/>
      <c r="G1143" s="665"/>
      <c r="H1143" s="665"/>
      <c r="I1143" s="665"/>
      <c r="J1143" s="665"/>
      <c r="K1143" s="1435">
        <f>(IF($E1270&lt;&gt;0,$K$2,IF($F1270&lt;&gt;0,$K$2,IF($G1270&lt;&gt;0,$K$2,IF($H1270&lt;&gt;0,$K$2,IF($I1270&lt;&gt;0,$K$2,IF($J1270&lt;&gt;0,$K$2,"")))))))</f>
        <v>1</v>
      </c>
      <c r="L1143" s="382"/>
    </row>
    <row r="1144" spans="2:12" ht="19.5">
      <c r="B1144" s="2221" t="str">
        <f>$B$12</f>
        <v>Министерство на регионалното развитие и благоустройство</v>
      </c>
      <c r="C1144" s="2222"/>
      <c r="D1144" s="2223"/>
      <c r="E1144" s="1062" t="s">
        <v>1305</v>
      </c>
      <c r="F1144" s="1813" t="str">
        <f>$F$12</f>
        <v>2100</v>
      </c>
      <c r="G1144" s="1063"/>
      <c r="H1144" s="665"/>
      <c r="I1144" s="665"/>
      <c r="J1144" s="665"/>
      <c r="K1144" s="1435">
        <f>(IF($E1270&lt;&gt;0,$K$2,IF($F1270&lt;&gt;0,$K$2,IF($G1270&lt;&gt;0,$K$2,IF($H1270&lt;&gt;0,$K$2,IF($I1270&lt;&gt;0,$K$2,IF($J1270&lt;&gt;0,$K$2,"")))))))</f>
        <v>1</v>
      </c>
      <c r="L1144" s="382"/>
    </row>
    <row r="1145" spans="2:12">
      <c r="B1145" s="1064" t="str">
        <f>$B$13</f>
        <v xml:space="preserve">                                             (наименование на първостепенния разпоредител с бюджет)</v>
      </c>
      <c r="C1145" s="1035"/>
      <c r="D1145" s="1054"/>
      <c r="E1145" s="1065"/>
      <c r="F1145" s="1066"/>
      <c r="G1145" s="665"/>
      <c r="H1145" s="665"/>
      <c r="I1145" s="665"/>
      <c r="J1145" s="665"/>
      <c r="K1145" s="1435">
        <f>(IF($E1270&lt;&gt;0,$K$2,IF($F1270&lt;&gt;0,$K$2,IF($G1270&lt;&gt;0,$K$2,IF($H1270&lt;&gt;0,$K$2,IF($I1270&lt;&gt;0,$K$2,IF($J1270&lt;&gt;0,$K$2,"")))))))</f>
        <v>1</v>
      </c>
      <c r="L1145" s="382"/>
    </row>
    <row r="1146" spans="2:12" ht="19.5">
      <c r="B1146" s="1067"/>
      <c r="C1146" s="665"/>
      <c r="D1146" s="1068" t="s">
        <v>1430</v>
      </c>
      <c r="E1146" s="1069">
        <f>$E$15</f>
        <v>98</v>
      </c>
      <c r="F1146" s="1412" t="str">
        <f>$F$15</f>
        <v>СЕС - КСФ</v>
      </c>
      <c r="G1146" s="665"/>
      <c r="H1146" s="12"/>
      <c r="I1146" s="665"/>
      <c r="J1146" s="12"/>
      <c r="K1146" s="1435">
        <f>(IF($E1270&lt;&gt;0,$K$2,IF($F1270&lt;&gt;0,$K$2,IF($G1270&lt;&gt;0,$K$2,IF($H1270&lt;&gt;0,$K$2,IF($I1270&lt;&gt;0,$K$2,IF($J1270&lt;&gt;0,$K$2,"")))))))</f>
        <v>1</v>
      </c>
      <c r="L1146" s="382"/>
    </row>
    <row r="1147" spans="2:12" ht="16.5" thickBot="1">
      <c r="B1147" s="1035"/>
      <c r="C1147" s="1035"/>
      <c r="D1147" s="1054"/>
      <c r="E1147" s="1066"/>
      <c r="F1147" s="1070"/>
      <c r="G1147" s="1071"/>
      <c r="H1147" s="1071"/>
      <c r="I1147" s="1071"/>
      <c r="J1147" s="1072" t="s">
        <v>740</v>
      </c>
      <c r="K1147" s="1435">
        <f>(IF($E1270&lt;&gt;0,$K$2,IF($F1270&lt;&gt;0,$K$2,IF($G1270&lt;&gt;0,$K$2,IF($H1270&lt;&gt;0,$K$2,IF($I1270&lt;&gt;0,$K$2,IF($J1270&lt;&gt;0,$K$2,"")))))))</f>
        <v>1</v>
      </c>
      <c r="L1147" s="382"/>
    </row>
    <row r="1148" spans="2:12" ht="16.5">
      <c r="B1148" s="1073"/>
      <c r="C1148" s="1074"/>
      <c r="D1148" s="1075" t="s">
        <v>1022</v>
      </c>
      <c r="E1148" s="1076" t="s">
        <v>742</v>
      </c>
      <c r="F1148" s="363" t="s">
        <v>1320</v>
      </c>
      <c r="G1148" s="1077"/>
      <c r="H1148" s="1078"/>
      <c r="I1148" s="1077"/>
      <c r="J1148" s="1079"/>
      <c r="K1148" s="1435">
        <f>(IF($E1270&lt;&gt;0,$K$2,IF($F1270&lt;&gt;0,$K$2,IF($G1270&lt;&gt;0,$K$2,IF($H1270&lt;&gt;0,$K$2,IF($I1270&lt;&gt;0,$K$2,IF($J1270&lt;&gt;0,$K$2,"")))))))</f>
        <v>1</v>
      </c>
      <c r="L1148" s="382"/>
    </row>
    <row r="1149" spans="2:12" ht="56.1" customHeight="1">
      <c r="B1149" s="1080" t="s">
        <v>692</v>
      </c>
      <c r="C1149" s="1081" t="s">
        <v>744</v>
      </c>
      <c r="D1149" s="1082" t="s">
        <v>1023</v>
      </c>
      <c r="E1149" s="1083">
        <f>$C$3</f>
        <v>2019</v>
      </c>
      <c r="F1149" s="364" t="s">
        <v>1318</v>
      </c>
      <c r="G1149" s="1084" t="s">
        <v>1317</v>
      </c>
      <c r="H1149" s="1085" t="s">
        <v>1016</v>
      </c>
      <c r="I1149" s="1086" t="s">
        <v>1306</v>
      </c>
      <c r="J1149" s="1087" t="s">
        <v>1307</v>
      </c>
      <c r="K1149" s="1435">
        <f>(IF($E1270&lt;&gt;0,$K$2,IF($F1270&lt;&gt;0,$K$2,IF($G1270&lt;&gt;0,$K$2,IF($H1270&lt;&gt;0,$K$2,IF($I1270&lt;&gt;0,$K$2,IF($J1270&lt;&gt;0,$K$2,"")))))))</f>
        <v>1</v>
      </c>
      <c r="L1149" s="382"/>
    </row>
    <row r="1150" spans="2:12" ht="69" customHeight="1">
      <c r="B1150" s="1088"/>
      <c r="C1150" s="1089"/>
      <c r="D1150" s="1090" t="s">
        <v>497</v>
      </c>
      <c r="E1150" s="344" t="s">
        <v>344</v>
      </c>
      <c r="F1150" s="344" t="s">
        <v>345</v>
      </c>
      <c r="G1150" s="659" t="s">
        <v>1029</v>
      </c>
      <c r="H1150" s="660" t="s">
        <v>1030</v>
      </c>
      <c r="I1150" s="660" t="s">
        <v>1003</v>
      </c>
      <c r="J1150" s="661" t="s">
        <v>1288</v>
      </c>
      <c r="K1150" s="1435">
        <f>(IF($E1270&lt;&gt;0,$K$2,IF($F1270&lt;&gt;0,$K$2,IF($G1270&lt;&gt;0,$K$2,IF($H1270&lt;&gt;0,$K$2,IF($I1270&lt;&gt;0,$K$2,IF($J1270&lt;&gt;0,$K$2,"")))))))</f>
        <v>1</v>
      </c>
      <c r="L1150" s="382"/>
    </row>
    <row r="1151" spans="2:12">
      <c r="B1151" s="1091"/>
      <c r="C1151" s="1819" t="str">
        <f>VLOOKUP(D1151,OP_LIST2,2,FALSE)</f>
        <v>98112</v>
      </c>
      <c r="D1151" s="1431" t="s">
        <v>1457</v>
      </c>
      <c r="E1151" s="279"/>
      <c r="F1151" s="662"/>
      <c r="G1151" s="1092"/>
      <c r="H1151" s="668"/>
      <c r="I1151" s="668"/>
      <c r="J1151" s="669"/>
      <c r="K1151" s="1435">
        <f>(IF($E1270&lt;&gt;0,$K$2,IF($F1270&lt;&gt;0,$K$2,IF($G1270&lt;&gt;0,$K$2,IF($H1270&lt;&gt;0,$K$2,IF($I1270&lt;&gt;0,$K$2,IF($J1270&lt;&gt;0,$K$2,"")))))))</f>
        <v>1</v>
      </c>
      <c r="L1151" s="382"/>
    </row>
    <row r="1152" spans="2:12">
      <c r="B1152" s="1093"/>
      <c r="C1152" s="1818">
        <f>VLOOKUP(D1153,EBK_DEIN2,2,FALSE)</f>
        <v>6603</v>
      </c>
      <c r="D1152" s="1432" t="s">
        <v>1272</v>
      </c>
      <c r="E1152" s="662"/>
      <c r="F1152" s="662"/>
      <c r="G1152" s="1094"/>
      <c r="H1152" s="670"/>
      <c r="I1152" s="670"/>
      <c r="J1152" s="671"/>
      <c r="K1152" s="1435">
        <f>(IF($E1270&lt;&gt;0,$K$2,IF($F1270&lt;&gt;0,$K$2,IF($G1270&lt;&gt;0,$K$2,IF($H1270&lt;&gt;0,$K$2,IF($I1270&lt;&gt;0,$K$2,IF($J1270&lt;&gt;0,$K$2,"")))))))</f>
        <v>1</v>
      </c>
      <c r="L1152" s="382"/>
    </row>
    <row r="1153" spans="1:12">
      <c r="B1153" s="1095"/>
      <c r="C1153" s="1819">
        <f>+C1152</f>
        <v>6603</v>
      </c>
      <c r="D1153" s="1431" t="s">
        <v>874</v>
      </c>
      <c r="E1153" s="662"/>
      <c r="F1153" s="662"/>
      <c r="G1153" s="1094"/>
      <c r="H1153" s="670"/>
      <c r="I1153" s="670"/>
      <c r="J1153" s="671"/>
      <c r="K1153" s="1435">
        <f>(IF($E1270&lt;&gt;0,$K$2,IF($F1270&lt;&gt;0,$K$2,IF($G1270&lt;&gt;0,$K$2,IF($H1270&lt;&gt;0,$K$2,IF($I1270&lt;&gt;0,$K$2,IF($J1270&lt;&gt;0,$K$2,"")))))))</f>
        <v>1</v>
      </c>
      <c r="L1153" s="382"/>
    </row>
    <row r="1154" spans="1:12">
      <c r="B1154" s="1096"/>
      <c r="C1154" s="1097"/>
      <c r="D1154" s="1098" t="s">
        <v>1024</v>
      </c>
      <c r="E1154" s="662"/>
      <c r="F1154" s="662"/>
      <c r="G1154" s="1099"/>
      <c r="H1154" s="672"/>
      <c r="I1154" s="672"/>
      <c r="J1154" s="673"/>
      <c r="K1154" s="1435">
        <f>(IF($E1270&lt;&gt;0,$K$2,IF($F1270&lt;&gt;0,$K$2,IF($G1270&lt;&gt;0,$K$2,IF($H1270&lt;&gt;0,$K$2,IF($I1270&lt;&gt;0,$K$2,IF($J1270&lt;&gt;0,$K$2,"")))))))</f>
        <v>1</v>
      </c>
      <c r="L1154" s="382"/>
    </row>
    <row r="1155" spans="1:12">
      <c r="B1155" s="1100">
        <v>100</v>
      </c>
      <c r="C1155" s="2213" t="s">
        <v>498</v>
      </c>
      <c r="D1155" s="2194"/>
      <c r="E1155" s="349">
        <f t="shared" ref="E1155:J1155" si="209">SUM(E1156:E1157)</f>
        <v>0</v>
      </c>
      <c r="F1155" s="350">
        <f t="shared" si="209"/>
        <v>47469</v>
      </c>
      <c r="G1155" s="463">
        <f t="shared" si="209"/>
        <v>42621</v>
      </c>
      <c r="H1155" s="464">
        <f t="shared" si="209"/>
        <v>0</v>
      </c>
      <c r="I1155" s="464">
        <f t="shared" si="209"/>
        <v>0</v>
      </c>
      <c r="J1155" s="465">
        <f t="shared" si="209"/>
        <v>4848</v>
      </c>
      <c r="K1155" s="1433">
        <f>(IF($E1155&lt;&gt;0,$K$2,IF($F1155&lt;&gt;0,$K$2,IF($G1155&lt;&gt;0,$K$2,IF($H1155&lt;&gt;0,$K$2,IF($I1155&lt;&gt;0,$K$2,IF($J1155&lt;&gt;0,$K$2,"")))))))</f>
        <v>1</v>
      </c>
      <c r="L1155" s="383"/>
    </row>
    <row r="1156" spans="1:12">
      <c r="B1156" s="1101"/>
      <c r="C1156" s="1102">
        <v>101</v>
      </c>
      <c r="D1156" s="1103" t="s">
        <v>499</v>
      </c>
      <c r="E1156" s="507"/>
      <c r="F1156" s="516">
        <f>G1156+H1156+I1156+J1156</f>
        <v>818</v>
      </c>
      <c r="G1156" s="430">
        <v>634</v>
      </c>
      <c r="H1156" s="431"/>
      <c r="I1156" s="431"/>
      <c r="J1156" s="432">
        <v>184</v>
      </c>
      <c r="K1156" s="1433">
        <f t="shared" ref="K1156:K1222" si="210">(IF($E1156&lt;&gt;0,$K$2,IF($F1156&lt;&gt;0,$K$2,IF($G1156&lt;&gt;0,$K$2,IF($H1156&lt;&gt;0,$K$2,IF($I1156&lt;&gt;0,$K$2,IF($J1156&lt;&gt;0,$K$2,"")))))))</f>
        <v>1</v>
      </c>
      <c r="L1156" s="383"/>
    </row>
    <row r="1157" spans="1:12" ht="36" customHeight="1">
      <c r="A1157" s="1035"/>
      <c r="B1157" s="1101"/>
      <c r="C1157" s="1104">
        <v>102</v>
      </c>
      <c r="D1157" s="1105" t="s">
        <v>500</v>
      </c>
      <c r="E1157" s="513"/>
      <c r="F1157" s="517">
        <f>G1157+H1157+I1157+J1157</f>
        <v>46651</v>
      </c>
      <c r="G1157" s="442">
        <v>41987</v>
      </c>
      <c r="H1157" s="443"/>
      <c r="I1157" s="443"/>
      <c r="J1157" s="444">
        <v>4664</v>
      </c>
      <c r="K1157" s="1433">
        <f t="shared" si="210"/>
        <v>1</v>
      </c>
      <c r="L1157" s="383"/>
    </row>
    <row r="1158" spans="1:12" hidden="1">
      <c r="A1158" s="1035"/>
      <c r="B1158" s="1100">
        <v>200</v>
      </c>
      <c r="C1158" s="2199" t="s">
        <v>501</v>
      </c>
      <c r="D1158" s="2199"/>
      <c r="E1158" s="349">
        <f t="shared" ref="E1158:J1158" si="211">SUM(E1159:E1163)</f>
        <v>0</v>
      </c>
      <c r="F1158" s="350">
        <f t="shared" si="211"/>
        <v>0</v>
      </c>
      <c r="G1158" s="463">
        <f t="shared" si="211"/>
        <v>0</v>
      </c>
      <c r="H1158" s="464">
        <f t="shared" si="211"/>
        <v>0</v>
      </c>
      <c r="I1158" s="464">
        <f t="shared" si="211"/>
        <v>0</v>
      </c>
      <c r="J1158" s="465">
        <f t="shared" si="211"/>
        <v>0</v>
      </c>
      <c r="K1158" s="1433" t="str">
        <f t="shared" si="210"/>
        <v/>
      </c>
      <c r="L1158" s="383"/>
    </row>
    <row r="1159" spans="1:12" hidden="1">
      <c r="A1159" s="1035"/>
      <c r="B1159" s="1106"/>
      <c r="C1159" s="1102">
        <v>201</v>
      </c>
      <c r="D1159" s="1103" t="s">
        <v>502</v>
      </c>
      <c r="E1159" s="507"/>
      <c r="F1159" s="516">
        <f>G1159+H1159+I1159+J1159</f>
        <v>0</v>
      </c>
      <c r="G1159" s="430"/>
      <c r="H1159" s="431"/>
      <c r="I1159" s="431"/>
      <c r="J1159" s="432"/>
      <c r="K1159" s="1433" t="str">
        <f t="shared" si="210"/>
        <v/>
      </c>
      <c r="L1159" s="383"/>
    </row>
    <row r="1160" spans="1:12" hidden="1">
      <c r="A1160" s="1035"/>
      <c r="B1160" s="1107"/>
      <c r="C1160" s="1108">
        <v>202</v>
      </c>
      <c r="D1160" s="1109" t="s">
        <v>503</v>
      </c>
      <c r="E1160" s="509"/>
      <c r="F1160" s="518">
        <f>G1160+H1160+I1160+J1160</f>
        <v>0</v>
      </c>
      <c r="G1160" s="433"/>
      <c r="H1160" s="434"/>
      <c r="I1160" s="434"/>
      <c r="J1160" s="435"/>
      <c r="K1160" s="1433" t="str">
        <f t="shared" si="210"/>
        <v/>
      </c>
      <c r="L1160" s="383"/>
    </row>
    <row r="1161" spans="1:12" ht="31.5" hidden="1">
      <c r="A1161" s="1035"/>
      <c r="B1161" s="1110"/>
      <c r="C1161" s="1108">
        <v>205</v>
      </c>
      <c r="D1161" s="1109" t="s">
        <v>885</v>
      </c>
      <c r="E1161" s="509"/>
      <c r="F1161" s="518">
        <f>G1161+H1161+I1161+J1161</f>
        <v>0</v>
      </c>
      <c r="G1161" s="433"/>
      <c r="H1161" s="434"/>
      <c r="I1161" s="434"/>
      <c r="J1161" s="435"/>
      <c r="K1161" s="1433" t="str">
        <f t="shared" si="210"/>
        <v/>
      </c>
      <c r="L1161" s="383"/>
    </row>
    <row r="1162" spans="1:12" hidden="1">
      <c r="A1162" s="1035"/>
      <c r="B1162" s="1110"/>
      <c r="C1162" s="1108">
        <v>208</v>
      </c>
      <c r="D1162" s="1111" t="s">
        <v>886</v>
      </c>
      <c r="E1162" s="509"/>
      <c r="F1162" s="518">
        <f>G1162+H1162+I1162+J1162</f>
        <v>0</v>
      </c>
      <c r="G1162" s="433"/>
      <c r="H1162" s="434"/>
      <c r="I1162" s="434"/>
      <c r="J1162" s="435"/>
      <c r="K1162" s="1433" t="str">
        <f t="shared" si="210"/>
        <v/>
      </c>
      <c r="L1162" s="383"/>
    </row>
    <row r="1163" spans="1:12" hidden="1">
      <c r="A1163" s="1035"/>
      <c r="B1163" s="1106"/>
      <c r="C1163" s="1104">
        <v>209</v>
      </c>
      <c r="D1163" s="1112" t="s">
        <v>887</v>
      </c>
      <c r="E1163" s="513"/>
      <c r="F1163" s="517">
        <f>G1163+H1163+I1163+J1163</f>
        <v>0</v>
      </c>
      <c r="G1163" s="442"/>
      <c r="H1163" s="443"/>
      <c r="I1163" s="443"/>
      <c r="J1163" s="444"/>
      <c r="K1163" s="1433" t="str">
        <f t="shared" si="210"/>
        <v/>
      </c>
      <c r="L1163" s="383"/>
    </row>
    <row r="1164" spans="1:12">
      <c r="B1164" s="1100">
        <v>500</v>
      </c>
      <c r="C1164" s="2201" t="s">
        <v>888</v>
      </c>
      <c r="D1164" s="2201"/>
      <c r="E1164" s="349">
        <f t="shared" ref="E1164:J1164" si="212">SUM(E1165:E1171)</f>
        <v>0</v>
      </c>
      <c r="F1164" s="350">
        <f t="shared" si="212"/>
        <v>12439</v>
      </c>
      <c r="G1164" s="463">
        <f t="shared" si="212"/>
        <v>0</v>
      </c>
      <c r="H1164" s="464">
        <f t="shared" si="212"/>
        <v>0</v>
      </c>
      <c r="I1164" s="464">
        <f t="shared" si="212"/>
        <v>0</v>
      </c>
      <c r="J1164" s="465">
        <f t="shared" si="212"/>
        <v>12439</v>
      </c>
      <c r="K1164" s="1433">
        <f t="shared" si="210"/>
        <v>1</v>
      </c>
      <c r="L1164" s="383"/>
    </row>
    <row r="1165" spans="1:12" ht="31.5">
      <c r="A1165" s="1035"/>
      <c r="B1165" s="1106"/>
      <c r="C1165" s="1113">
        <v>551</v>
      </c>
      <c r="D1165" s="1114" t="s">
        <v>889</v>
      </c>
      <c r="E1165" s="507"/>
      <c r="F1165" s="516">
        <f t="shared" ref="F1165:F1172" si="213">G1165+H1165+I1165+J1165</f>
        <v>7801</v>
      </c>
      <c r="G1165" s="1395">
        <v>0</v>
      </c>
      <c r="H1165" s="1396">
        <v>0</v>
      </c>
      <c r="I1165" s="1396">
        <v>0</v>
      </c>
      <c r="J1165" s="432">
        <v>7801</v>
      </c>
      <c r="K1165" s="1433">
        <f t="shared" si="210"/>
        <v>1</v>
      </c>
      <c r="L1165" s="383"/>
    </row>
    <row r="1166" spans="1:12" hidden="1">
      <c r="B1166" s="1106"/>
      <c r="C1166" s="1115">
        <f>C1165+1</f>
        <v>552</v>
      </c>
      <c r="D1166" s="1116" t="s">
        <v>890</v>
      </c>
      <c r="E1166" s="509"/>
      <c r="F1166" s="518">
        <f t="shared" si="213"/>
        <v>0</v>
      </c>
      <c r="G1166" s="1397">
        <v>0</v>
      </c>
      <c r="H1166" s="1398">
        <v>0</v>
      </c>
      <c r="I1166" s="1398">
        <v>0</v>
      </c>
      <c r="J1166" s="435"/>
      <c r="K1166" s="1433" t="str">
        <f t="shared" si="210"/>
        <v/>
      </c>
      <c r="L1166" s="383"/>
    </row>
    <row r="1167" spans="1:12" hidden="1">
      <c r="A1167" s="1035"/>
      <c r="B1167" s="1117"/>
      <c r="C1167" s="1115">
        <v>558</v>
      </c>
      <c r="D1167" s="1118" t="s">
        <v>1444</v>
      </c>
      <c r="E1167" s="509"/>
      <c r="F1167" s="518">
        <f>G1167+H1167+I1167+J1167</f>
        <v>0</v>
      </c>
      <c r="G1167" s="1397">
        <v>0</v>
      </c>
      <c r="H1167" s="1398">
        <v>0</v>
      </c>
      <c r="I1167" s="1398">
        <v>0</v>
      </c>
      <c r="J1167" s="638">
        <v>0</v>
      </c>
      <c r="K1167" s="1433" t="str">
        <f t="shared" si="210"/>
        <v/>
      </c>
      <c r="L1167" s="383"/>
    </row>
    <row r="1168" spans="1:12">
      <c r="A1168" s="307"/>
      <c r="B1168" s="1117"/>
      <c r="C1168" s="1115">
        <v>560</v>
      </c>
      <c r="D1168" s="1118" t="s">
        <v>891</v>
      </c>
      <c r="E1168" s="509"/>
      <c r="F1168" s="518">
        <f t="shared" si="213"/>
        <v>3017</v>
      </c>
      <c r="G1168" s="1397">
        <v>0</v>
      </c>
      <c r="H1168" s="1398">
        <v>0</v>
      </c>
      <c r="I1168" s="1398">
        <v>0</v>
      </c>
      <c r="J1168" s="435">
        <v>3017</v>
      </c>
      <c r="K1168" s="1433">
        <f t="shared" si="210"/>
        <v>1</v>
      </c>
      <c r="L1168" s="383"/>
    </row>
    <row r="1169" spans="1:12">
      <c r="B1169" s="1117"/>
      <c r="C1169" s="1115">
        <v>580</v>
      </c>
      <c r="D1169" s="1116" t="s">
        <v>892</v>
      </c>
      <c r="E1169" s="509"/>
      <c r="F1169" s="518">
        <f t="shared" si="213"/>
        <v>1621</v>
      </c>
      <c r="G1169" s="1397">
        <v>0</v>
      </c>
      <c r="H1169" s="1398">
        <v>0</v>
      </c>
      <c r="I1169" s="1398">
        <v>0</v>
      </c>
      <c r="J1169" s="435">
        <v>1621</v>
      </c>
      <c r="K1169" s="1433">
        <f t="shared" si="210"/>
        <v>1</v>
      </c>
      <c r="L1169" s="383"/>
    </row>
    <row r="1170" spans="1:12" ht="31.5" hidden="1">
      <c r="B1170" s="1106"/>
      <c r="C1170" s="1108">
        <v>588</v>
      </c>
      <c r="D1170" s="1111" t="s">
        <v>1448</v>
      </c>
      <c r="E1170" s="509"/>
      <c r="F1170" s="518">
        <f>G1170+H1170+I1170+J1170</f>
        <v>0</v>
      </c>
      <c r="G1170" s="1397">
        <v>0</v>
      </c>
      <c r="H1170" s="1398">
        <v>0</v>
      </c>
      <c r="I1170" s="1398">
        <v>0</v>
      </c>
      <c r="J1170" s="638">
        <v>0</v>
      </c>
      <c r="K1170" s="1433" t="str">
        <f t="shared" si="210"/>
        <v/>
      </c>
      <c r="L1170" s="383"/>
    </row>
    <row r="1171" spans="1:12" ht="31.5" hidden="1">
      <c r="B1171" s="1106"/>
      <c r="C1171" s="1119">
        <v>590</v>
      </c>
      <c r="D1171" s="1120" t="s">
        <v>893</v>
      </c>
      <c r="E1171" s="513"/>
      <c r="F1171" s="517">
        <f t="shared" si="213"/>
        <v>0</v>
      </c>
      <c r="G1171" s="442"/>
      <c r="H1171" s="443"/>
      <c r="I1171" s="443"/>
      <c r="J1171" s="444"/>
      <c r="K1171" s="1433" t="str">
        <f t="shared" si="210"/>
        <v/>
      </c>
      <c r="L1171" s="383"/>
    </row>
    <row r="1172" spans="1:12" hidden="1">
      <c r="A1172" s="7">
        <v>5</v>
      </c>
      <c r="B1172" s="1100">
        <v>800</v>
      </c>
      <c r="C1172" s="2202" t="s">
        <v>1025</v>
      </c>
      <c r="D1172" s="2203"/>
      <c r="E1172" s="1415"/>
      <c r="F1172" s="352">
        <f t="shared" si="213"/>
        <v>0</v>
      </c>
      <c r="G1172" s="1214"/>
      <c r="H1172" s="1215"/>
      <c r="I1172" s="1215"/>
      <c r="J1172" s="1216"/>
      <c r="K1172" s="1433" t="str">
        <f t="shared" si="210"/>
        <v/>
      </c>
      <c r="L1172" s="383"/>
    </row>
    <row r="1173" spans="1:12">
      <c r="A1173" s="8">
        <v>10</v>
      </c>
      <c r="B1173" s="1100">
        <v>1000</v>
      </c>
      <c r="C1173" s="2199" t="s">
        <v>895</v>
      </c>
      <c r="D1173" s="2199"/>
      <c r="E1173" s="351">
        <f t="shared" ref="E1173:J1173" si="214">SUM(E1174:E1190)</f>
        <v>0</v>
      </c>
      <c r="F1173" s="352">
        <f t="shared" si="214"/>
        <v>995025</v>
      </c>
      <c r="G1173" s="463">
        <f t="shared" si="214"/>
        <v>995025</v>
      </c>
      <c r="H1173" s="464">
        <f t="shared" si="214"/>
        <v>0</v>
      </c>
      <c r="I1173" s="464">
        <f t="shared" si="214"/>
        <v>0</v>
      </c>
      <c r="J1173" s="465">
        <f t="shared" si="214"/>
        <v>0</v>
      </c>
      <c r="K1173" s="1433">
        <f t="shared" si="210"/>
        <v>1</v>
      </c>
      <c r="L1173" s="383"/>
    </row>
    <row r="1174" spans="1:12" hidden="1">
      <c r="A1174" s="8">
        <v>15</v>
      </c>
      <c r="B1174" s="1107"/>
      <c r="C1174" s="1102">
        <v>1011</v>
      </c>
      <c r="D1174" s="1121" t="s">
        <v>896</v>
      </c>
      <c r="E1174" s="507"/>
      <c r="F1174" s="516">
        <f t="shared" ref="F1174:F1190" si="215">G1174+H1174+I1174+J1174</f>
        <v>0</v>
      </c>
      <c r="G1174" s="430"/>
      <c r="H1174" s="431"/>
      <c r="I1174" s="431"/>
      <c r="J1174" s="432"/>
      <c r="K1174" s="1433" t="str">
        <f t="shared" si="210"/>
        <v/>
      </c>
      <c r="L1174" s="383"/>
    </row>
    <row r="1175" spans="1:12" hidden="1">
      <c r="A1175" s="7">
        <v>35</v>
      </c>
      <c r="B1175" s="1107"/>
      <c r="C1175" s="1108">
        <v>1012</v>
      </c>
      <c r="D1175" s="1109" t="s">
        <v>897</v>
      </c>
      <c r="E1175" s="509"/>
      <c r="F1175" s="518">
        <f t="shared" si="215"/>
        <v>0</v>
      </c>
      <c r="G1175" s="433"/>
      <c r="H1175" s="434"/>
      <c r="I1175" s="434"/>
      <c r="J1175" s="435"/>
      <c r="K1175" s="1433" t="str">
        <f t="shared" si="210"/>
        <v/>
      </c>
      <c r="L1175" s="383"/>
    </row>
    <row r="1176" spans="1:12" hidden="1">
      <c r="A1176" s="8">
        <v>40</v>
      </c>
      <c r="B1176" s="1107"/>
      <c r="C1176" s="1108">
        <v>1013</v>
      </c>
      <c r="D1176" s="1109" t="s">
        <v>898</v>
      </c>
      <c r="E1176" s="509"/>
      <c r="F1176" s="518">
        <f t="shared" si="215"/>
        <v>0</v>
      </c>
      <c r="G1176" s="433"/>
      <c r="H1176" s="434"/>
      <c r="I1176" s="434"/>
      <c r="J1176" s="435"/>
      <c r="K1176" s="1433" t="str">
        <f t="shared" si="210"/>
        <v/>
      </c>
      <c r="L1176" s="383"/>
    </row>
    <row r="1177" spans="1:12" hidden="1">
      <c r="A1177" s="8">
        <v>45</v>
      </c>
      <c r="B1177" s="1107"/>
      <c r="C1177" s="1108">
        <v>1014</v>
      </c>
      <c r="D1177" s="1109" t="s">
        <v>899</v>
      </c>
      <c r="E1177" s="509"/>
      <c r="F1177" s="518">
        <f t="shared" si="215"/>
        <v>0</v>
      </c>
      <c r="G1177" s="433"/>
      <c r="H1177" s="434"/>
      <c r="I1177" s="434"/>
      <c r="J1177" s="435"/>
      <c r="K1177" s="1433" t="str">
        <f t="shared" si="210"/>
        <v/>
      </c>
      <c r="L1177" s="383"/>
    </row>
    <row r="1178" spans="1:12">
      <c r="A1178" s="8">
        <v>50</v>
      </c>
      <c r="B1178" s="1107"/>
      <c r="C1178" s="1108">
        <v>1015</v>
      </c>
      <c r="D1178" s="1109" t="s">
        <v>900</v>
      </c>
      <c r="E1178" s="509"/>
      <c r="F1178" s="518">
        <f t="shared" si="215"/>
        <v>13758</v>
      </c>
      <c r="G1178" s="433">
        <v>13758</v>
      </c>
      <c r="H1178" s="434"/>
      <c r="I1178" s="434"/>
      <c r="J1178" s="435"/>
      <c r="K1178" s="1433">
        <f t="shared" si="210"/>
        <v>1</v>
      </c>
      <c r="L1178" s="383"/>
    </row>
    <row r="1179" spans="1:12" hidden="1">
      <c r="A1179" s="8">
        <v>55</v>
      </c>
      <c r="B1179" s="1107"/>
      <c r="C1179" s="1122">
        <v>1016</v>
      </c>
      <c r="D1179" s="1123" t="s">
        <v>901</v>
      </c>
      <c r="E1179" s="511"/>
      <c r="F1179" s="519">
        <f t="shared" si="215"/>
        <v>0</v>
      </c>
      <c r="G1179" s="497"/>
      <c r="H1179" s="498"/>
      <c r="I1179" s="498"/>
      <c r="J1179" s="499"/>
      <c r="K1179" s="1433" t="str">
        <f t="shared" si="210"/>
        <v/>
      </c>
      <c r="L1179" s="383"/>
    </row>
    <row r="1180" spans="1:12">
      <c r="A1180" s="8">
        <v>60</v>
      </c>
      <c r="B1180" s="1101"/>
      <c r="C1180" s="1124">
        <v>1020</v>
      </c>
      <c r="D1180" s="1125" t="s">
        <v>902</v>
      </c>
      <c r="E1180" s="1416"/>
      <c r="F1180" s="521">
        <f t="shared" si="215"/>
        <v>979707</v>
      </c>
      <c r="G1180" s="439">
        <v>979707</v>
      </c>
      <c r="H1180" s="440"/>
      <c r="I1180" s="440"/>
      <c r="J1180" s="441"/>
      <c r="K1180" s="1433">
        <f t="shared" si="210"/>
        <v>1</v>
      </c>
      <c r="L1180" s="383"/>
    </row>
    <row r="1181" spans="1:12" hidden="1">
      <c r="A1181" s="7">
        <v>65</v>
      </c>
      <c r="B1181" s="1107"/>
      <c r="C1181" s="1126">
        <v>1030</v>
      </c>
      <c r="D1181" s="1127" t="s">
        <v>903</v>
      </c>
      <c r="E1181" s="1417"/>
      <c r="F1181" s="523">
        <f t="shared" si="215"/>
        <v>0</v>
      </c>
      <c r="G1181" s="436"/>
      <c r="H1181" s="437"/>
      <c r="I1181" s="437"/>
      <c r="J1181" s="438"/>
      <c r="K1181" s="1433" t="str">
        <f t="shared" si="210"/>
        <v/>
      </c>
      <c r="L1181" s="383"/>
    </row>
    <row r="1182" spans="1:12">
      <c r="A1182" s="8">
        <v>70</v>
      </c>
      <c r="B1182" s="1107"/>
      <c r="C1182" s="1124">
        <v>1051</v>
      </c>
      <c r="D1182" s="1128" t="s">
        <v>904</v>
      </c>
      <c r="E1182" s="1416"/>
      <c r="F1182" s="521">
        <f t="shared" si="215"/>
        <v>1560</v>
      </c>
      <c r="G1182" s="439">
        <v>1560</v>
      </c>
      <c r="H1182" s="440"/>
      <c r="I1182" s="440"/>
      <c r="J1182" s="441"/>
      <c r="K1182" s="1433">
        <f t="shared" si="210"/>
        <v>1</v>
      </c>
      <c r="L1182" s="383"/>
    </row>
    <row r="1183" spans="1:12" hidden="1">
      <c r="A1183" s="8">
        <v>75</v>
      </c>
      <c r="B1183" s="1107"/>
      <c r="C1183" s="1108">
        <v>1052</v>
      </c>
      <c r="D1183" s="1109" t="s">
        <v>905</v>
      </c>
      <c r="E1183" s="509"/>
      <c r="F1183" s="518">
        <f t="shared" si="215"/>
        <v>0</v>
      </c>
      <c r="G1183" s="433"/>
      <c r="H1183" s="434"/>
      <c r="I1183" s="434"/>
      <c r="J1183" s="435"/>
      <c r="K1183" s="1433" t="str">
        <f t="shared" si="210"/>
        <v/>
      </c>
      <c r="L1183" s="383"/>
    </row>
    <row r="1184" spans="1:12" hidden="1">
      <c r="A1184" s="8">
        <v>80</v>
      </c>
      <c r="B1184" s="1107"/>
      <c r="C1184" s="1126">
        <v>1053</v>
      </c>
      <c r="D1184" s="1127" t="s">
        <v>1324</v>
      </c>
      <c r="E1184" s="1417"/>
      <c r="F1184" s="523">
        <f t="shared" si="215"/>
        <v>0</v>
      </c>
      <c r="G1184" s="436"/>
      <c r="H1184" s="437"/>
      <c r="I1184" s="437"/>
      <c r="J1184" s="438"/>
      <c r="K1184" s="1433" t="str">
        <f t="shared" si="210"/>
        <v/>
      </c>
      <c r="L1184" s="383"/>
    </row>
    <row r="1185" spans="1:12" hidden="1">
      <c r="A1185" s="8">
        <v>80</v>
      </c>
      <c r="B1185" s="1107"/>
      <c r="C1185" s="1124">
        <v>1062</v>
      </c>
      <c r="D1185" s="1125" t="s">
        <v>906</v>
      </c>
      <c r="E1185" s="1416"/>
      <c r="F1185" s="521">
        <f t="shared" si="215"/>
        <v>0</v>
      </c>
      <c r="G1185" s="439"/>
      <c r="H1185" s="440"/>
      <c r="I1185" s="440"/>
      <c r="J1185" s="441"/>
      <c r="K1185" s="1433" t="str">
        <f t="shared" si="210"/>
        <v/>
      </c>
      <c r="L1185" s="383"/>
    </row>
    <row r="1186" spans="1:12" hidden="1">
      <c r="A1186" s="8">
        <v>85</v>
      </c>
      <c r="B1186" s="1107"/>
      <c r="C1186" s="1126">
        <v>1063</v>
      </c>
      <c r="D1186" s="1129" t="s">
        <v>1282</v>
      </c>
      <c r="E1186" s="1417"/>
      <c r="F1186" s="523">
        <f t="shared" si="215"/>
        <v>0</v>
      </c>
      <c r="G1186" s="436"/>
      <c r="H1186" s="437"/>
      <c r="I1186" s="437"/>
      <c r="J1186" s="438"/>
      <c r="K1186" s="1433" t="str">
        <f t="shared" si="210"/>
        <v/>
      </c>
      <c r="L1186" s="383"/>
    </row>
    <row r="1187" spans="1:12" hidden="1">
      <c r="A1187" s="8">
        <v>90</v>
      </c>
      <c r="B1187" s="1107"/>
      <c r="C1187" s="1130">
        <v>1069</v>
      </c>
      <c r="D1187" s="1131" t="s">
        <v>907</v>
      </c>
      <c r="E1187" s="1418"/>
      <c r="F1187" s="525">
        <f t="shared" si="215"/>
        <v>0</v>
      </c>
      <c r="G1187" s="622"/>
      <c r="H1187" s="623"/>
      <c r="I1187" s="623"/>
      <c r="J1187" s="587"/>
      <c r="K1187" s="1433" t="str">
        <f t="shared" si="210"/>
        <v/>
      </c>
      <c r="L1187" s="383"/>
    </row>
    <row r="1188" spans="1:12" hidden="1">
      <c r="A1188" s="8">
        <v>90</v>
      </c>
      <c r="B1188" s="1101"/>
      <c r="C1188" s="1124">
        <v>1091</v>
      </c>
      <c r="D1188" s="1128" t="s">
        <v>1325</v>
      </c>
      <c r="E1188" s="1416"/>
      <c r="F1188" s="521">
        <f t="shared" si="215"/>
        <v>0</v>
      </c>
      <c r="G1188" s="439"/>
      <c r="H1188" s="440"/>
      <c r="I1188" s="440"/>
      <c r="J1188" s="441"/>
      <c r="K1188" s="1433" t="str">
        <f t="shared" si="210"/>
        <v/>
      </c>
      <c r="L1188" s="383"/>
    </row>
    <row r="1189" spans="1:12" hidden="1">
      <c r="A1189" s="7">
        <v>115</v>
      </c>
      <c r="B1189" s="1107"/>
      <c r="C1189" s="1108">
        <v>1092</v>
      </c>
      <c r="D1189" s="1109" t="s">
        <v>1088</v>
      </c>
      <c r="E1189" s="509"/>
      <c r="F1189" s="518">
        <f t="shared" si="215"/>
        <v>0</v>
      </c>
      <c r="G1189" s="433"/>
      <c r="H1189" s="434"/>
      <c r="I1189" s="434"/>
      <c r="J1189" s="435"/>
      <c r="K1189" s="1433" t="str">
        <f t="shared" si="210"/>
        <v/>
      </c>
      <c r="L1189" s="383"/>
    </row>
    <row r="1190" spans="1:12" hidden="1">
      <c r="A1190" s="7">
        <v>125</v>
      </c>
      <c r="B1190" s="1107"/>
      <c r="C1190" s="1104">
        <v>1098</v>
      </c>
      <c r="D1190" s="1132" t="s">
        <v>908</v>
      </c>
      <c r="E1190" s="513"/>
      <c r="F1190" s="517">
        <f t="shared" si="215"/>
        <v>0</v>
      </c>
      <c r="G1190" s="442"/>
      <c r="H1190" s="443"/>
      <c r="I1190" s="443"/>
      <c r="J1190" s="444"/>
      <c r="K1190" s="1433" t="str">
        <f t="shared" si="210"/>
        <v/>
      </c>
      <c r="L1190" s="383"/>
    </row>
    <row r="1191" spans="1:12" hidden="1">
      <c r="A1191" s="8">
        <v>130</v>
      </c>
      <c r="B1191" s="1100">
        <v>1900</v>
      </c>
      <c r="C1191" s="2192" t="s">
        <v>575</v>
      </c>
      <c r="D1191" s="2192"/>
      <c r="E1191" s="351">
        <f t="shared" ref="E1191:J1191" si="216">SUM(E1192:E1194)</f>
        <v>0</v>
      </c>
      <c r="F1191" s="352">
        <f t="shared" si="216"/>
        <v>0</v>
      </c>
      <c r="G1191" s="463">
        <f t="shared" si="216"/>
        <v>0</v>
      </c>
      <c r="H1191" s="464">
        <f t="shared" si="216"/>
        <v>0</v>
      </c>
      <c r="I1191" s="464">
        <f t="shared" si="216"/>
        <v>0</v>
      </c>
      <c r="J1191" s="465">
        <f t="shared" si="216"/>
        <v>0</v>
      </c>
      <c r="K1191" s="1433" t="str">
        <f t="shared" si="210"/>
        <v/>
      </c>
      <c r="L1191" s="383"/>
    </row>
    <row r="1192" spans="1:12" ht="31.5" hidden="1">
      <c r="A1192" s="8">
        <v>135</v>
      </c>
      <c r="B1192" s="1107"/>
      <c r="C1192" s="1102">
        <v>1901</v>
      </c>
      <c r="D1192" s="1133" t="s">
        <v>576</v>
      </c>
      <c r="E1192" s="507"/>
      <c r="F1192" s="516">
        <f>G1192+H1192+I1192+J1192</f>
        <v>0</v>
      </c>
      <c r="G1192" s="430"/>
      <c r="H1192" s="431"/>
      <c r="I1192" s="431"/>
      <c r="J1192" s="432"/>
      <c r="K1192" s="1433" t="str">
        <f t="shared" si="210"/>
        <v/>
      </c>
      <c r="L1192" s="383"/>
    </row>
    <row r="1193" spans="1:12" ht="31.5" hidden="1">
      <c r="A1193" s="8">
        <v>140</v>
      </c>
      <c r="B1193" s="1134"/>
      <c r="C1193" s="1108">
        <v>1981</v>
      </c>
      <c r="D1193" s="1135" t="s">
        <v>577</v>
      </c>
      <c r="E1193" s="509"/>
      <c r="F1193" s="518">
        <f>G1193+H1193+I1193+J1193</f>
        <v>0</v>
      </c>
      <c r="G1193" s="433"/>
      <c r="H1193" s="434"/>
      <c r="I1193" s="434"/>
      <c r="J1193" s="435"/>
      <c r="K1193" s="1433" t="str">
        <f t="shared" si="210"/>
        <v/>
      </c>
      <c r="L1193" s="383"/>
    </row>
    <row r="1194" spans="1:12" ht="31.5" hidden="1">
      <c r="A1194" s="8">
        <v>145</v>
      </c>
      <c r="B1194" s="1107"/>
      <c r="C1194" s="1104">
        <v>1991</v>
      </c>
      <c r="D1194" s="1136" t="s">
        <v>578</v>
      </c>
      <c r="E1194" s="513"/>
      <c r="F1194" s="517">
        <f>G1194+H1194+I1194+J1194</f>
        <v>0</v>
      </c>
      <c r="G1194" s="442"/>
      <c r="H1194" s="443"/>
      <c r="I1194" s="443"/>
      <c r="J1194" s="444"/>
      <c r="K1194" s="1433" t="str">
        <f t="shared" si="210"/>
        <v/>
      </c>
      <c r="L1194" s="383"/>
    </row>
    <row r="1195" spans="1:12" hidden="1">
      <c r="A1195" s="8">
        <v>150</v>
      </c>
      <c r="B1195" s="1100">
        <v>2100</v>
      </c>
      <c r="C1195" s="2192" t="s">
        <v>1072</v>
      </c>
      <c r="D1195" s="2192"/>
      <c r="E1195" s="351">
        <f t="shared" ref="E1195:J1195" si="217">SUM(E1196:E1200)</f>
        <v>0</v>
      </c>
      <c r="F1195" s="352">
        <f t="shared" si="217"/>
        <v>0</v>
      </c>
      <c r="G1195" s="463">
        <f t="shared" si="217"/>
        <v>0</v>
      </c>
      <c r="H1195" s="464">
        <f t="shared" si="217"/>
        <v>0</v>
      </c>
      <c r="I1195" s="464">
        <f t="shared" si="217"/>
        <v>0</v>
      </c>
      <c r="J1195" s="465">
        <f t="shared" si="217"/>
        <v>0</v>
      </c>
      <c r="K1195" s="1433" t="str">
        <f t="shared" si="210"/>
        <v/>
      </c>
      <c r="L1195" s="383"/>
    </row>
    <row r="1196" spans="1:12" hidden="1">
      <c r="A1196" s="8">
        <v>155</v>
      </c>
      <c r="B1196" s="1107"/>
      <c r="C1196" s="1102">
        <v>2110</v>
      </c>
      <c r="D1196" s="1137" t="s">
        <v>909</v>
      </c>
      <c r="E1196" s="507"/>
      <c r="F1196" s="516">
        <f>G1196+H1196+I1196+J1196</f>
        <v>0</v>
      </c>
      <c r="G1196" s="430"/>
      <c r="H1196" s="431"/>
      <c r="I1196" s="431"/>
      <c r="J1196" s="432"/>
      <c r="K1196" s="1433" t="str">
        <f t="shared" si="210"/>
        <v/>
      </c>
      <c r="L1196" s="383"/>
    </row>
    <row r="1197" spans="1:12" hidden="1">
      <c r="A1197" s="8">
        <v>160</v>
      </c>
      <c r="B1197" s="1134"/>
      <c r="C1197" s="1108">
        <v>2120</v>
      </c>
      <c r="D1197" s="1111" t="s">
        <v>910</v>
      </c>
      <c r="E1197" s="509"/>
      <c r="F1197" s="518">
        <f>G1197+H1197+I1197+J1197</f>
        <v>0</v>
      </c>
      <c r="G1197" s="433"/>
      <c r="H1197" s="434"/>
      <c r="I1197" s="434"/>
      <c r="J1197" s="435"/>
      <c r="K1197" s="1433" t="str">
        <f t="shared" si="210"/>
        <v/>
      </c>
      <c r="L1197" s="383"/>
    </row>
    <row r="1198" spans="1:12" hidden="1">
      <c r="A1198" s="8">
        <v>165</v>
      </c>
      <c r="B1198" s="1134"/>
      <c r="C1198" s="1108">
        <v>2125</v>
      </c>
      <c r="D1198" s="1111" t="s">
        <v>1026</v>
      </c>
      <c r="E1198" s="509"/>
      <c r="F1198" s="518">
        <f>G1198+H1198+I1198+J1198</f>
        <v>0</v>
      </c>
      <c r="G1198" s="433"/>
      <c r="H1198" s="434"/>
      <c r="I1198" s="1398">
        <v>0</v>
      </c>
      <c r="J1198" s="435"/>
      <c r="K1198" s="1433" t="str">
        <f t="shared" si="210"/>
        <v/>
      </c>
      <c r="L1198" s="383"/>
    </row>
    <row r="1199" spans="1:12" hidden="1">
      <c r="A1199" s="8">
        <v>175</v>
      </c>
      <c r="B1199" s="1106"/>
      <c r="C1199" s="1108">
        <v>2140</v>
      </c>
      <c r="D1199" s="1111" t="s">
        <v>912</v>
      </c>
      <c r="E1199" s="509"/>
      <c r="F1199" s="518">
        <f>G1199+H1199+I1199+J1199</f>
        <v>0</v>
      </c>
      <c r="G1199" s="433"/>
      <c r="H1199" s="434"/>
      <c r="I1199" s="1398">
        <v>0</v>
      </c>
      <c r="J1199" s="435"/>
      <c r="K1199" s="1433" t="str">
        <f t="shared" si="210"/>
        <v/>
      </c>
      <c r="L1199" s="383"/>
    </row>
    <row r="1200" spans="1:12" hidden="1">
      <c r="A1200" s="8">
        <v>180</v>
      </c>
      <c r="B1200" s="1107"/>
      <c r="C1200" s="1104">
        <v>2190</v>
      </c>
      <c r="D1200" s="1138" t="s">
        <v>913</v>
      </c>
      <c r="E1200" s="513"/>
      <c r="F1200" s="517">
        <f>G1200+H1200+I1200+J1200</f>
        <v>0</v>
      </c>
      <c r="G1200" s="442"/>
      <c r="H1200" s="443"/>
      <c r="I1200" s="1400">
        <v>0</v>
      </c>
      <c r="J1200" s="444"/>
      <c r="K1200" s="1433" t="str">
        <f t="shared" si="210"/>
        <v/>
      </c>
      <c r="L1200" s="383"/>
    </row>
    <row r="1201" spans="1:12" hidden="1">
      <c r="A1201" s="8">
        <v>185</v>
      </c>
      <c r="B1201" s="1100">
        <v>2200</v>
      </c>
      <c r="C1201" s="2192" t="s">
        <v>914</v>
      </c>
      <c r="D1201" s="2192"/>
      <c r="E1201" s="351">
        <f t="shared" ref="E1201:J1201" si="218">SUM(E1202:E1203)</f>
        <v>0</v>
      </c>
      <c r="F1201" s="352">
        <f t="shared" si="218"/>
        <v>0</v>
      </c>
      <c r="G1201" s="463">
        <f t="shared" si="218"/>
        <v>0</v>
      </c>
      <c r="H1201" s="464">
        <f t="shared" si="218"/>
        <v>0</v>
      </c>
      <c r="I1201" s="464">
        <f t="shared" si="218"/>
        <v>0</v>
      </c>
      <c r="J1201" s="465">
        <f t="shared" si="218"/>
        <v>0</v>
      </c>
      <c r="K1201" s="1433" t="str">
        <f t="shared" si="210"/>
        <v/>
      </c>
      <c r="L1201" s="383"/>
    </row>
    <row r="1202" spans="1:12" hidden="1">
      <c r="A1202" s="8">
        <v>190</v>
      </c>
      <c r="B1202" s="1107"/>
      <c r="C1202" s="1102">
        <v>2221</v>
      </c>
      <c r="D1202" s="1103" t="s">
        <v>1265</v>
      </c>
      <c r="E1202" s="507"/>
      <c r="F1202" s="516">
        <f t="shared" ref="F1202:F1207" si="219">G1202+H1202+I1202+J1202</f>
        <v>0</v>
      </c>
      <c r="G1202" s="430"/>
      <c r="H1202" s="431"/>
      <c r="I1202" s="431"/>
      <c r="J1202" s="432"/>
      <c r="K1202" s="1433" t="str">
        <f t="shared" si="210"/>
        <v/>
      </c>
      <c r="L1202" s="383"/>
    </row>
    <row r="1203" spans="1:12" hidden="1">
      <c r="A1203" s="8">
        <v>200</v>
      </c>
      <c r="B1203" s="1107"/>
      <c r="C1203" s="1104">
        <v>2224</v>
      </c>
      <c r="D1203" s="1105" t="s">
        <v>915</v>
      </c>
      <c r="E1203" s="513"/>
      <c r="F1203" s="517">
        <f t="shared" si="219"/>
        <v>0</v>
      </c>
      <c r="G1203" s="442"/>
      <c r="H1203" s="443"/>
      <c r="I1203" s="443"/>
      <c r="J1203" s="444"/>
      <c r="K1203" s="1433" t="str">
        <f t="shared" si="210"/>
        <v/>
      </c>
      <c r="L1203" s="383"/>
    </row>
    <row r="1204" spans="1:12" hidden="1">
      <c r="A1204" s="8">
        <v>200</v>
      </c>
      <c r="B1204" s="1100">
        <v>2500</v>
      </c>
      <c r="C1204" s="2192" t="s">
        <v>916</v>
      </c>
      <c r="D1204" s="2200"/>
      <c r="E1204" s="1415"/>
      <c r="F1204" s="352">
        <f t="shared" si="219"/>
        <v>0</v>
      </c>
      <c r="G1204" s="1214"/>
      <c r="H1204" s="1215"/>
      <c r="I1204" s="1215"/>
      <c r="J1204" s="1216"/>
      <c r="K1204" s="1433" t="str">
        <f t="shared" si="210"/>
        <v/>
      </c>
      <c r="L1204" s="383"/>
    </row>
    <row r="1205" spans="1:12" hidden="1">
      <c r="A1205" s="8">
        <v>205</v>
      </c>
      <c r="B1205" s="1100">
        <v>2600</v>
      </c>
      <c r="C1205" s="2193" t="s">
        <v>917</v>
      </c>
      <c r="D1205" s="2194"/>
      <c r="E1205" s="1415"/>
      <c r="F1205" s="352">
        <f t="shared" si="219"/>
        <v>0</v>
      </c>
      <c r="G1205" s="1214"/>
      <c r="H1205" s="1215"/>
      <c r="I1205" s="1215"/>
      <c r="J1205" s="1216"/>
      <c r="K1205" s="1433" t="str">
        <f t="shared" si="210"/>
        <v/>
      </c>
      <c r="L1205" s="383"/>
    </row>
    <row r="1206" spans="1:12" hidden="1">
      <c r="A1206" s="8">
        <v>210</v>
      </c>
      <c r="B1206" s="1100">
        <v>2700</v>
      </c>
      <c r="C1206" s="2193" t="s">
        <v>918</v>
      </c>
      <c r="D1206" s="2194"/>
      <c r="E1206" s="1415"/>
      <c r="F1206" s="352">
        <f t="shared" si="219"/>
        <v>0</v>
      </c>
      <c r="G1206" s="1214"/>
      <c r="H1206" s="1215"/>
      <c r="I1206" s="1215"/>
      <c r="J1206" s="1216"/>
      <c r="K1206" s="1433" t="str">
        <f t="shared" si="210"/>
        <v/>
      </c>
      <c r="L1206" s="383"/>
    </row>
    <row r="1207" spans="1:12" hidden="1">
      <c r="A1207" s="8">
        <v>215</v>
      </c>
      <c r="B1207" s="1100">
        <v>2800</v>
      </c>
      <c r="C1207" s="2193" t="s">
        <v>1729</v>
      </c>
      <c r="D1207" s="2194"/>
      <c r="E1207" s="1415"/>
      <c r="F1207" s="352">
        <f t="shared" si="219"/>
        <v>0</v>
      </c>
      <c r="G1207" s="1214"/>
      <c r="H1207" s="1215"/>
      <c r="I1207" s="1215"/>
      <c r="J1207" s="1216"/>
      <c r="K1207" s="1433" t="str">
        <f t="shared" si="210"/>
        <v/>
      </c>
      <c r="L1207" s="383"/>
    </row>
    <row r="1208" spans="1:12" ht="36" hidden="1" customHeight="1">
      <c r="A1208" s="7">
        <v>220</v>
      </c>
      <c r="B1208" s="1100">
        <v>2900</v>
      </c>
      <c r="C1208" s="2192" t="s">
        <v>919</v>
      </c>
      <c r="D1208" s="2192"/>
      <c r="E1208" s="351">
        <f t="shared" ref="E1208:J1208" si="220">SUM(E1209:E1216)</f>
        <v>0</v>
      </c>
      <c r="F1208" s="352">
        <f t="shared" si="220"/>
        <v>0</v>
      </c>
      <c r="G1208" s="463">
        <f t="shared" si="220"/>
        <v>0</v>
      </c>
      <c r="H1208" s="464">
        <f t="shared" si="220"/>
        <v>0</v>
      </c>
      <c r="I1208" s="464">
        <f t="shared" si="220"/>
        <v>0</v>
      </c>
      <c r="J1208" s="465">
        <f t="shared" si="220"/>
        <v>0</v>
      </c>
      <c r="K1208" s="1433" t="str">
        <f t="shared" si="210"/>
        <v/>
      </c>
      <c r="L1208" s="383"/>
    </row>
    <row r="1209" spans="1:12" hidden="1">
      <c r="A1209" s="8">
        <v>225</v>
      </c>
      <c r="B1209" s="1139"/>
      <c r="C1209" s="1102">
        <v>2910</v>
      </c>
      <c r="D1209" s="1140" t="s">
        <v>2144</v>
      </c>
      <c r="E1209" s="507"/>
      <c r="F1209" s="516">
        <f t="shared" ref="F1209:F1216" si="221">G1209+H1209+I1209+J1209</f>
        <v>0</v>
      </c>
      <c r="G1209" s="430"/>
      <c r="H1209" s="431"/>
      <c r="I1209" s="431"/>
      <c r="J1209" s="432"/>
      <c r="K1209" s="1433" t="str">
        <f t="shared" si="210"/>
        <v/>
      </c>
      <c r="L1209" s="383"/>
    </row>
    <row r="1210" spans="1:12" hidden="1">
      <c r="A1210" s="8">
        <v>230</v>
      </c>
      <c r="B1210" s="1139"/>
      <c r="C1210" s="1126">
        <v>2920</v>
      </c>
      <c r="D1210" s="1141" t="s">
        <v>2143</v>
      </c>
      <c r="E1210" s="1417"/>
      <c r="F1210" s="523">
        <f>G1210+H1210+I1210+J1210</f>
        <v>0</v>
      </c>
      <c r="G1210" s="436"/>
      <c r="H1210" s="437"/>
      <c r="I1210" s="437"/>
      <c r="J1210" s="438"/>
      <c r="K1210" s="1433" t="str">
        <f t="shared" si="210"/>
        <v/>
      </c>
      <c r="L1210" s="383"/>
    </row>
    <row r="1211" spans="1:12" ht="31.5" hidden="1">
      <c r="A1211" s="8">
        <v>245</v>
      </c>
      <c r="B1211" s="1139"/>
      <c r="C1211" s="1126">
        <v>2969</v>
      </c>
      <c r="D1211" s="1141" t="s">
        <v>920</v>
      </c>
      <c r="E1211" s="1417"/>
      <c r="F1211" s="523">
        <f t="shared" si="221"/>
        <v>0</v>
      </c>
      <c r="G1211" s="436"/>
      <c r="H1211" s="437"/>
      <c r="I1211" s="437"/>
      <c r="J1211" s="438"/>
      <c r="K1211" s="1433" t="str">
        <f t="shared" si="210"/>
        <v/>
      </c>
      <c r="L1211" s="383"/>
    </row>
    <row r="1212" spans="1:12" ht="31.5" hidden="1">
      <c r="A1212" s="7">
        <v>220</v>
      </c>
      <c r="B1212" s="1139"/>
      <c r="C1212" s="1142">
        <v>2970</v>
      </c>
      <c r="D1212" s="1143" t="s">
        <v>921</v>
      </c>
      <c r="E1212" s="1419"/>
      <c r="F1212" s="527">
        <f t="shared" si="221"/>
        <v>0</v>
      </c>
      <c r="G1212" s="630"/>
      <c r="H1212" s="631"/>
      <c r="I1212" s="631"/>
      <c r="J1212" s="606"/>
      <c r="K1212" s="1433" t="str">
        <f t="shared" si="210"/>
        <v/>
      </c>
      <c r="L1212" s="383"/>
    </row>
    <row r="1213" spans="1:12" hidden="1">
      <c r="A1213" s="8">
        <v>225</v>
      </c>
      <c r="B1213" s="1139"/>
      <c r="C1213" s="1130">
        <v>2989</v>
      </c>
      <c r="D1213" s="1144" t="s">
        <v>922</v>
      </c>
      <c r="E1213" s="1418"/>
      <c r="F1213" s="525">
        <f t="shared" si="221"/>
        <v>0</v>
      </c>
      <c r="G1213" s="622"/>
      <c r="H1213" s="623"/>
      <c r="I1213" s="623"/>
      <c r="J1213" s="587"/>
      <c r="K1213" s="1433" t="str">
        <f t="shared" si="210"/>
        <v/>
      </c>
      <c r="L1213" s="383"/>
    </row>
    <row r="1214" spans="1:12" ht="31.5" hidden="1">
      <c r="A1214" s="8">
        <v>230</v>
      </c>
      <c r="B1214" s="1107"/>
      <c r="C1214" s="1124">
        <v>2990</v>
      </c>
      <c r="D1214" s="1145" t="s">
        <v>2145</v>
      </c>
      <c r="E1214" s="1416"/>
      <c r="F1214" s="521">
        <f>G1214+H1214+I1214+J1214</f>
        <v>0</v>
      </c>
      <c r="G1214" s="439"/>
      <c r="H1214" s="440"/>
      <c r="I1214" s="440"/>
      <c r="J1214" s="441"/>
      <c r="K1214" s="1433" t="str">
        <f t="shared" si="210"/>
        <v/>
      </c>
      <c r="L1214" s="383"/>
    </row>
    <row r="1215" spans="1:12" hidden="1">
      <c r="A1215" s="8">
        <v>235</v>
      </c>
      <c r="B1215" s="1107"/>
      <c r="C1215" s="1124">
        <v>2991</v>
      </c>
      <c r="D1215" s="1145" t="s">
        <v>923</v>
      </c>
      <c r="E1215" s="1416"/>
      <c r="F1215" s="521">
        <f t="shared" si="221"/>
        <v>0</v>
      </c>
      <c r="G1215" s="439"/>
      <c r="H1215" s="440"/>
      <c r="I1215" s="440"/>
      <c r="J1215" s="441"/>
      <c r="K1215" s="1433" t="str">
        <f t="shared" si="210"/>
        <v/>
      </c>
      <c r="L1215" s="383"/>
    </row>
    <row r="1216" spans="1:12" hidden="1">
      <c r="A1216" s="8">
        <v>240</v>
      </c>
      <c r="B1216" s="1107"/>
      <c r="C1216" s="1104">
        <v>2992</v>
      </c>
      <c r="D1216" s="1146" t="s">
        <v>924</v>
      </c>
      <c r="E1216" s="513"/>
      <c r="F1216" s="517">
        <f t="shared" si="221"/>
        <v>0</v>
      </c>
      <c r="G1216" s="442"/>
      <c r="H1216" s="443"/>
      <c r="I1216" s="443"/>
      <c r="J1216" s="444"/>
      <c r="K1216" s="1433" t="str">
        <f t="shared" si="210"/>
        <v/>
      </c>
      <c r="L1216" s="383"/>
    </row>
    <row r="1217" spans="1:12" hidden="1">
      <c r="A1217" s="8">
        <v>245</v>
      </c>
      <c r="B1217" s="1100">
        <v>3300</v>
      </c>
      <c r="C1217" s="1147" t="s">
        <v>2237</v>
      </c>
      <c r="D1217" s="1977"/>
      <c r="E1217" s="351">
        <f t="shared" ref="E1217:J1217" si="222">SUM(E1218:E1222)</f>
        <v>0</v>
      </c>
      <c r="F1217" s="352">
        <f t="shared" si="222"/>
        <v>0</v>
      </c>
      <c r="G1217" s="463">
        <f t="shared" si="222"/>
        <v>0</v>
      </c>
      <c r="H1217" s="464">
        <f t="shared" si="222"/>
        <v>0</v>
      </c>
      <c r="I1217" s="464">
        <f t="shared" si="222"/>
        <v>0</v>
      </c>
      <c r="J1217" s="465">
        <f t="shared" si="222"/>
        <v>0</v>
      </c>
      <c r="K1217" s="1433" t="str">
        <f t="shared" si="210"/>
        <v/>
      </c>
      <c r="L1217" s="383"/>
    </row>
    <row r="1218" spans="1:12" hidden="1">
      <c r="A1218" s="7">
        <v>250</v>
      </c>
      <c r="B1218" s="1106"/>
      <c r="C1218" s="1102">
        <v>3301</v>
      </c>
      <c r="D1218" s="1148" t="s">
        <v>926</v>
      </c>
      <c r="E1218" s="507"/>
      <c r="F1218" s="516">
        <f t="shared" ref="F1218:F1225" si="223">G1218+H1218+I1218+J1218</f>
        <v>0</v>
      </c>
      <c r="G1218" s="430"/>
      <c r="H1218" s="431"/>
      <c r="I1218" s="1396">
        <v>0</v>
      </c>
      <c r="J1218" s="637">
        <v>0</v>
      </c>
      <c r="K1218" s="1433" t="str">
        <f t="shared" si="210"/>
        <v/>
      </c>
      <c r="L1218" s="383"/>
    </row>
    <row r="1219" spans="1:12" hidden="1">
      <c r="A1219" s="8">
        <v>255</v>
      </c>
      <c r="B1219" s="1106"/>
      <c r="C1219" s="1108">
        <v>3302</v>
      </c>
      <c r="D1219" s="1149" t="s">
        <v>1027</v>
      </c>
      <c r="E1219" s="509"/>
      <c r="F1219" s="518">
        <f t="shared" si="223"/>
        <v>0</v>
      </c>
      <c r="G1219" s="433"/>
      <c r="H1219" s="434"/>
      <c r="I1219" s="1398">
        <v>0</v>
      </c>
      <c r="J1219" s="638">
        <v>0</v>
      </c>
      <c r="K1219" s="1433" t="str">
        <f t="shared" si="210"/>
        <v/>
      </c>
      <c r="L1219" s="383"/>
    </row>
    <row r="1220" spans="1:12" hidden="1">
      <c r="A1220" s="8">
        <v>265</v>
      </c>
      <c r="B1220" s="1106"/>
      <c r="C1220" s="1108">
        <v>3303</v>
      </c>
      <c r="D1220" s="1149" t="s">
        <v>927</v>
      </c>
      <c r="E1220" s="509"/>
      <c r="F1220" s="518">
        <f t="shared" si="223"/>
        <v>0</v>
      </c>
      <c r="G1220" s="433"/>
      <c r="H1220" s="434"/>
      <c r="I1220" s="1398">
        <v>0</v>
      </c>
      <c r="J1220" s="638">
        <v>0</v>
      </c>
      <c r="K1220" s="1433" t="str">
        <f t="shared" si="210"/>
        <v/>
      </c>
      <c r="L1220" s="383"/>
    </row>
    <row r="1221" spans="1:12" hidden="1">
      <c r="A1221" s="7">
        <v>270</v>
      </c>
      <c r="B1221" s="1106"/>
      <c r="C1221" s="1108">
        <v>3304</v>
      </c>
      <c r="D1221" s="1149" t="s">
        <v>928</v>
      </c>
      <c r="E1221" s="509"/>
      <c r="F1221" s="518">
        <f t="shared" si="223"/>
        <v>0</v>
      </c>
      <c r="G1221" s="433"/>
      <c r="H1221" s="434"/>
      <c r="I1221" s="1398">
        <v>0</v>
      </c>
      <c r="J1221" s="638">
        <v>0</v>
      </c>
      <c r="K1221" s="1433" t="str">
        <f t="shared" si="210"/>
        <v/>
      </c>
      <c r="L1221" s="383"/>
    </row>
    <row r="1222" spans="1:12" ht="31.5" hidden="1">
      <c r="A1222" s="7">
        <v>290</v>
      </c>
      <c r="B1222" s="1106"/>
      <c r="C1222" s="1104">
        <v>3306</v>
      </c>
      <c r="D1222" s="1150" t="s">
        <v>1730</v>
      </c>
      <c r="E1222" s="513"/>
      <c r="F1222" s="517">
        <f t="shared" si="223"/>
        <v>0</v>
      </c>
      <c r="G1222" s="442"/>
      <c r="H1222" s="443"/>
      <c r="I1222" s="1400">
        <v>0</v>
      </c>
      <c r="J1222" s="1405">
        <v>0</v>
      </c>
      <c r="K1222" s="1433" t="str">
        <f t="shared" si="210"/>
        <v/>
      </c>
      <c r="L1222" s="383"/>
    </row>
    <row r="1223" spans="1:12" hidden="1">
      <c r="A1223" s="7">
        <v>320</v>
      </c>
      <c r="B1223" s="1100">
        <v>3900</v>
      </c>
      <c r="C1223" s="2192" t="s">
        <v>929</v>
      </c>
      <c r="D1223" s="2192"/>
      <c r="E1223" s="1415"/>
      <c r="F1223" s="352">
        <f t="shared" si="223"/>
        <v>0</v>
      </c>
      <c r="G1223" s="1214"/>
      <c r="H1223" s="1215"/>
      <c r="I1223" s="1215"/>
      <c r="J1223" s="1216"/>
      <c r="K1223" s="1433" t="str">
        <f t="shared" ref="K1223:K1270" si="224">(IF($E1223&lt;&gt;0,$K$2,IF($F1223&lt;&gt;0,$K$2,IF($G1223&lt;&gt;0,$K$2,IF($H1223&lt;&gt;0,$K$2,IF($I1223&lt;&gt;0,$K$2,IF($J1223&lt;&gt;0,$K$2,"")))))))</f>
        <v/>
      </c>
      <c r="L1223" s="383"/>
    </row>
    <row r="1224" spans="1:12" hidden="1">
      <c r="A1224" s="7">
        <v>330</v>
      </c>
      <c r="B1224" s="1100">
        <v>4000</v>
      </c>
      <c r="C1224" s="2192" t="s">
        <v>930</v>
      </c>
      <c r="D1224" s="2192"/>
      <c r="E1224" s="1415"/>
      <c r="F1224" s="352">
        <f t="shared" si="223"/>
        <v>0</v>
      </c>
      <c r="G1224" s="1214"/>
      <c r="H1224" s="1215"/>
      <c r="I1224" s="1215"/>
      <c r="J1224" s="1216"/>
      <c r="K1224" s="1433" t="str">
        <f t="shared" si="224"/>
        <v/>
      </c>
      <c r="L1224" s="383"/>
    </row>
    <row r="1225" spans="1:12" hidden="1">
      <c r="A1225" s="7">
        <v>350</v>
      </c>
      <c r="B1225" s="1100">
        <v>4100</v>
      </c>
      <c r="C1225" s="2192" t="s">
        <v>931</v>
      </c>
      <c r="D1225" s="2192"/>
      <c r="E1225" s="1415"/>
      <c r="F1225" s="352">
        <f t="shared" si="223"/>
        <v>0</v>
      </c>
      <c r="G1225" s="1214"/>
      <c r="H1225" s="1215"/>
      <c r="I1225" s="1215"/>
      <c r="J1225" s="1216"/>
      <c r="K1225" s="1433" t="str">
        <f t="shared" si="224"/>
        <v/>
      </c>
      <c r="L1225" s="383"/>
    </row>
    <row r="1226" spans="1:12" hidden="1">
      <c r="A1226" s="8">
        <v>355</v>
      </c>
      <c r="B1226" s="1100">
        <v>4200</v>
      </c>
      <c r="C1226" s="2192" t="s">
        <v>932</v>
      </c>
      <c r="D1226" s="2192"/>
      <c r="E1226" s="351">
        <f t="shared" ref="E1226:J1226" si="225">SUM(E1227:E1232)</f>
        <v>0</v>
      </c>
      <c r="F1226" s="352">
        <f t="shared" si="225"/>
        <v>0</v>
      </c>
      <c r="G1226" s="463">
        <f t="shared" si="225"/>
        <v>0</v>
      </c>
      <c r="H1226" s="464">
        <f t="shared" si="225"/>
        <v>0</v>
      </c>
      <c r="I1226" s="464">
        <f t="shared" si="225"/>
        <v>0</v>
      </c>
      <c r="J1226" s="465">
        <f t="shared" si="225"/>
        <v>0</v>
      </c>
      <c r="K1226" s="1433" t="str">
        <f t="shared" si="224"/>
        <v/>
      </c>
      <c r="L1226" s="383"/>
    </row>
    <row r="1227" spans="1:12" hidden="1">
      <c r="A1227" s="8">
        <v>375</v>
      </c>
      <c r="B1227" s="1151"/>
      <c r="C1227" s="1102">
        <v>4201</v>
      </c>
      <c r="D1227" s="1103" t="s">
        <v>933</v>
      </c>
      <c r="E1227" s="507"/>
      <c r="F1227" s="516">
        <f t="shared" ref="F1227:F1232" si="226">G1227+H1227+I1227+J1227</f>
        <v>0</v>
      </c>
      <c r="G1227" s="430"/>
      <c r="H1227" s="431"/>
      <c r="I1227" s="431"/>
      <c r="J1227" s="432"/>
      <c r="K1227" s="1433" t="str">
        <f t="shared" si="224"/>
        <v/>
      </c>
      <c r="L1227" s="383"/>
    </row>
    <row r="1228" spans="1:12" hidden="1">
      <c r="A1228" s="8">
        <v>375</v>
      </c>
      <c r="B1228" s="1151"/>
      <c r="C1228" s="1108">
        <v>4202</v>
      </c>
      <c r="D1228" s="1152" t="s">
        <v>934</v>
      </c>
      <c r="E1228" s="509"/>
      <c r="F1228" s="518">
        <f t="shared" si="226"/>
        <v>0</v>
      </c>
      <c r="G1228" s="433"/>
      <c r="H1228" s="434"/>
      <c r="I1228" s="434"/>
      <c r="J1228" s="435"/>
      <c r="K1228" s="1433" t="str">
        <f t="shared" si="224"/>
        <v/>
      </c>
      <c r="L1228" s="383"/>
    </row>
    <row r="1229" spans="1:12" hidden="1">
      <c r="A1229" s="8">
        <v>380</v>
      </c>
      <c r="B1229" s="1151"/>
      <c r="C1229" s="1108">
        <v>4214</v>
      </c>
      <c r="D1229" s="1152" t="s">
        <v>935</v>
      </c>
      <c r="E1229" s="509"/>
      <c r="F1229" s="518">
        <f t="shared" si="226"/>
        <v>0</v>
      </c>
      <c r="G1229" s="433"/>
      <c r="H1229" s="434"/>
      <c r="I1229" s="434"/>
      <c r="J1229" s="435"/>
      <c r="K1229" s="1433" t="str">
        <f t="shared" si="224"/>
        <v/>
      </c>
      <c r="L1229" s="383"/>
    </row>
    <row r="1230" spans="1:12" hidden="1">
      <c r="A1230" s="8">
        <v>385</v>
      </c>
      <c r="B1230" s="1151"/>
      <c r="C1230" s="1108">
        <v>4217</v>
      </c>
      <c r="D1230" s="1152" t="s">
        <v>936</v>
      </c>
      <c r="E1230" s="509"/>
      <c r="F1230" s="518">
        <f t="shared" si="226"/>
        <v>0</v>
      </c>
      <c r="G1230" s="433"/>
      <c r="H1230" s="434"/>
      <c r="I1230" s="434"/>
      <c r="J1230" s="435"/>
      <c r="K1230" s="1433" t="str">
        <f t="shared" si="224"/>
        <v/>
      </c>
      <c r="L1230" s="383"/>
    </row>
    <row r="1231" spans="1:12" hidden="1">
      <c r="A1231" s="8">
        <v>390</v>
      </c>
      <c r="B1231" s="1151"/>
      <c r="C1231" s="1108">
        <v>4218</v>
      </c>
      <c r="D1231" s="1109" t="s">
        <v>937</v>
      </c>
      <c r="E1231" s="509"/>
      <c r="F1231" s="518">
        <f t="shared" si="226"/>
        <v>0</v>
      </c>
      <c r="G1231" s="433"/>
      <c r="H1231" s="434"/>
      <c r="I1231" s="434"/>
      <c r="J1231" s="435"/>
      <c r="K1231" s="1433" t="str">
        <f t="shared" si="224"/>
        <v/>
      </c>
      <c r="L1231" s="383"/>
    </row>
    <row r="1232" spans="1:12" hidden="1">
      <c r="A1232" s="8">
        <v>390</v>
      </c>
      <c r="B1232" s="1151"/>
      <c r="C1232" s="1104">
        <v>4219</v>
      </c>
      <c r="D1232" s="1136" t="s">
        <v>938</v>
      </c>
      <c r="E1232" s="513"/>
      <c r="F1232" s="517">
        <f t="shared" si="226"/>
        <v>0</v>
      </c>
      <c r="G1232" s="442"/>
      <c r="H1232" s="443"/>
      <c r="I1232" s="443"/>
      <c r="J1232" s="444"/>
      <c r="K1232" s="1433" t="str">
        <f t="shared" si="224"/>
        <v/>
      </c>
      <c r="L1232" s="383"/>
    </row>
    <row r="1233" spans="1:12" hidden="1">
      <c r="A1233" s="8">
        <v>395</v>
      </c>
      <c r="B1233" s="1100">
        <v>4300</v>
      </c>
      <c r="C1233" s="2192" t="s">
        <v>1734</v>
      </c>
      <c r="D1233" s="2192"/>
      <c r="E1233" s="351">
        <f t="shared" ref="E1233:J1233" si="227">SUM(E1234:E1236)</f>
        <v>0</v>
      </c>
      <c r="F1233" s="352">
        <f t="shared" si="227"/>
        <v>0</v>
      </c>
      <c r="G1233" s="463">
        <f t="shared" si="227"/>
        <v>0</v>
      </c>
      <c r="H1233" s="464">
        <f t="shared" si="227"/>
        <v>0</v>
      </c>
      <c r="I1233" s="464">
        <f t="shared" si="227"/>
        <v>0</v>
      </c>
      <c r="J1233" s="465">
        <f t="shared" si="227"/>
        <v>0</v>
      </c>
      <c r="K1233" s="1433" t="str">
        <f t="shared" si="224"/>
        <v/>
      </c>
      <c r="L1233" s="383"/>
    </row>
    <row r="1234" spans="1:12" hidden="1">
      <c r="A1234" s="353">
        <v>397</v>
      </c>
      <c r="B1234" s="1151"/>
      <c r="C1234" s="1102">
        <v>4301</v>
      </c>
      <c r="D1234" s="1121" t="s">
        <v>939</v>
      </c>
      <c r="E1234" s="507"/>
      <c r="F1234" s="516">
        <f t="shared" ref="F1234:F1239" si="228">G1234+H1234+I1234+J1234</f>
        <v>0</v>
      </c>
      <c r="G1234" s="430"/>
      <c r="H1234" s="431"/>
      <c r="I1234" s="431"/>
      <c r="J1234" s="432"/>
      <c r="K1234" s="1433" t="str">
        <f t="shared" si="224"/>
        <v/>
      </c>
      <c r="L1234" s="383"/>
    </row>
    <row r="1235" spans="1:12" hidden="1">
      <c r="A1235" s="6">
        <v>398</v>
      </c>
      <c r="B1235" s="1151"/>
      <c r="C1235" s="1108">
        <v>4302</v>
      </c>
      <c r="D1235" s="1152" t="s">
        <v>1028</v>
      </c>
      <c r="E1235" s="509"/>
      <c r="F1235" s="518">
        <f t="shared" si="228"/>
        <v>0</v>
      </c>
      <c r="G1235" s="433"/>
      <c r="H1235" s="434"/>
      <c r="I1235" s="434"/>
      <c r="J1235" s="435"/>
      <c r="K1235" s="1433" t="str">
        <f t="shared" si="224"/>
        <v/>
      </c>
      <c r="L1235" s="383"/>
    </row>
    <row r="1236" spans="1:12" hidden="1">
      <c r="A1236" s="6">
        <v>399</v>
      </c>
      <c r="B1236" s="1151"/>
      <c r="C1236" s="1104">
        <v>4309</v>
      </c>
      <c r="D1236" s="1112" t="s">
        <v>941</v>
      </c>
      <c r="E1236" s="513"/>
      <c r="F1236" s="517">
        <f t="shared" si="228"/>
        <v>0</v>
      </c>
      <c r="G1236" s="442"/>
      <c r="H1236" s="443"/>
      <c r="I1236" s="443"/>
      <c r="J1236" s="444"/>
      <c r="K1236" s="1433" t="str">
        <f t="shared" si="224"/>
        <v/>
      </c>
      <c r="L1236" s="383"/>
    </row>
    <row r="1237" spans="1:12" hidden="1">
      <c r="A1237" s="6">
        <v>400</v>
      </c>
      <c r="B1237" s="1100">
        <v>4400</v>
      </c>
      <c r="C1237" s="2192" t="s">
        <v>1731</v>
      </c>
      <c r="D1237" s="2192"/>
      <c r="E1237" s="1415"/>
      <c r="F1237" s="352">
        <f t="shared" si="228"/>
        <v>0</v>
      </c>
      <c r="G1237" s="1214"/>
      <c r="H1237" s="1215"/>
      <c r="I1237" s="1215"/>
      <c r="J1237" s="1216"/>
      <c r="K1237" s="1433" t="str">
        <f t="shared" si="224"/>
        <v/>
      </c>
      <c r="L1237" s="383"/>
    </row>
    <row r="1238" spans="1:12" hidden="1">
      <c r="A1238" s="6">
        <v>401</v>
      </c>
      <c r="B1238" s="1100">
        <v>4500</v>
      </c>
      <c r="C1238" s="2192" t="s">
        <v>1732</v>
      </c>
      <c r="D1238" s="2192"/>
      <c r="E1238" s="1415"/>
      <c r="F1238" s="352">
        <f t="shared" si="228"/>
        <v>0</v>
      </c>
      <c r="G1238" s="1214"/>
      <c r="H1238" s="1215"/>
      <c r="I1238" s="1215"/>
      <c r="J1238" s="1216"/>
      <c r="K1238" s="1433" t="str">
        <f t="shared" si="224"/>
        <v/>
      </c>
      <c r="L1238" s="383"/>
    </row>
    <row r="1239" spans="1:12" hidden="1">
      <c r="A1239" s="14">
        <v>404</v>
      </c>
      <c r="B1239" s="1100">
        <v>4600</v>
      </c>
      <c r="C1239" s="2193" t="s">
        <v>942</v>
      </c>
      <c r="D1239" s="2194"/>
      <c r="E1239" s="1415"/>
      <c r="F1239" s="352">
        <f t="shared" si="228"/>
        <v>0</v>
      </c>
      <c r="G1239" s="1214"/>
      <c r="H1239" s="1215"/>
      <c r="I1239" s="1215"/>
      <c r="J1239" s="1216"/>
      <c r="K1239" s="1433" t="str">
        <f t="shared" si="224"/>
        <v/>
      </c>
      <c r="L1239" s="383"/>
    </row>
    <row r="1240" spans="1:12" hidden="1">
      <c r="A1240" s="14">
        <v>404</v>
      </c>
      <c r="B1240" s="1100">
        <v>4900</v>
      </c>
      <c r="C1240" s="2192" t="s">
        <v>579</v>
      </c>
      <c r="D1240" s="2192"/>
      <c r="E1240" s="351">
        <f t="shared" ref="E1240:J1240" si="229">+E1241+E1242</f>
        <v>0</v>
      </c>
      <c r="F1240" s="352">
        <f t="shared" si="229"/>
        <v>0</v>
      </c>
      <c r="G1240" s="463">
        <f t="shared" si="229"/>
        <v>0</v>
      </c>
      <c r="H1240" s="464">
        <f t="shared" si="229"/>
        <v>0</v>
      </c>
      <c r="I1240" s="464">
        <f t="shared" si="229"/>
        <v>0</v>
      </c>
      <c r="J1240" s="465">
        <f t="shared" si="229"/>
        <v>0</v>
      </c>
      <c r="K1240" s="1433" t="str">
        <f t="shared" si="224"/>
        <v/>
      </c>
      <c r="L1240" s="383"/>
    </row>
    <row r="1241" spans="1:12" hidden="1">
      <c r="A1241" s="7">
        <v>440</v>
      </c>
      <c r="B1241" s="1151"/>
      <c r="C1241" s="1102">
        <v>4901</v>
      </c>
      <c r="D1241" s="1153" t="s">
        <v>580</v>
      </c>
      <c r="E1241" s="507"/>
      <c r="F1241" s="516">
        <f>G1241+H1241+I1241+J1241</f>
        <v>0</v>
      </c>
      <c r="G1241" s="430"/>
      <c r="H1241" s="431"/>
      <c r="I1241" s="431"/>
      <c r="J1241" s="432"/>
      <c r="K1241" s="1433" t="str">
        <f t="shared" si="224"/>
        <v/>
      </c>
      <c r="L1241" s="383"/>
    </row>
    <row r="1242" spans="1:12" hidden="1">
      <c r="A1242" s="7">
        <v>450</v>
      </c>
      <c r="B1242" s="1151"/>
      <c r="C1242" s="1104">
        <v>4902</v>
      </c>
      <c r="D1242" s="1112" t="s">
        <v>581</v>
      </c>
      <c r="E1242" s="513"/>
      <c r="F1242" s="517">
        <f>G1242+H1242+I1242+J1242</f>
        <v>0</v>
      </c>
      <c r="G1242" s="442"/>
      <c r="H1242" s="443"/>
      <c r="I1242" s="443"/>
      <c r="J1242" s="444"/>
      <c r="K1242" s="1433" t="str">
        <f t="shared" si="224"/>
        <v/>
      </c>
      <c r="L1242" s="383"/>
    </row>
    <row r="1243" spans="1:12" hidden="1">
      <c r="A1243" s="7">
        <v>495</v>
      </c>
      <c r="B1243" s="1154">
        <v>5100</v>
      </c>
      <c r="C1243" s="2198" t="s">
        <v>943</v>
      </c>
      <c r="D1243" s="2198"/>
      <c r="E1243" s="1415"/>
      <c r="F1243" s="352">
        <f>G1243+H1243+I1243+J1243</f>
        <v>0</v>
      </c>
      <c r="G1243" s="1214"/>
      <c r="H1243" s="1215"/>
      <c r="I1243" s="1215"/>
      <c r="J1243" s="1216"/>
      <c r="K1243" s="1433" t="str">
        <f t="shared" si="224"/>
        <v/>
      </c>
      <c r="L1243" s="383"/>
    </row>
    <row r="1244" spans="1:12" hidden="1">
      <c r="A1244" s="8">
        <v>500</v>
      </c>
      <c r="B1244" s="1154">
        <v>5200</v>
      </c>
      <c r="C1244" s="2198" t="s">
        <v>944</v>
      </c>
      <c r="D1244" s="2198"/>
      <c r="E1244" s="351">
        <f t="shared" ref="E1244:J1244" si="230">SUM(E1245:E1251)</f>
        <v>0</v>
      </c>
      <c r="F1244" s="352">
        <f t="shared" si="230"/>
        <v>0</v>
      </c>
      <c r="G1244" s="463">
        <f t="shared" si="230"/>
        <v>0</v>
      </c>
      <c r="H1244" s="464">
        <f t="shared" si="230"/>
        <v>0</v>
      </c>
      <c r="I1244" s="464">
        <f t="shared" si="230"/>
        <v>0</v>
      </c>
      <c r="J1244" s="465">
        <f t="shared" si="230"/>
        <v>0</v>
      </c>
      <c r="K1244" s="1433" t="str">
        <f t="shared" si="224"/>
        <v/>
      </c>
      <c r="L1244" s="383"/>
    </row>
    <row r="1245" spans="1:12" hidden="1">
      <c r="A1245" s="8">
        <v>505</v>
      </c>
      <c r="B1245" s="1155"/>
      <c r="C1245" s="1156">
        <v>5201</v>
      </c>
      <c r="D1245" s="1157" t="s">
        <v>945</v>
      </c>
      <c r="E1245" s="507"/>
      <c r="F1245" s="516">
        <f t="shared" ref="F1245:F1251" si="231">G1245+H1245+I1245+J1245</f>
        <v>0</v>
      </c>
      <c r="G1245" s="430"/>
      <c r="H1245" s="431"/>
      <c r="I1245" s="431"/>
      <c r="J1245" s="432"/>
      <c r="K1245" s="1433" t="str">
        <f t="shared" si="224"/>
        <v/>
      </c>
      <c r="L1245" s="383"/>
    </row>
    <row r="1246" spans="1:12" hidden="1">
      <c r="A1246" s="8">
        <v>510</v>
      </c>
      <c r="B1246" s="1155"/>
      <c r="C1246" s="1158">
        <v>5202</v>
      </c>
      <c r="D1246" s="1159" t="s">
        <v>946</v>
      </c>
      <c r="E1246" s="509"/>
      <c r="F1246" s="518">
        <f t="shared" si="231"/>
        <v>0</v>
      </c>
      <c r="G1246" s="433"/>
      <c r="H1246" s="434"/>
      <c r="I1246" s="434"/>
      <c r="J1246" s="435"/>
      <c r="K1246" s="1433" t="str">
        <f t="shared" si="224"/>
        <v/>
      </c>
      <c r="L1246" s="383"/>
    </row>
    <row r="1247" spans="1:12" hidden="1">
      <c r="A1247" s="8">
        <v>515</v>
      </c>
      <c r="B1247" s="1155"/>
      <c r="C1247" s="1158">
        <v>5203</v>
      </c>
      <c r="D1247" s="1159" t="s">
        <v>264</v>
      </c>
      <c r="E1247" s="509"/>
      <c r="F1247" s="518">
        <f t="shared" si="231"/>
        <v>0</v>
      </c>
      <c r="G1247" s="433"/>
      <c r="H1247" s="434"/>
      <c r="I1247" s="434"/>
      <c r="J1247" s="435"/>
      <c r="K1247" s="1433" t="str">
        <f t="shared" si="224"/>
        <v/>
      </c>
      <c r="L1247" s="383"/>
    </row>
    <row r="1248" spans="1:12" hidden="1">
      <c r="A1248" s="8">
        <v>520</v>
      </c>
      <c r="B1248" s="1155"/>
      <c r="C1248" s="1158">
        <v>5204</v>
      </c>
      <c r="D1248" s="1159" t="s">
        <v>265</v>
      </c>
      <c r="E1248" s="509"/>
      <c r="F1248" s="518">
        <f t="shared" si="231"/>
        <v>0</v>
      </c>
      <c r="G1248" s="433"/>
      <c r="H1248" s="434"/>
      <c r="I1248" s="434"/>
      <c r="J1248" s="435"/>
      <c r="K1248" s="1433" t="str">
        <f t="shared" si="224"/>
        <v/>
      </c>
      <c r="L1248" s="383"/>
    </row>
    <row r="1249" spans="1:12" hidden="1">
      <c r="A1249" s="8">
        <v>525</v>
      </c>
      <c r="B1249" s="1155"/>
      <c r="C1249" s="1158">
        <v>5205</v>
      </c>
      <c r="D1249" s="1159" t="s">
        <v>266</v>
      </c>
      <c r="E1249" s="509"/>
      <c r="F1249" s="518">
        <f t="shared" si="231"/>
        <v>0</v>
      </c>
      <c r="G1249" s="433"/>
      <c r="H1249" s="434"/>
      <c r="I1249" s="434"/>
      <c r="J1249" s="435"/>
      <c r="K1249" s="1433" t="str">
        <f t="shared" si="224"/>
        <v/>
      </c>
      <c r="L1249" s="383"/>
    </row>
    <row r="1250" spans="1:12" hidden="1">
      <c r="A1250" s="7">
        <v>635</v>
      </c>
      <c r="B1250" s="1155"/>
      <c r="C1250" s="1158">
        <v>5206</v>
      </c>
      <c r="D1250" s="1159" t="s">
        <v>267</v>
      </c>
      <c r="E1250" s="509"/>
      <c r="F1250" s="518">
        <f t="shared" si="231"/>
        <v>0</v>
      </c>
      <c r="G1250" s="433"/>
      <c r="H1250" s="434"/>
      <c r="I1250" s="434"/>
      <c r="J1250" s="435"/>
      <c r="K1250" s="1433" t="str">
        <f t="shared" si="224"/>
        <v/>
      </c>
      <c r="L1250" s="383"/>
    </row>
    <row r="1251" spans="1:12" hidden="1">
      <c r="A1251" s="8">
        <v>640</v>
      </c>
      <c r="B1251" s="1155"/>
      <c r="C1251" s="1160">
        <v>5219</v>
      </c>
      <c r="D1251" s="1161" t="s">
        <v>268</v>
      </c>
      <c r="E1251" s="513"/>
      <c r="F1251" s="517">
        <f t="shared" si="231"/>
        <v>0</v>
      </c>
      <c r="G1251" s="442"/>
      <c r="H1251" s="443"/>
      <c r="I1251" s="443"/>
      <c r="J1251" s="444"/>
      <c r="K1251" s="1433" t="str">
        <f t="shared" si="224"/>
        <v/>
      </c>
      <c r="L1251" s="383"/>
    </row>
    <row r="1252" spans="1:12" hidden="1">
      <c r="A1252" s="8">
        <v>645</v>
      </c>
      <c r="B1252" s="1154">
        <v>5300</v>
      </c>
      <c r="C1252" s="2198" t="s">
        <v>269</v>
      </c>
      <c r="D1252" s="2198"/>
      <c r="E1252" s="351">
        <f t="shared" ref="E1252:J1252" si="232">SUM(E1253:E1254)</f>
        <v>0</v>
      </c>
      <c r="F1252" s="352">
        <f t="shared" si="232"/>
        <v>0</v>
      </c>
      <c r="G1252" s="463">
        <f t="shared" si="232"/>
        <v>0</v>
      </c>
      <c r="H1252" s="464">
        <f t="shared" si="232"/>
        <v>0</v>
      </c>
      <c r="I1252" s="464">
        <f t="shared" si="232"/>
        <v>0</v>
      </c>
      <c r="J1252" s="465">
        <f t="shared" si="232"/>
        <v>0</v>
      </c>
      <c r="K1252" s="1433" t="str">
        <f t="shared" si="224"/>
        <v/>
      </c>
      <c r="L1252" s="383"/>
    </row>
    <row r="1253" spans="1:12" hidden="1">
      <c r="A1253" s="8">
        <v>650</v>
      </c>
      <c r="B1253" s="1155"/>
      <c r="C1253" s="1156">
        <v>5301</v>
      </c>
      <c r="D1253" s="1157" t="s">
        <v>1266</v>
      </c>
      <c r="E1253" s="507"/>
      <c r="F1253" s="516">
        <f>G1253+H1253+I1253+J1253</f>
        <v>0</v>
      </c>
      <c r="G1253" s="430"/>
      <c r="H1253" s="431"/>
      <c r="I1253" s="431"/>
      <c r="J1253" s="432"/>
      <c r="K1253" s="1433" t="str">
        <f t="shared" si="224"/>
        <v/>
      </c>
      <c r="L1253" s="383"/>
    </row>
    <row r="1254" spans="1:12" hidden="1">
      <c r="A1254" s="7">
        <v>655</v>
      </c>
      <c r="B1254" s="1155"/>
      <c r="C1254" s="1160">
        <v>5309</v>
      </c>
      <c r="D1254" s="1161" t="s">
        <v>270</v>
      </c>
      <c r="E1254" s="513"/>
      <c r="F1254" s="517">
        <f>G1254+H1254+I1254+J1254</f>
        <v>0</v>
      </c>
      <c r="G1254" s="442"/>
      <c r="H1254" s="443"/>
      <c r="I1254" s="443"/>
      <c r="J1254" s="444"/>
      <c r="K1254" s="1433" t="str">
        <f t="shared" si="224"/>
        <v/>
      </c>
      <c r="L1254" s="383"/>
    </row>
    <row r="1255" spans="1:12" hidden="1">
      <c r="A1255" s="7">
        <v>665</v>
      </c>
      <c r="B1255" s="1154">
        <v>5400</v>
      </c>
      <c r="C1255" s="2198" t="s">
        <v>960</v>
      </c>
      <c r="D1255" s="2198"/>
      <c r="E1255" s="1415"/>
      <c r="F1255" s="352">
        <f>G1255+H1255+I1255+J1255</f>
        <v>0</v>
      </c>
      <c r="G1255" s="1214"/>
      <c r="H1255" s="1215"/>
      <c r="I1255" s="1215"/>
      <c r="J1255" s="1216"/>
      <c r="K1255" s="1433" t="str">
        <f t="shared" si="224"/>
        <v/>
      </c>
      <c r="L1255" s="383"/>
    </row>
    <row r="1256" spans="1:12" hidden="1">
      <c r="A1256" s="7">
        <v>675</v>
      </c>
      <c r="B1256" s="1100">
        <v>5500</v>
      </c>
      <c r="C1256" s="2192" t="s">
        <v>961</v>
      </c>
      <c r="D1256" s="2192"/>
      <c r="E1256" s="351">
        <f t="shared" ref="E1256:J1256" si="233">SUM(E1257:E1260)</f>
        <v>0</v>
      </c>
      <c r="F1256" s="352">
        <f t="shared" si="233"/>
        <v>0</v>
      </c>
      <c r="G1256" s="463">
        <f t="shared" si="233"/>
        <v>0</v>
      </c>
      <c r="H1256" s="464">
        <f t="shared" si="233"/>
        <v>0</v>
      </c>
      <c r="I1256" s="464">
        <f t="shared" si="233"/>
        <v>0</v>
      </c>
      <c r="J1256" s="465">
        <f t="shared" si="233"/>
        <v>0</v>
      </c>
      <c r="K1256" s="1433" t="str">
        <f t="shared" si="224"/>
        <v/>
      </c>
      <c r="L1256" s="383"/>
    </row>
    <row r="1257" spans="1:12" hidden="1">
      <c r="A1257" s="7">
        <v>685</v>
      </c>
      <c r="B1257" s="1151"/>
      <c r="C1257" s="1102">
        <v>5501</v>
      </c>
      <c r="D1257" s="1121" t="s">
        <v>962</v>
      </c>
      <c r="E1257" s="507"/>
      <c r="F1257" s="516">
        <f>G1257+H1257+I1257+J1257</f>
        <v>0</v>
      </c>
      <c r="G1257" s="430"/>
      <c r="H1257" s="431"/>
      <c r="I1257" s="431"/>
      <c r="J1257" s="432"/>
      <c r="K1257" s="1433" t="str">
        <f t="shared" si="224"/>
        <v/>
      </c>
      <c r="L1257" s="383"/>
    </row>
    <row r="1258" spans="1:12" hidden="1">
      <c r="A1258" s="8">
        <v>690</v>
      </c>
      <c r="B1258" s="1151"/>
      <c r="C1258" s="1108">
        <v>5502</v>
      </c>
      <c r="D1258" s="1109" t="s">
        <v>963</v>
      </c>
      <c r="E1258" s="509"/>
      <c r="F1258" s="518">
        <f>G1258+H1258+I1258+J1258</f>
        <v>0</v>
      </c>
      <c r="G1258" s="433"/>
      <c r="H1258" s="434"/>
      <c r="I1258" s="434"/>
      <c r="J1258" s="435"/>
      <c r="K1258" s="1433" t="str">
        <f t="shared" si="224"/>
        <v/>
      </c>
      <c r="L1258" s="383"/>
    </row>
    <row r="1259" spans="1:12" hidden="1">
      <c r="A1259" s="8">
        <v>695</v>
      </c>
      <c r="B1259" s="1151"/>
      <c r="C1259" s="1108">
        <v>5503</v>
      </c>
      <c r="D1259" s="1152" t="s">
        <v>964</v>
      </c>
      <c r="E1259" s="509"/>
      <c r="F1259" s="518">
        <f>G1259+H1259+I1259+J1259</f>
        <v>0</v>
      </c>
      <c r="G1259" s="433"/>
      <c r="H1259" s="434"/>
      <c r="I1259" s="434"/>
      <c r="J1259" s="435"/>
      <c r="K1259" s="1433" t="str">
        <f t="shared" si="224"/>
        <v/>
      </c>
      <c r="L1259" s="383"/>
    </row>
    <row r="1260" spans="1:12" hidden="1">
      <c r="A1260" s="7">
        <v>700</v>
      </c>
      <c r="B1260" s="1151"/>
      <c r="C1260" s="1104">
        <v>5504</v>
      </c>
      <c r="D1260" s="1132" t="s">
        <v>965</v>
      </c>
      <c r="E1260" s="513"/>
      <c r="F1260" s="517">
        <f>G1260+H1260+I1260+J1260</f>
        <v>0</v>
      </c>
      <c r="G1260" s="442"/>
      <c r="H1260" s="443"/>
      <c r="I1260" s="443"/>
      <c r="J1260" s="444"/>
      <c r="K1260" s="1433" t="str">
        <f t="shared" si="224"/>
        <v/>
      </c>
      <c r="L1260" s="383"/>
    </row>
    <row r="1261" spans="1:12" hidden="1">
      <c r="A1261" s="7">
        <v>710</v>
      </c>
      <c r="B1261" s="1154">
        <v>5700</v>
      </c>
      <c r="C1261" s="2195" t="s">
        <v>1326</v>
      </c>
      <c r="D1261" s="2196"/>
      <c r="E1261" s="351">
        <f t="shared" ref="E1261:J1261" si="234">SUM(E1262:E1264)</f>
        <v>0</v>
      </c>
      <c r="F1261" s="352">
        <f t="shared" si="234"/>
        <v>0</v>
      </c>
      <c r="G1261" s="463">
        <f t="shared" si="234"/>
        <v>0</v>
      </c>
      <c r="H1261" s="464">
        <f t="shared" si="234"/>
        <v>0</v>
      </c>
      <c r="I1261" s="464">
        <f t="shared" si="234"/>
        <v>0</v>
      </c>
      <c r="J1261" s="465">
        <f t="shared" si="234"/>
        <v>0</v>
      </c>
      <c r="K1261" s="1433" t="str">
        <f t="shared" si="224"/>
        <v/>
      </c>
      <c r="L1261" s="383"/>
    </row>
    <row r="1262" spans="1:12" ht="36" hidden="1" customHeight="1">
      <c r="A1262" s="8">
        <v>715</v>
      </c>
      <c r="B1262" s="1155"/>
      <c r="C1262" s="1156">
        <v>5701</v>
      </c>
      <c r="D1262" s="1157" t="s">
        <v>967</v>
      </c>
      <c r="E1262" s="507"/>
      <c r="F1262" s="516">
        <f>G1262+H1262+I1262+J1262</f>
        <v>0</v>
      </c>
      <c r="G1262" s="430"/>
      <c r="H1262" s="431"/>
      <c r="I1262" s="431"/>
      <c r="J1262" s="432"/>
      <c r="K1262" s="1433" t="str">
        <f t="shared" si="224"/>
        <v/>
      </c>
      <c r="L1262" s="383"/>
    </row>
    <row r="1263" spans="1:12" hidden="1">
      <c r="A1263" s="8">
        <v>720</v>
      </c>
      <c r="B1263" s="1155"/>
      <c r="C1263" s="1162">
        <v>5702</v>
      </c>
      <c r="D1263" s="1163" t="s">
        <v>968</v>
      </c>
      <c r="E1263" s="511"/>
      <c r="F1263" s="519">
        <f>G1263+H1263+I1263+J1263</f>
        <v>0</v>
      </c>
      <c r="G1263" s="497"/>
      <c r="H1263" s="498"/>
      <c r="I1263" s="498"/>
      <c r="J1263" s="499"/>
      <c r="K1263" s="1433" t="str">
        <f t="shared" si="224"/>
        <v/>
      </c>
      <c r="L1263" s="383"/>
    </row>
    <row r="1264" spans="1:12" hidden="1">
      <c r="A1264" s="8">
        <v>725</v>
      </c>
      <c r="B1264" s="1107"/>
      <c r="C1264" s="1164">
        <v>4071</v>
      </c>
      <c r="D1264" s="1165" t="s">
        <v>969</v>
      </c>
      <c r="E1264" s="1420"/>
      <c r="F1264" s="529">
        <f>G1264+H1264+I1264+J1264</f>
        <v>0</v>
      </c>
      <c r="G1264" s="632"/>
      <c r="H1264" s="1217"/>
      <c r="I1264" s="1217"/>
      <c r="J1264" s="1218"/>
      <c r="K1264" s="1433" t="str">
        <f t="shared" si="224"/>
        <v/>
      </c>
      <c r="L1264" s="383"/>
    </row>
    <row r="1265" spans="1:12" hidden="1">
      <c r="A1265" s="8">
        <v>730</v>
      </c>
      <c r="B1265" s="1166"/>
      <c r="C1265" s="1167"/>
      <c r="D1265" s="1168"/>
      <c r="E1265" s="1434"/>
      <c r="F1265" s="649"/>
      <c r="G1265" s="649"/>
      <c r="H1265" s="649"/>
      <c r="I1265" s="649"/>
      <c r="J1265" s="650"/>
      <c r="K1265" s="1433" t="str">
        <f t="shared" si="224"/>
        <v/>
      </c>
      <c r="L1265" s="383"/>
    </row>
    <row r="1266" spans="1:12" hidden="1">
      <c r="A1266" s="8">
        <v>735</v>
      </c>
      <c r="B1266" s="1169">
        <v>98</v>
      </c>
      <c r="C1266" s="2224" t="s">
        <v>970</v>
      </c>
      <c r="D1266" s="2225"/>
      <c r="E1266" s="1421"/>
      <c r="F1266" s="663">
        <f>G1266+H1266+I1266+J1266</f>
        <v>0</v>
      </c>
      <c r="G1266" s="656">
        <v>0</v>
      </c>
      <c r="H1266" s="657">
        <v>0</v>
      </c>
      <c r="I1266" s="657">
        <v>0</v>
      </c>
      <c r="J1266" s="658">
        <v>0</v>
      </c>
      <c r="K1266" s="1433" t="str">
        <f t="shared" si="224"/>
        <v/>
      </c>
      <c r="L1266" s="383"/>
    </row>
    <row r="1267" spans="1:12" hidden="1">
      <c r="A1267" s="8">
        <v>740</v>
      </c>
      <c r="B1267" s="1170"/>
      <c r="C1267" s="1171"/>
      <c r="D1267" s="1172"/>
      <c r="E1267" s="276"/>
      <c r="F1267" s="276"/>
      <c r="G1267" s="276"/>
      <c r="H1267" s="276"/>
      <c r="I1267" s="276"/>
      <c r="J1267" s="277"/>
      <c r="K1267" s="1433" t="str">
        <f t="shared" si="224"/>
        <v/>
      </c>
      <c r="L1267" s="383"/>
    </row>
    <row r="1268" spans="1:12" hidden="1">
      <c r="A1268" s="8">
        <v>745</v>
      </c>
      <c r="B1268" s="1173"/>
      <c r="C1268" s="1035"/>
      <c r="D1268" s="1168"/>
      <c r="E1268" s="665"/>
      <c r="F1268" s="665"/>
      <c r="G1268" s="665"/>
      <c r="H1268" s="665"/>
      <c r="I1268" s="665"/>
      <c r="J1268" s="279"/>
      <c r="K1268" s="1433" t="str">
        <f t="shared" si="224"/>
        <v/>
      </c>
      <c r="L1268" s="383"/>
    </row>
    <row r="1269" spans="1:12" hidden="1">
      <c r="A1269" s="7">
        <v>750</v>
      </c>
      <c r="B1269" s="1174"/>
      <c r="C1269" s="1175"/>
      <c r="D1269" s="1168"/>
      <c r="E1269" s="665"/>
      <c r="F1269" s="665"/>
      <c r="G1269" s="665"/>
      <c r="H1269" s="665"/>
      <c r="I1269" s="665"/>
      <c r="J1269" s="279"/>
      <c r="K1269" s="1433" t="str">
        <f t="shared" si="224"/>
        <v/>
      </c>
      <c r="L1269" s="383"/>
    </row>
    <row r="1270" spans="1:12" ht="16.5" thickBot="1">
      <c r="A1270" s="8">
        <v>755</v>
      </c>
      <c r="B1270" s="1176"/>
      <c r="C1270" s="1176" t="s">
        <v>494</v>
      </c>
      <c r="D1270" s="1177">
        <f>+B1270</f>
        <v>0</v>
      </c>
      <c r="E1270" s="365">
        <f t="shared" ref="E1270:J1270" si="235">SUM(E1155,E1158,E1164,E1172,E1173,E1191,E1195,E1201,E1204,E1205,E1206,E1207,E1208,E1217,E1223,E1224,E1225,E1226,E1233,E1237,E1238,E1239,E1240,E1243,E1244,E1252,E1255,E1256,E1261)+E1266</f>
        <v>0</v>
      </c>
      <c r="F1270" s="366">
        <f t="shared" si="235"/>
        <v>1054933</v>
      </c>
      <c r="G1270" s="646">
        <f t="shared" si="235"/>
        <v>1037646</v>
      </c>
      <c r="H1270" s="647">
        <f t="shared" si="235"/>
        <v>0</v>
      </c>
      <c r="I1270" s="647">
        <f t="shared" si="235"/>
        <v>0</v>
      </c>
      <c r="J1270" s="648">
        <f t="shared" si="235"/>
        <v>17287</v>
      </c>
      <c r="K1270" s="1433">
        <f t="shared" si="224"/>
        <v>1</v>
      </c>
      <c r="L1270" s="1428" t="str">
        <f>LEFT(C1152,1)</f>
        <v>6</v>
      </c>
    </row>
    <row r="1271" spans="1:12" ht="16.5" thickTop="1">
      <c r="A1271" s="8">
        <v>760</v>
      </c>
      <c r="B1271" s="1178"/>
      <c r="C1271" s="1179"/>
      <c r="D1271" s="1054"/>
      <c r="E1271" s="1035"/>
      <c r="F1271" s="1035"/>
      <c r="G1271" s="1035"/>
      <c r="H1271" s="1035"/>
      <c r="I1271" s="1035"/>
      <c r="J1271" s="1035"/>
      <c r="K1271" s="4">
        <f>K1270</f>
        <v>1</v>
      </c>
      <c r="L1271" s="382"/>
    </row>
    <row r="1272" spans="1:12">
      <c r="A1272" s="7">
        <v>765</v>
      </c>
      <c r="B1272" s="1089"/>
      <c r="C1272" s="1180"/>
      <c r="D1272" s="1181"/>
      <c r="E1272" s="665"/>
      <c r="F1272" s="665"/>
      <c r="G1272" s="665"/>
      <c r="H1272" s="665"/>
      <c r="I1272" s="665"/>
      <c r="J1272" s="665"/>
      <c r="K1272" s="4">
        <f>K1270</f>
        <v>1</v>
      </c>
      <c r="L1272" s="382"/>
    </row>
    <row r="1273" spans="1:12" hidden="1">
      <c r="A1273" s="7">
        <v>775</v>
      </c>
      <c r="B1273" s="1035"/>
      <c r="C1273" s="1035"/>
      <c r="D1273" s="1054"/>
      <c r="E1273" s="665"/>
      <c r="F1273" s="665"/>
      <c r="G1273" s="665"/>
      <c r="H1273" s="665"/>
      <c r="I1273" s="665"/>
      <c r="J1273" s="665"/>
      <c r="K1273" s="1815" t="str">
        <f>(IF(SUM(K1284:K1305)&lt;&gt;0,$K$2,""))</f>
        <v/>
      </c>
      <c r="L1273" s="382"/>
    </row>
    <row r="1274" spans="1:12" hidden="1">
      <c r="A1274" s="8">
        <v>780</v>
      </c>
      <c r="B1274" s="2190" t="str">
        <f>$B$7</f>
        <v>ОТЧЕТНИ ДАННИ ПО ЕБК ЗА СМЕТКИТЕ ЗА СРЕДСТВАТА ОТ ЕВРОПЕЙСКИЯ СЪЮЗ - КСФ</v>
      </c>
      <c r="C1274" s="2191"/>
      <c r="D1274" s="2191"/>
      <c r="E1274" s="665"/>
      <c r="F1274" s="665"/>
      <c r="G1274" s="665"/>
      <c r="H1274" s="665"/>
      <c r="I1274" s="665"/>
      <c r="J1274" s="665"/>
      <c r="K1274" s="1815" t="str">
        <f>(IF(SUM(K1284:K1305)&lt;&gt;0,$K$2,""))</f>
        <v/>
      </c>
      <c r="L1274" s="382"/>
    </row>
    <row r="1275" spans="1:12" hidden="1">
      <c r="A1275" s="8">
        <v>785</v>
      </c>
      <c r="B1275" s="1035"/>
      <c r="C1275" s="1035"/>
      <c r="D1275" s="1054"/>
      <c r="E1275" s="1055" t="s">
        <v>737</v>
      </c>
      <c r="F1275" s="1055" t="s">
        <v>644</v>
      </c>
      <c r="G1275" s="665"/>
      <c r="H1275" s="665"/>
      <c r="I1275" s="665"/>
      <c r="J1275" s="665"/>
      <c r="K1275" s="1815" t="str">
        <f>(IF(SUM(K1284:K1305)&lt;&gt;0,$K$2,""))</f>
        <v/>
      </c>
      <c r="L1275" s="382"/>
    </row>
    <row r="1276" spans="1:12" ht="18.75" hidden="1">
      <c r="A1276" s="8">
        <v>790</v>
      </c>
      <c r="B1276" s="2187">
        <f>$B$9</f>
        <v>0</v>
      </c>
      <c r="C1276" s="2188"/>
      <c r="D1276" s="2189"/>
      <c r="E1276" s="977">
        <f>$E$9</f>
        <v>43466</v>
      </c>
      <c r="F1276" s="1059">
        <f>$F$9</f>
        <v>43555</v>
      </c>
      <c r="G1276" s="665"/>
      <c r="H1276" s="665"/>
      <c r="I1276" s="665"/>
      <c r="J1276" s="665"/>
      <c r="K1276" s="1815" t="str">
        <f>(IF(SUM(K1284:K1305)&lt;&gt;0,$K$2,""))</f>
        <v/>
      </c>
      <c r="L1276" s="382"/>
    </row>
    <row r="1277" spans="1:12" hidden="1">
      <c r="A1277" s="8">
        <v>795</v>
      </c>
      <c r="B1277" s="1060" t="str">
        <f>$B$10</f>
        <v xml:space="preserve">                                                            (наименование на разпоредителя с бюджет)</v>
      </c>
      <c r="C1277" s="1035"/>
      <c r="D1277" s="1054"/>
      <c r="E1277" s="1089"/>
      <c r="F1277" s="1089"/>
      <c r="G1277" s="665"/>
      <c r="H1277" s="665"/>
      <c r="I1277" s="665"/>
      <c r="J1277" s="665"/>
      <c r="K1277" s="1815" t="str">
        <f>(IF(SUM(K1284:K1305)&lt;&gt;0,$K$2,""))</f>
        <v/>
      </c>
      <c r="L1277" s="382"/>
    </row>
    <row r="1278" spans="1:12" hidden="1">
      <c r="A1278" s="7">
        <v>805</v>
      </c>
      <c r="B1278" s="1060"/>
      <c r="C1278" s="1035"/>
      <c r="D1278" s="1054"/>
      <c r="E1278" s="1060"/>
      <c r="F1278" s="1035"/>
      <c r="G1278" s="665"/>
      <c r="H1278" s="665"/>
      <c r="I1278" s="665"/>
      <c r="J1278" s="665"/>
      <c r="K1278" s="1815" t="str">
        <f>(IF(SUM(K1284:K1305)&lt;&gt;0,$K$2,""))</f>
        <v/>
      </c>
      <c r="L1278" s="382"/>
    </row>
    <row r="1279" spans="1:12" ht="19.5" hidden="1">
      <c r="A1279" s="8">
        <v>810</v>
      </c>
      <c r="B1279" s="2221" t="str">
        <f>$B$12</f>
        <v>Министерство на регионалното развитие и благоустройство</v>
      </c>
      <c r="C1279" s="2222"/>
      <c r="D1279" s="2223"/>
      <c r="E1279" s="1062" t="s">
        <v>1305</v>
      </c>
      <c r="F1279" s="1814" t="str">
        <f>$F$12</f>
        <v>2100</v>
      </c>
      <c r="G1279" s="665"/>
      <c r="H1279" s="665"/>
      <c r="I1279" s="665"/>
      <c r="J1279" s="665"/>
      <c r="K1279" s="1815" t="str">
        <f>(IF(SUM(K1284:K1305)&lt;&gt;0,$K$2,""))</f>
        <v/>
      </c>
      <c r="L1279" s="382"/>
    </row>
    <row r="1280" spans="1:12" hidden="1">
      <c r="A1280" s="8">
        <v>815</v>
      </c>
      <c r="B1280" s="1064" t="str">
        <f>$B$13</f>
        <v xml:space="preserve">                                             (наименование на първостепенния разпоредител с бюджет)</v>
      </c>
      <c r="C1280" s="1035"/>
      <c r="D1280" s="1054"/>
      <c r="E1280" s="1065"/>
      <c r="F1280" s="1066"/>
      <c r="G1280" s="665"/>
      <c r="H1280" s="665"/>
      <c r="I1280" s="665"/>
      <c r="J1280" s="665"/>
      <c r="K1280" s="1815" t="str">
        <f>(IF(SUM(K1284:K1305)&lt;&gt;0,$K$2,""))</f>
        <v/>
      </c>
      <c r="L1280" s="382"/>
    </row>
    <row r="1281" spans="1:12" ht="19.5" hidden="1">
      <c r="A1281" s="11">
        <v>525</v>
      </c>
      <c r="B1281" s="1182"/>
      <c r="C1281" s="1182"/>
      <c r="D1281" s="1411" t="s">
        <v>1416</v>
      </c>
      <c r="E1281" s="1184">
        <f>$E$15</f>
        <v>98</v>
      </c>
      <c r="F1281" s="1185" t="str">
        <f>$F$15</f>
        <v>СЕС - КСФ</v>
      </c>
      <c r="G1281" s="665"/>
      <c r="H1281" s="665"/>
      <c r="I1281" s="665"/>
      <c r="J1281" s="665"/>
      <c r="K1281" s="1815" t="str">
        <f>(IF(SUM(K1284:K1305)&lt;&gt;0,$K$2,""))</f>
        <v/>
      </c>
      <c r="L1281" s="382"/>
    </row>
    <row r="1282" spans="1:12" hidden="1">
      <c r="A1282" s="7">
        <v>820</v>
      </c>
      <c r="B1282" s="1089"/>
      <c r="C1282" s="1035"/>
      <c r="D1282" s="1186" t="s">
        <v>2200</v>
      </c>
      <c r="E1282" s="665"/>
      <c r="F1282" s="1187" t="s">
        <v>740</v>
      </c>
      <c r="G1282" s="1187"/>
      <c r="H1282" s="665"/>
      <c r="I1282" s="1187"/>
      <c r="J1282" s="665"/>
      <c r="K1282" s="1815" t="str">
        <f>(IF(SUM(K1284:K1305)&lt;&gt;0,$K$2,""))</f>
        <v/>
      </c>
      <c r="L1282" s="382"/>
    </row>
    <row r="1283" spans="1:12" hidden="1">
      <c r="A1283" s="8">
        <v>821</v>
      </c>
      <c r="B1283" s="1188" t="s">
        <v>972</v>
      </c>
      <c r="C1283" s="1189" t="s">
        <v>973</v>
      </c>
      <c r="D1283" s="1190" t="s">
        <v>974</v>
      </c>
      <c r="E1283" s="1191" t="s">
        <v>975</v>
      </c>
      <c r="F1283" s="1192" t="s">
        <v>976</v>
      </c>
      <c r="G1283" s="666"/>
      <c r="H1283" s="666"/>
      <c r="I1283" s="666"/>
      <c r="J1283" s="666"/>
      <c r="K1283" s="1815" t="str">
        <f>(IF(SUM(K1284:K1305)&lt;&gt;0,$K$2,""))</f>
        <v/>
      </c>
      <c r="L1283" s="382"/>
    </row>
    <row r="1284" spans="1:12" hidden="1">
      <c r="A1284" s="8">
        <v>822</v>
      </c>
      <c r="B1284" s="1193"/>
      <c r="C1284" s="1194" t="s">
        <v>977</v>
      </c>
      <c r="D1284" s="1195" t="s">
        <v>978</v>
      </c>
      <c r="E1284" s="1219">
        <f>E1285+E1286</f>
        <v>0</v>
      </c>
      <c r="F1284" s="1220">
        <f>F1285+F1286</f>
        <v>0</v>
      </c>
      <c r="G1284" s="666"/>
      <c r="H1284" s="666"/>
      <c r="I1284" s="666"/>
      <c r="J1284" s="666"/>
      <c r="K1284" s="172" t="str">
        <f t="shared" ref="K1284:K1309" si="236">(IF($E1284&lt;&gt;0,$K$2,IF($F1284&lt;&gt;0,$K$2,"")))</f>
        <v/>
      </c>
      <c r="L1284" s="382"/>
    </row>
    <row r="1285" spans="1:12" hidden="1">
      <c r="A1285" s="8">
        <v>823</v>
      </c>
      <c r="B1285" s="1196"/>
      <c r="C1285" s="1197" t="s">
        <v>979</v>
      </c>
      <c r="D1285" s="1198" t="s">
        <v>980</v>
      </c>
      <c r="E1285" s="1221"/>
      <c r="F1285" s="1222"/>
      <c r="G1285" s="666"/>
      <c r="H1285" s="666"/>
      <c r="I1285" s="666"/>
      <c r="J1285" s="666"/>
      <c r="K1285" s="172" t="str">
        <f t="shared" si="236"/>
        <v/>
      </c>
      <c r="L1285" s="382"/>
    </row>
    <row r="1286" spans="1:12" hidden="1">
      <c r="A1286" s="8">
        <v>825</v>
      </c>
      <c r="B1286" s="1199"/>
      <c r="C1286" s="1200" t="s">
        <v>981</v>
      </c>
      <c r="D1286" s="1201" t="s">
        <v>982</v>
      </c>
      <c r="E1286" s="1223"/>
      <c r="F1286" s="1224"/>
      <c r="G1286" s="666"/>
      <c r="H1286" s="666"/>
      <c r="I1286" s="666"/>
      <c r="J1286" s="666"/>
      <c r="K1286" s="172" t="str">
        <f t="shared" si="236"/>
        <v/>
      </c>
      <c r="L1286" s="382"/>
    </row>
    <row r="1287" spans="1:12" hidden="1">
      <c r="A1287" s="8"/>
      <c r="B1287" s="1193"/>
      <c r="C1287" s="1194" t="s">
        <v>983</v>
      </c>
      <c r="D1287" s="1195" t="s">
        <v>984</v>
      </c>
      <c r="E1287" s="1225">
        <f>E1288+E1289</f>
        <v>0</v>
      </c>
      <c r="F1287" s="1226">
        <f>F1288+F1289</f>
        <v>0</v>
      </c>
      <c r="G1287" s="666"/>
      <c r="H1287" s="666"/>
      <c r="I1287" s="666"/>
      <c r="J1287" s="666"/>
      <c r="K1287" s="172" t="str">
        <f t="shared" si="236"/>
        <v/>
      </c>
      <c r="L1287" s="382"/>
    </row>
    <row r="1288" spans="1:12" hidden="1">
      <c r="A1288" s="8"/>
      <c r="B1288" s="1196"/>
      <c r="C1288" s="1197" t="s">
        <v>985</v>
      </c>
      <c r="D1288" s="1198" t="s">
        <v>980</v>
      </c>
      <c r="E1288" s="1221"/>
      <c r="F1288" s="1222"/>
      <c r="G1288" s="666"/>
      <c r="H1288" s="666"/>
      <c r="I1288" s="666"/>
      <c r="J1288" s="666"/>
      <c r="K1288" s="172" t="str">
        <f t="shared" si="236"/>
        <v/>
      </c>
      <c r="L1288" s="382"/>
    </row>
    <row r="1289" spans="1:12" hidden="1">
      <c r="A1289" s="8"/>
      <c r="B1289" s="1202"/>
      <c r="C1289" s="1203" t="s">
        <v>986</v>
      </c>
      <c r="D1289" s="1204" t="s">
        <v>987</v>
      </c>
      <c r="E1289" s="1227"/>
      <c r="F1289" s="1228"/>
      <c r="G1289" s="666"/>
      <c r="H1289" s="666"/>
      <c r="I1289" s="666"/>
      <c r="J1289" s="666"/>
      <c r="K1289" s="172" t="str">
        <f t="shared" si="236"/>
        <v/>
      </c>
      <c r="L1289" s="382"/>
    </row>
    <row r="1290" spans="1:12" hidden="1">
      <c r="A1290" s="8"/>
      <c r="B1290" s="1193"/>
      <c r="C1290" s="1194" t="s">
        <v>988</v>
      </c>
      <c r="D1290" s="1195" t="s">
        <v>989</v>
      </c>
      <c r="E1290" s="1229"/>
      <c r="F1290" s="1230"/>
      <c r="G1290" s="666"/>
      <c r="H1290" s="666"/>
      <c r="I1290" s="666"/>
      <c r="J1290" s="666"/>
      <c r="K1290" s="172" t="str">
        <f t="shared" si="236"/>
        <v/>
      </c>
      <c r="L1290" s="382"/>
    </row>
    <row r="1291" spans="1:12" hidden="1">
      <c r="A1291" s="8"/>
      <c r="B1291" s="1196"/>
      <c r="C1291" s="1205" t="s">
        <v>990</v>
      </c>
      <c r="D1291" s="1206" t="s">
        <v>991</v>
      </c>
      <c r="E1291" s="1231"/>
      <c r="F1291" s="1232"/>
      <c r="G1291" s="666"/>
      <c r="H1291" s="666"/>
      <c r="I1291" s="666"/>
      <c r="J1291" s="666"/>
      <c r="K1291" s="172" t="str">
        <f t="shared" si="236"/>
        <v/>
      </c>
      <c r="L1291" s="382"/>
    </row>
    <row r="1292" spans="1:12" hidden="1">
      <c r="A1292" s="8"/>
      <c r="B1292" s="1202"/>
      <c r="C1292" s="1200" t="s">
        <v>992</v>
      </c>
      <c r="D1292" s="1201" t="s">
        <v>993</v>
      </c>
      <c r="E1292" s="1233"/>
      <c r="F1292" s="1234"/>
      <c r="G1292" s="666"/>
      <c r="H1292" s="666"/>
      <c r="I1292" s="666"/>
      <c r="J1292" s="666"/>
      <c r="K1292" s="172" t="str">
        <f t="shared" si="236"/>
        <v/>
      </c>
      <c r="L1292" s="382"/>
    </row>
    <row r="1293" spans="1:12" hidden="1">
      <c r="A1293" s="8"/>
      <c r="B1293" s="1193"/>
      <c r="C1293" s="1194" t="s">
        <v>994</v>
      </c>
      <c r="D1293" s="1195" t="s">
        <v>995</v>
      </c>
      <c r="E1293" s="1225"/>
      <c r="F1293" s="1226"/>
      <c r="G1293" s="666"/>
      <c r="H1293" s="666"/>
      <c r="I1293" s="666"/>
      <c r="J1293" s="666"/>
      <c r="K1293" s="172" t="str">
        <f t="shared" si="236"/>
        <v/>
      </c>
      <c r="L1293" s="382"/>
    </row>
    <row r="1294" spans="1:12" hidden="1">
      <c r="A1294" s="8"/>
      <c r="B1294" s="1196"/>
      <c r="C1294" s="1205" t="s">
        <v>996</v>
      </c>
      <c r="D1294" s="1206" t="s">
        <v>997</v>
      </c>
      <c r="E1294" s="1235"/>
      <c r="F1294" s="1236"/>
      <c r="G1294" s="666"/>
      <c r="H1294" s="666"/>
      <c r="I1294" s="666"/>
      <c r="J1294" s="666"/>
      <c r="K1294" s="172" t="str">
        <f t="shared" si="236"/>
        <v/>
      </c>
      <c r="L1294" s="382"/>
    </row>
    <row r="1295" spans="1:12" hidden="1">
      <c r="A1295" s="8"/>
      <c r="B1295" s="1202"/>
      <c r="C1295" s="1200" t="s">
        <v>998</v>
      </c>
      <c r="D1295" s="1201" t="s">
        <v>999</v>
      </c>
      <c r="E1295" s="1223"/>
      <c r="F1295" s="1224"/>
      <c r="G1295" s="666"/>
      <c r="H1295" s="666"/>
      <c r="I1295" s="666"/>
      <c r="J1295" s="666"/>
      <c r="K1295" s="172" t="str">
        <f t="shared" si="236"/>
        <v/>
      </c>
      <c r="L1295" s="382"/>
    </row>
    <row r="1296" spans="1:12" hidden="1">
      <c r="A1296" s="8"/>
      <c r="B1296" s="1193"/>
      <c r="C1296" s="1194" t="s">
        <v>1000</v>
      </c>
      <c r="D1296" s="1195" t="s">
        <v>312</v>
      </c>
      <c r="E1296" s="1225"/>
      <c r="F1296" s="1226"/>
      <c r="G1296" s="666"/>
      <c r="H1296" s="666"/>
      <c r="I1296" s="666"/>
      <c r="J1296" s="666"/>
      <c r="K1296" s="172" t="str">
        <f t="shared" si="236"/>
        <v/>
      </c>
      <c r="L1296" s="382"/>
    </row>
    <row r="1297" spans="1:12" ht="31.5" hidden="1">
      <c r="A1297" s="8"/>
      <c r="B1297" s="1193"/>
      <c r="C1297" s="1194" t="s">
        <v>313</v>
      </c>
      <c r="D1297" s="1195" t="s">
        <v>11</v>
      </c>
      <c r="E1297" s="1237"/>
      <c r="F1297" s="1238"/>
      <c r="G1297" s="666"/>
      <c r="H1297" s="666"/>
      <c r="I1297" s="666"/>
      <c r="J1297" s="666"/>
      <c r="K1297" s="172" t="str">
        <f t="shared" si="236"/>
        <v/>
      </c>
      <c r="L1297" s="382"/>
    </row>
    <row r="1298" spans="1:12" hidden="1">
      <c r="A1298" s="8"/>
      <c r="B1298" s="1193"/>
      <c r="C1298" s="1194" t="s">
        <v>314</v>
      </c>
      <c r="D1298" s="1195" t="s">
        <v>9</v>
      </c>
      <c r="E1298" s="1225"/>
      <c r="F1298" s="1226"/>
      <c r="G1298" s="666"/>
      <c r="H1298" s="666"/>
      <c r="I1298" s="666"/>
      <c r="J1298" s="666"/>
      <c r="K1298" s="172" t="str">
        <f t="shared" si="236"/>
        <v/>
      </c>
      <c r="L1298" s="382"/>
    </row>
    <row r="1299" spans="1:12" ht="31.5" hidden="1">
      <c r="A1299" s="8"/>
      <c r="B1299" s="1193"/>
      <c r="C1299" s="1194" t="s">
        <v>315</v>
      </c>
      <c r="D1299" s="1195" t="s">
        <v>10</v>
      </c>
      <c r="E1299" s="1225"/>
      <c r="F1299" s="1226"/>
      <c r="G1299" s="666"/>
      <c r="H1299" s="666"/>
      <c r="I1299" s="666"/>
      <c r="J1299" s="666"/>
      <c r="K1299" s="172" t="str">
        <f t="shared" si="236"/>
        <v/>
      </c>
      <c r="L1299" s="382"/>
    </row>
    <row r="1300" spans="1:12" ht="31.5" hidden="1">
      <c r="A1300" s="8"/>
      <c r="B1300" s="1193"/>
      <c r="C1300" s="1194" t="s">
        <v>316</v>
      </c>
      <c r="D1300" s="1195" t="s">
        <v>317</v>
      </c>
      <c r="E1300" s="1225"/>
      <c r="F1300" s="1226"/>
      <c r="G1300" s="666"/>
      <c r="H1300" s="666"/>
      <c r="I1300" s="666"/>
      <c r="J1300" s="666"/>
      <c r="K1300" s="172" t="str">
        <f t="shared" si="236"/>
        <v/>
      </c>
      <c r="L1300" s="382"/>
    </row>
    <row r="1301" spans="1:12" hidden="1">
      <c r="A1301" s="8"/>
      <c r="B1301" s="1193"/>
      <c r="C1301" s="1194" t="s">
        <v>318</v>
      </c>
      <c r="D1301" s="1195" t="s">
        <v>319</v>
      </c>
      <c r="E1301" s="1225"/>
      <c r="F1301" s="1226"/>
      <c r="G1301" s="666"/>
      <c r="H1301" s="666"/>
      <c r="I1301" s="666"/>
      <c r="J1301" s="666"/>
      <c r="K1301" s="172" t="str">
        <f t="shared" si="236"/>
        <v/>
      </c>
      <c r="L1301" s="382"/>
    </row>
    <row r="1302" spans="1:12" hidden="1">
      <c r="A1302" s="8">
        <v>905</v>
      </c>
      <c r="B1302" s="1193"/>
      <c r="C1302" s="1194" t="s">
        <v>320</v>
      </c>
      <c r="D1302" s="1195" t="s">
        <v>321</v>
      </c>
      <c r="E1302" s="1225"/>
      <c r="F1302" s="1226"/>
      <c r="G1302" s="666"/>
      <c r="H1302" s="666"/>
      <c r="I1302" s="666"/>
      <c r="J1302" s="666"/>
      <c r="K1302" s="172" t="str">
        <f t="shared" si="236"/>
        <v/>
      </c>
      <c r="L1302" s="382"/>
    </row>
    <row r="1303" spans="1:12" hidden="1">
      <c r="A1303" s="8">
        <v>906</v>
      </c>
      <c r="B1303" s="1193"/>
      <c r="C1303" s="1194" t="s">
        <v>322</v>
      </c>
      <c r="D1303" s="1195" t="s">
        <v>323</v>
      </c>
      <c r="E1303" s="1225"/>
      <c r="F1303" s="1226"/>
      <c r="G1303" s="666"/>
      <c r="H1303" s="666"/>
      <c r="I1303" s="666"/>
      <c r="J1303" s="666"/>
      <c r="K1303" s="172" t="str">
        <f t="shared" si="236"/>
        <v/>
      </c>
      <c r="L1303" s="382"/>
    </row>
    <row r="1304" spans="1:12" hidden="1">
      <c r="A1304" s="8">
        <v>907</v>
      </c>
      <c r="B1304" s="1193"/>
      <c r="C1304" s="1194" t="s">
        <v>324</v>
      </c>
      <c r="D1304" s="1195" t="s">
        <v>325</v>
      </c>
      <c r="E1304" s="1225"/>
      <c r="F1304" s="1226"/>
      <c r="G1304" s="666"/>
      <c r="H1304" s="666"/>
      <c r="I1304" s="666"/>
      <c r="J1304" s="666"/>
      <c r="K1304" s="172" t="str">
        <f t="shared" si="236"/>
        <v/>
      </c>
      <c r="L1304" s="382"/>
    </row>
    <row r="1305" spans="1:12" ht="16.5" hidden="1" thickBot="1">
      <c r="A1305" s="8">
        <v>910</v>
      </c>
      <c r="B1305" s="1207"/>
      <c r="C1305" s="1208" t="s">
        <v>326</v>
      </c>
      <c r="D1305" s="1209" t="s">
        <v>327</v>
      </c>
      <c r="E1305" s="1239"/>
      <c r="F1305" s="1240"/>
      <c r="G1305" s="666"/>
      <c r="H1305" s="666"/>
      <c r="I1305" s="666"/>
      <c r="J1305" s="666"/>
      <c r="K1305" s="172" t="str">
        <f t="shared" si="236"/>
        <v/>
      </c>
      <c r="L1305" s="382"/>
    </row>
    <row r="1306" spans="1:12" ht="31.5" hidden="1">
      <c r="A1306" s="8">
        <v>911</v>
      </c>
      <c r="B1306" s="1188" t="s">
        <v>972</v>
      </c>
      <c r="C1306" s="1189" t="s">
        <v>2193</v>
      </c>
      <c r="D1306" s="1190" t="s">
        <v>2194</v>
      </c>
      <c r="E1306" s="1191" t="s">
        <v>975</v>
      </c>
      <c r="F1306" s="1192" t="s">
        <v>976</v>
      </c>
      <c r="G1306" s="666"/>
      <c r="H1306" s="666"/>
      <c r="I1306" s="666"/>
      <c r="J1306" s="666"/>
      <c r="K1306" s="172" t="str">
        <f>(IF($E1307&lt;&gt;0,$K$2,IF($F1307&lt;&gt;0,$K$2,"")))</f>
        <v/>
      </c>
      <c r="L1306" s="382"/>
    </row>
    <row r="1307" spans="1:12" hidden="1">
      <c r="B1307" s="1193"/>
      <c r="C1307" s="1194" t="s">
        <v>2196</v>
      </c>
      <c r="D1307" s="1195" t="s">
        <v>2203</v>
      </c>
      <c r="E1307" s="678">
        <f>E1308+E1309</f>
        <v>0</v>
      </c>
      <c r="F1307" s="679">
        <f>F1308+F1309</f>
        <v>0</v>
      </c>
      <c r="G1307" s="666"/>
      <c r="H1307" s="666"/>
      <c r="I1307" s="666"/>
      <c r="J1307" s="666"/>
      <c r="K1307" s="172" t="str">
        <f t="shared" si="236"/>
        <v/>
      </c>
      <c r="L1307" s="382"/>
    </row>
    <row r="1308" spans="1:12" ht="36" hidden="1" customHeight="1">
      <c r="B1308" s="1193"/>
      <c r="C1308" s="1863" t="s">
        <v>2197</v>
      </c>
      <c r="D1308" s="1865" t="s">
        <v>2201</v>
      </c>
      <c r="E1308" s="1225"/>
      <c r="F1308" s="1226"/>
      <c r="G1308" s="666"/>
      <c r="H1308" s="666"/>
      <c r="I1308" s="666"/>
      <c r="J1308" s="666"/>
      <c r="K1308" s="172" t="str">
        <f t="shared" si="236"/>
        <v/>
      </c>
      <c r="L1308" s="382"/>
    </row>
    <row r="1309" spans="1:12" ht="16.5" hidden="1" thickBot="1">
      <c r="B1309" s="1207"/>
      <c r="C1309" s="1864" t="s">
        <v>2198</v>
      </c>
      <c r="D1309" s="1866" t="s">
        <v>2202</v>
      </c>
      <c r="E1309" s="1239"/>
      <c r="F1309" s="1240"/>
      <c r="G1309" s="666"/>
      <c r="H1309" s="666"/>
      <c r="I1309" s="666"/>
      <c r="J1309" s="666"/>
      <c r="K1309" s="172" t="str">
        <f t="shared" si="236"/>
        <v/>
      </c>
      <c r="L1309" s="382"/>
    </row>
    <row r="1310" spans="1:12">
      <c r="B1310" s="1210" t="s">
        <v>642</v>
      </c>
      <c r="C1310" s="1211"/>
      <c r="D1310" s="1212"/>
      <c r="E1310" s="666"/>
      <c r="F1310" s="666"/>
      <c r="G1310" s="666"/>
      <c r="H1310" s="666"/>
      <c r="I1310" s="666"/>
      <c r="J1310" s="666"/>
      <c r="K1310" s="4">
        <f>K1270</f>
        <v>1</v>
      </c>
      <c r="L1310" s="382"/>
    </row>
    <row r="1311" spans="1:12">
      <c r="B1311" s="2226" t="s">
        <v>328</v>
      </c>
      <c r="C1311" s="2226"/>
      <c r="D1311" s="2226"/>
      <c r="E1311" s="666"/>
      <c r="F1311" s="666"/>
      <c r="G1311" s="666"/>
      <c r="H1311" s="666"/>
      <c r="I1311" s="666"/>
      <c r="J1311" s="666"/>
      <c r="K1311" s="4">
        <f>K1270</f>
        <v>1</v>
      </c>
      <c r="L1311" s="382"/>
    </row>
    <row r="1312" spans="1:12" hidden="1">
      <c r="B1312" s="2"/>
      <c r="C1312" s="2"/>
    </row>
    <row r="1313" spans="2:12">
      <c r="E1313" s="12"/>
      <c r="F1313" s="12"/>
      <c r="G1313" s="12"/>
      <c r="H1313" s="12"/>
      <c r="I1313" s="12"/>
      <c r="J1313" s="12"/>
      <c r="K1313" s="1435">
        <f>(IF($E1446&lt;&gt;0,$K$2,IF($F1446&lt;&gt;0,$K$2,IF($G1446&lt;&gt;0,$K$2,IF($H1446&lt;&gt;0,$K$2,IF($I1446&lt;&gt;0,$K$2,IF($J1446&lt;&gt;0,$K$2,"")))))))</f>
        <v>1</v>
      </c>
      <c r="L1313" s="382"/>
    </row>
    <row r="1314" spans="2:12">
      <c r="E1314" s="12"/>
      <c r="F1314" s="12"/>
      <c r="G1314" s="12"/>
      <c r="H1314" s="12"/>
      <c r="I1314" s="12"/>
      <c r="J1314" s="12"/>
      <c r="K1314" s="1435">
        <f>(IF($E1446&lt;&gt;0,$K$2,IF($F1446&lt;&gt;0,$K$2,IF($G1446&lt;&gt;0,$K$2,IF($H1446&lt;&gt;0,$K$2,IF($I1446&lt;&gt;0,$K$2,IF($J1446&lt;&gt;0,$K$2,"")))))))</f>
        <v>1</v>
      </c>
      <c r="L1314" s="382"/>
    </row>
    <row r="1315" spans="2:12">
      <c r="B1315" s="2190" t="str">
        <f>$B$7</f>
        <v>ОТЧЕТНИ ДАННИ ПО ЕБК ЗА СМЕТКИТЕ ЗА СРЕДСТВАТА ОТ ЕВРОПЕЙСКИЯ СЪЮЗ - КСФ</v>
      </c>
      <c r="C1315" s="2191"/>
      <c r="D1315" s="2191"/>
      <c r="E1315" s="1053"/>
      <c r="F1315" s="1053"/>
      <c r="G1315" s="12"/>
      <c r="H1315" s="12"/>
      <c r="I1315" s="12"/>
      <c r="J1315" s="12"/>
      <c r="K1315" s="1435">
        <f>(IF($E1446&lt;&gt;0,$K$2,IF($F1446&lt;&gt;0,$K$2,IF($G1446&lt;&gt;0,$K$2,IF($H1446&lt;&gt;0,$K$2,IF($I1446&lt;&gt;0,$K$2,IF($J1446&lt;&gt;0,$K$2,"")))))))</f>
        <v>1</v>
      </c>
      <c r="L1315" s="382"/>
    </row>
    <row r="1316" spans="2:12">
      <c r="B1316" s="1035"/>
      <c r="C1316" s="1035"/>
      <c r="D1316" s="1054"/>
      <c r="E1316" s="1055" t="s">
        <v>737</v>
      </c>
      <c r="F1316" s="1055" t="s">
        <v>644</v>
      </c>
      <c r="G1316" s="665"/>
      <c r="H1316" s="1056" t="s">
        <v>1419</v>
      </c>
      <c r="I1316" s="1057"/>
      <c r="J1316" s="1058"/>
      <c r="K1316" s="1435">
        <f>(IF($E1446&lt;&gt;0,$K$2,IF($F1446&lt;&gt;0,$K$2,IF($G1446&lt;&gt;0,$K$2,IF($H1446&lt;&gt;0,$K$2,IF($I1446&lt;&gt;0,$K$2,IF($J1446&lt;&gt;0,$K$2,"")))))))</f>
        <v>1</v>
      </c>
      <c r="L1316" s="382"/>
    </row>
    <row r="1317" spans="2:12" ht="18.75">
      <c r="B1317" s="2187">
        <f>$B$9</f>
        <v>0</v>
      </c>
      <c r="C1317" s="2188"/>
      <c r="D1317" s="2189"/>
      <c r="E1317" s="977">
        <f>$E$9</f>
        <v>43466</v>
      </c>
      <c r="F1317" s="1059">
        <f>$F$9</f>
        <v>43555</v>
      </c>
      <c r="G1317" s="665"/>
      <c r="H1317" s="665"/>
      <c r="I1317" s="665"/>
      <c r="J1317" s="665"/>
      <c r="K1317" s="1435">
        <f>(IF($E1446&lt;&gt;0,$K$2,IF($F1446&lt;&gt;0,$K$2,IF($G1446&lt;&gt;0,$K$2,IF($H1446&lt;&gt;0,$K$2,IF($I1446&lt;&gt;0,$K$2,IF($J1446&lt;&gt;0,$K$2,"")))))))</f>
        <v>1</v>
      </c>
      <c r="L1317" s="382"/>
    </row>
    <row r="1318" spans="2:12">
      <c r="B1318" s="1060" t="str">
        <f>$B$10</f>
        <v xml:space="preserve">                                                            (наименование на разпоредителя с бюджет)</v>
      </c>
      <c r="C1318" s="1035"/>
      <c r="D1318" s="1054"/>
      <c r="E1318" s="1089"/>
      <c r="F1318" s="1089"/>
      <c r="G1318" s="665"/>
      <c r="H1318" s="665"/>
      <c r="I1318" s="665"/>
      <c r="J1318" s="665"/>
      <c r="K1318" s="1435">
        <f>(IF($E1446&lt;&gt;0,$K$2,IF($F1446&lt;&gt;0,$K$2,IF($G1446&lt;&gt;0,$K$2,IF($H1446&lt;&gt;0,$K$2,IF($I1446&lt;&gt;0,$K$2,IF($J1446&lt;&gt;0,$K$2,"")))))))</f>
        <v>1</v>
      </c>
      <c r="L1318" s="382"/>
    </row>
    <row r="1319" spans="2:12">
      <c r="B1319" s="1060"/>
      <c r="C1319" s="1035"/>
      <c r="D1319" s="1054"/>
      <c r="E1319" s="1060"/>
      <c r="F1319" s="1035"/>
      <c r="G1319" s="665"/>
      <c r="H1319" s="665"/>
      <c r="I1319" s="665"/>
      <c r="J1319" s="665"/>
      <c r="K1319" s="1435">
        <f>(IF($E1446&lt;&gt;0,$K$2,IF($F1446&lt;&gt;0,$K$2,IF($G1446&lt;&gt;0,$K$2,IF($H1446&lt;&gt;0,$K$2,IF($I1446&lt;&gt;0,$K$2,IF($J1446&lt;&gt;0,$K$2,"")))))))</f>
        <v>1</v>
      </c>
      <c r="L1319" s="382"/>
    </row>
    <row r="1320" spans="2:12" ht="19.5">
      <c r="B1320" s="2221" t="str">
        <f>$B$12</f>
        <v>Министерство на регионалното развитие и благоустройство</v>
      </c>
      <c r="C1320" s="2222"/>
      <c r="D1320" s="2223"/>
      <c r="E1320" s="1062" t="s">
        <v>1305</v>
      </c>
      <c r="F1320" s="1813" t="str">
        <f>$F$12</f>
        <v>2100</v>
      </c>
      <c r="G1320" s="1063"/>
      <c r="H1320" s="665"/>
      <c r="I1320" s="665"/>
      <c r="J1320" s="665"/>
      <c r="K1320" s="1435">
        <f>(IF($E1446&lt;&gt;0,$K$2,IF($F1446&lt;&gt;0,$K$2,IF($G1446&lt;&gt;0,$K$2,IF($H1446&lt;&gt;0,$K$2,IF($I1446&lt;&gt;0,$K$2,IF($J1446&lt;&gt;0,$K$2,"")))))))</f>
        <v>1</v>
      </c>
      <c r="L1320" s="382"/>
    </row>
    <row r="1321" spans="2:12">
      <c r="B1321" s="1064" t="str">
        <f>$B$13</f>
        <v xml:space="preserve">                                             (наименование на първостепенния разпоредител с бюджет)</v>
      </c>
      <c r="C1321" s="1035"/>
      <c r="D1321" s="1054"/>
      <c r="E1321" s="1065"/>
      <c r="F1321" s="1066"/>
      <c r="G1321" s="665"/>
      <c r="H1321" s="665"/>
      <c r="I1321" s="665"/>
      <c r="J1321" s="665"/>
      <c r="K1321" s="1435">
        <f>(IF($E1446&lt;&gt;0,$K$2,IF($F1446&lt;&gt;0,$K$2,IF($G1446&lt;&gt;0,$K$2,IF($H1446&lt;&gt;0,$K$2,IF($I1446&lt;&gt;0,$K$2,IF($J1446&lt;&gt;0,$K$2,"")))))))</f>
        <v>1</v>
      </c>
      <c r="L1321" s="382"/>
    </row>
    <row r="1322" spans="2:12" ht="19.5">
      <c r="B1322" s="1067"/>
      <c r="C1322" s="665"/>
      <c r="D1322" s="1068" t="s">
        <v>1430</v>
      </c>
      <c r="E1322" s="1069">
        <f>$E$15</f>
        <v>98</v>
      </c>
      <c r="F1322" s="1412" t="str">
        <f>$F$15</f>
        <v>СЕС - КСФ</v>
      </c>
      <c r="G1322" s="665"/>
      <c r="H1322" s="12"/>
      <c r="I1322" s="665"/>
      <c r="J1322" s="12"/>
      <c r="K1322" s="1435">
        <f>(IF($E1446&lt;&gt;0,$K$2,IF($F1446&lt;&gt;0,$K$2,IF($G1446&lt;&gt;0,$K$2,IF($H1446&lt;&gt;0,$K$2,IF($I1446&lt;&gt;0,$K$2,IF($J1446&lt;&gt;0,$K$2,"")))))))</f>
        <v>1</v>
      </c>
      <c r="L1322" s="382"/>
    </row>
    <row r="1323" spans="2:12" ht="16.5" thickBot="1">
      <c r="B1323" s="1035"/>
      <c r="C1323" s="1035"/>
      <c r="D1323" s="1054"/>
      <c r="E1323" s="1066"/>
      <c r="F1323" s="1070"/>
      <c r="G1323" s="1071"/>
      <c r="H1323" s="1071"/>
      <c r="I1323" s="1071"/>
      <c r="J1323" s="1072" t="s">
        <v>740</v>
      </c>
      <c r="K1323" s="1435">
        <f>(IF($E1446&lt;&gt;0,$K$2,IF($F1446&lt;&gt;0,$K$2,IF($G1446&lt;&gt;0,$K$2,IF($H1446&lt;&gt;0,$K$2,IF($I1446&lt;&gt;0,$K$2,IF($J1446&lt;&gt;0,$K$2,"")))))))</f>
        <v>1</v>
      </c>
      <c r="L1323" s="382"/>
    </row>
    <row r="1324" spans="2:12" ht="16.5">
      <c r="B1324" s="1073"/>
      <c r="C1324" s="1074"/>
      <c r="D1324" s="1075" t="s">
        <v>1022</v>
      </c>
      <c r="E1324" s="1076" t="s">
        <v>742</v>
      </c>
      <c r="F1324" s="363" t="s">
        <v>1320</v>
      </c>
      <c r="G1324" s="1077"/>
      <c r="H1324" s="1078"/>
      <c r="I1324" s="1077"/>
      <c r="J1324" s="1079"/>
      <c r="K1324" s="1435">
        <f>(IF($E1446&lt;&gt;0,$K$2,IF($F1446&lt;&gt;0,$K$2,IF($G1446&lt;&gt;0,$K$2,IF($H1446&lt;&gt;0,$K$2,IF($I1446&lt;&gt;0,$K$2,IF($J1446&lt;&gt;0,$K$2,"")))))))</f>
        <v>1</v>
      </c>
      <c r="L1324" s="382"/>
    </row>
    <row r="1325" spans="2:12" ht="56.1" customHeight="1">
      <c r="B1325" s="1080" t="s">
        <v>692</v>
      </c>
      <c r="C1325" s="1081" t="s">
        <v>744</v>
      </c>
      <c r="D1325" s="1082" t="s">
        <v>1023</v>
      </c>
      <c r="E1325" s="1083">
        <f>$C$3</f>
        <v>2019</v>
      </c>
      <c r="F1325" s="364" t="s">
        <v>1318</v>
      </c>
      <c r="G1325" s="1084" t="s">
        <v>1317</v>
      </c>
      <c r="H1325" s="1085" t="s">
        <v>1016</v>
      </c>
      <c r="I1325" s="1086" t="s">
        <v>1306</v>
      </c>
      <c r="J1325" s="1087" t="s">
        <v>1307</v>
      </c>
      <c r="K1325" s="1435">
        <f>(IF($E1446&lt;&gt;0,$K$2,IF($F1446&lt;&gt;0,$K$2,IF($G1446&lt;&gt;0,$K$2,IF($H1446&lt;&gt;0,$K$2,IF($I1446&lt;&gt;0,$K$2,IF($J1446&lt;&gt;0,$K$2,"")))))))</f>
        <v>1</v>
      </c>
      <c r="L1325" s="382"/>
    </row>
    <row r="1326" spans="2:12" ht="69" customHeight="1">
      <c r="B1326" s="1088"/>
      <c r="C1326" s="1089"/>
      <c r="D1326" s="1090" t="s">
        <v>497</v>
      </c>
      <c r="E1326" s="344" t="s">
        <v>344</v>
      </c>
      <c r="F1326" s="344" t="s">
        <v>345</v>
      </c>
      <c r="G1326" s="659" t="s">
        <v>1029</v>
      </c>
      <c r="H1326" s="660" t="s">
        <v>1030</v>
      </c>
      <c r="I1326" s="660" t="s">
        <v>1003</v>
      </c>
      <c r="J1326" s="661" t="s">
        <v>1288</v>
      </c>
      <c r="K1326" s="1435">
        <f>(IF($E1446&lt;&gt;0,$K$2,IF($F1446&lt;&gt;0,$K$2,IF($G1446&lt;&gt;0,$K$2,IF($H1446&lt;&gt;0,$K$2,IF($I1446&lt;&gt;0,$K$2,IF($J1446&lt;&gt;0,$K$2,"")))))))</f>
        <v>1</v>
      </c>
      <c r="L1326" s="382"/>
    </row>
    <row r="1327" spans="2:12">
      <c r="B1327" s="1091"/>
      <c r="C1327" s="1819" t="str">
        <f>VLOOKUP(D1327,OP_LIST2,2,FALSE)</f>
        <v>98112</v>
      </c>
      <c r="D1327" s="1431" t="s">
        <v>1457</v>
      </c>
      <c r="E1327" s="279"/>
      <c r="F1327" s="662"/>
      <c r="G1327" s="1092"/>
      <c r="H1327" s="668"/>
      <c r="I1327" s="668"/>
      <c r="J1327" s="669"/>
      <c r="K1327" s="1435">
        <f>(IF($E1446&lt;&gt;0,$K$2,IF($F1446&lt;&gt;0,$K$2,IF($G1446&lt;&gt;0,$K$2,IF($H1446&lt;&gt;0,$K$2,IF($I1446&lt;&gt;0,$K$2,IF($J1446&lt;&gt;0,$K$2,"")))))))</f>
        <v>1</v>
      </c>
      <c r="L1327" s="382"/>
    </row>
    <row r="1328" spans="2:12">
      <c r="B1328" s="1093"/>
      <c r="C1328" s="1818">
        <f>VLOOKUP(D1329,EBK_DEIN2,2,FALSE)</f>
        <v>6624</v>
      </c>
      <c r="D1328" s="1432" t="s">
        <v>1272</v>
      </c>
      <c r="E1328" s="662"/>
      <c r="F1328" s="662"/>
      <c r="G1328" s="1094"/>
      <c r="H1328" s="670"/>
      <c r="I1328" s="670"/>
      <c r="J1328" s="671"/>
      <c r="K1328" s="1435">
        <f>(IF($E1446&lt;&gt;0,$K$2,IF($F1446&lt;&gt;0,$K$2,IF($G1446&lt;&gt;0,$K$2,IF($H1446&lt;&gt;0,$K$2,IF($I1446&lt;&gt;0,$K$2,IF($J1446&lt;&gt;0,$K$2,"")))))))</f>
        <v>1</v>
      </c>
      <c r="L1328" s="382"/>
    </row>
    <row r="1329" spans="1:12">
      <c r="B1329" s="1095"/>
      <c r="C1329" s="1819">
        <f>+C1328</f>
        <v>6624</v>
      </c>
      <c r="D1329" s="1431" t="s">
        <v>883</v>
      </c>
      <c r="E1329" s="662"/>
      <c r="F1329" s="662"/>
      <c r="G1329" s="1094"/>
      <c r="H1329" s="670"/>
      <c r="I1329" s="670"/>
      <c r="J1329" s="671"/>
      <c r="K1329" s="1435">
        <f>(IF($E1446&lt;&gt;0,$K$2,IF($F1446&lt;&gt;0,$K$2,IF($G1446&lt;&gt;0,$K$2,IF($H1446&lt;&gt;0,$K$2,IF($I1446&lt;&gt;0,$K$2,IF($J1446&lt;&gt;0,$K$2,"")))))))</f>
        <v>1</v>
      </c>
      <c r="L1329" s="382"/>
    </row>
    <row r="1330" spans="1:12">
      <c r="B1330" s="1096"/>
      <c r="C1330" s="1097"/>
      <c r="D1330" s="1098" t="s">
        <v>1024</v>
      </c>
      <c r="E1330" s="662"/>
      <c r="F1330" s="662"/>
      <c r="G1330" s="1099"/>
      <c r="H1330" s="672"/>
      <c r="I1330" s="672"/>
      <c r="J1330" s="673"/>
      <c r="K1330" s="1435">
        <f>(IF($E1446&lt;&gt;0,$K$2,IF($F1446&lt;&gt;0,$K$2,IF($G1446&lt;&gt;0,$K$2,IF($H1446&lt;&gt;0,$K$2,IF($I1446&lt;&gt;0,$K$2,IF($J1446&lt;&gt;0,$K$2,"")))))))</f>
        <v>1</v>
      </c>
      <c r="L1330" s="382"/>
    </row>
    <row r="1331" spans="1:12">
      <c r="B1331" s="1100">
        <v>100</v>
      </c>
      <c r="C1331" s="2213" t="s">
        <v>498</v>
      </c>
      <c r="D1331" s="2194"/>
      <c r="E1331" s="349">
        <f t="shared" ref="E1331:J1331" si="237">SUM(E1332:E1333)</f>
        <v>0</v>
      </c>
      <c r="F1331" s="350">
        <f t="shared" si="237"/>
        <v>13207</v>
      </c>
      <c r="G1331" s="463">
        <f t="shared" si="237"/>
        <v>11886</v>
      </c>
      <c r="H1331" s="464">
        <f t="shared" si="237"/>
        <v>0</v>
      </c>
      <c r="I1331" s="464">
        <f t="shared" si="237"/>
        <v>0</v>
      </c>
      <c r="J1331" s="465">
        <f t="shared" si="237"/>
        <v>1321</v>
      </c>
      <c r="K1331" s="1433">
        <f>(IF($E1331&lt;&gt;0,$K$2,IF($F1331&lt;&gt;0,$K$2,IF($G1331&lt;&gt;0,$K$2,IF($H1331&lt;&gt;0,$K$2,IF($I1331&lt;&gt;0,$K$2,IF($J1331&lt;&gt;0,$K$2,"")))))))</f>
        <v>1</v>
      </c>
      <c r="L1331" s="383"/>
    </row>
    <row r="1332" spans="1:12" hidden="1">
      <c r="B1332" s="1101"/>
      <c r="C1332" s="1102">
        <v>101</v>
      </c>
      <c r="D1332" s="1103" t="s">
        <v>499</v>
      </c>
      <c r="E1332" s="507"/>
      <c r="F1332" s="516">
        <f>G1332+H1332+I1332+J1332</f>
        <v>0</v>
      </c>
      <c r="G1332" s="430"/>
      <c r="H1332" s="431"/>
      <c r="I1332" s="431"/>
      <c r="J1332" s="432"/>
      <c r="K1332" s="1433" t="str">
        <f t="shared" ref="K1332:K1398" si="238">(IF($E1332&lt;&gt;0,$K$2,IF($F1332&lt;&gt;0,$K$2,IF($G1332&lt;&gt;0,$K$2,IF($H1332&lt;&gt;0,$K$2,IF($I1332&lt;&gt;0,$K$2,IF($J1332&lt;&gt;0,$K$2,"")))))))</f>
        <v/>
      </c>
      <c r="L1332" s="383"/>
    </row>
    <row r="1333" spans="1:12" ht="36" customHeight="1">
      <c r="A1333" s="1035"/>
      <c r="B1333" s="1101"/>
      <c r="C1333" s="1104">
        <v>102</v>
      </c>
      <c r="D1333" s="1105" t="s">
        <v>500</v>
      </c>
      <c r="E1333" s="513"/>
      <c r="F1333" s="517">
        <f>G1333+H1333+I1333+J1333</f>
        <v>13207</v>
      </c>
      <c r="G1333" s="442">
        <v>11886</v>
      </c>
      <c r="H1333" s="443"/>
      <c r="I1333" s="443"/>
      <c r="J1333" s="444">
        <v>1321</v>
      </c>
      <c r="K1333" s="1433">
        <f t="shared" si="238"/>
        <v>1</v>
      </c>
      <c r="L1333" s="383"/>
    </row>
    <row r="1334" spans="1:12" hidden="1">
      <c r="A1334" s="1035"/>
      <c r="B1334" s="1100">
        <v>200</v>
      </c>
      <c r="C1334" s="2199" t="s">
        <v>501</v>
      </c>
      <c r="D1334" s="2199"/>
      <c r="E1334" s="349">
        <f t="shared" ref="E1334:J1334" si="239">SUM(E1335:E1339)</f>
        <v>0</v>
      </c>
      <c r="F1334" s="350">
        <f t="shared" si="239"/>
        <v>0</v>
      </c>
      <c r="G1334" s="463">
        <f t="shared" si="239"/>
        <v>0</v>
      </c>
      <c r="H1334" s="464">
        <f t="shared" si="239"/>
        <v>0</v>
      </c>
      <c r="I1334" s="464">
        <f t="shared" si="239"/>
        <v>0</v>
      </c>
      <c r="J1334" s="465">
        <f t="shared" si="239"/>
        <v>0</v>
      </c>
      <c r="K1334" s="1433" t="str">
        <f t="shared" si="238"/>
        <v/>
      </c>
      <c r="L1334" s="383"/>
    </row>
    <row r="1335" spans="1:12" hidden="1">
      <c r="A1335" s="1035"/>
      <c r="B1335" s="1106"/>
      <c r="C1335" s="1102">
        <v>201</v>
      </c>
      <c r="D1335" s="1103" t="s">
        <v>502</v>
      </c>
      <c r="E1335" s="507"/>
      <c r="F1335" s="516">
        <f>G1335+H1335+I1335+J1335</f>
        <v>0</v>
      </c>
      <c r="G1335" s="430"/>
      <c r="H1335" s="431"/>
      <c r="I1335" s="431"/>
      <c r="J1335" s="432"/>
      <c r="K1335" s="1433" t="str">
        <f t="shared" si="238"/>
        <v/>
      </c>
      <c r="L1335" s="383"/>
    </row>
    <row r="1336" spans="1:12" hidden="1">
      <c r="A1336" s="1035"/>
      <c r="B1336" s="1107"/>
      <c r="C1336" s="1108">
        <v>202</v>
      </c>
      <c r="D1336" s="1109" t="s">
        <v>503</v>
      </c>
      <c r="E1336" s="509"/>
      <c r="F1336" s="518">
        <f>G1336+H1336+I1336+J1336</f>
        <v>0</v>
      </c>
      <c r="G1336" s="433"/>
      <c r="H1336" s="434"/>
      <c r="I1336" s="434"/>
      <c r="J1336" s="435"/>
      <c r="K1336" s="1433" t="str">
        <f t="shared" si="238"/>
        <v/>
      </c>
      <c r="L1336" s="383"/>
    </row>
    <row r="1337" spans="1:12" ht="31.5" hidden="1">
      <c r="A1337" s="1035"/>
      <c r="B1337" s="1110"/>
      <c r="C1337" s="1108">
        <v>205</v>
      </c>
      <c r="D1337" s="1109" t="s">
        <v>885</v>
      </c>
      <c r="E1337" s="509"/>
      <c r="F1337" s="518">
        <f>G1337+H1337+I1337+J1337</f>
        <v>0</v>
      </c>
      <c r="G1337" s="433"/>
      <c r="H1337" s="434"/>
      <c r="I1337" s="434"/>
      <c r="J1337" s="435"/>
      <c r="K1337" s="1433" t="str">
        <f t="shared" si="238"/>
        <v/>
      </c>
      <c r="L1337" s="383"/>
    </row>
    <row r="1338" spans="1:12" hidden="1">
      <c r="A1338" s="1035"/>
      <c r="B1338" s="1110"/>
      <c r="C1338" s="1108">
        <v>208</v>
      </c>
      <c r="D1338" s="1111" t="s">
        <v>886</v>
      </c>
      <c r="E1338" s="509"/>
      <c r="F1338" s="518">
        <f>G1338+H1338+I1338+J1338</f>
        <v>0</v>
      </c>
      <c r="G1338" s="433"/>
      <c r="H1338" s="434"/>
      <c r="I1338" s="434"/>
      <c r="J1338" s="435"/>
      <c r="K1338" s="1433" t="str">
        <f t="shared" si="238"/>
        <v/>
      </c>
      <c r="L1338" s="383"/>
    </row>
    <row r="1339" spans="1:12" hidden="1">
      <c r="A1339" s="1035"/>
      <c r="B1339" s="1106"/>
      <c r="C1339" s="1104">
        <v>209</v>
      </c>
      <c r="D1339" s="1112" t="s">
        <v>887</v>
      </c>
      <c r="E1339" s="513"/>
      <c r="F1339" s="517">
        <f>G1339+H1339+I1339+J1339</f>
        <v>0</v>
      </c>
      <c r="G1339" s="442"/>
      <c r="H1339" s="443"/>
      <c r="I1339" s="443"/>
      <c r="J1339" s="444"/>
      <c r="K1339" s="1433" t="str">
        <f t="shared" si="238"/>
        <v/>
      </c>
      <c r="L1339" s="383"/>
    </row>
    <row r="1340" spans="1:12">
      <c r="B1340" s="1100">
        <v>500</v>
      </c>
      <c r="C1340" s="2201" t="s">
        <v>888</v>
      </c>
      <c r="D1340" s="2201"/>
      <c r="E1340" s="349">
        <f t="shared" ref="E1340:J1340" si="240">SUM(E1341:E1347)</f>
        <v>0</v>
      </c>
      <c r="F1340" s="350">
        <f t="shared" si="240"/>
        <v>3556</v>
      </c>
      <c r="G1340" s="463">
        <f t="shared" si="240"/>
        <v>0</v>
      </c>
      <c r="H1340" s="464">
        <f t="shared" si="240"/>
        <v>0</v>
      </c>
      <c r="I1340" s="464">
        <f t="shared" si="240"/>
        <v>0</v>
      </c>
      <c r="J1340" s="465">
        <f t="shared" si="240"/>
        <v>3556</v>
      </c>
      <c r="K1340" s="1433">
        <f t="shared" si="238"/>
        <v>1</v>
      </c>
      <c r="L1340" s="383"/>
    </row>
    <row r="1341" spans="1:12" ht="31.5">
      <c r="A1341" s="1035"/>
      <c r="B1341" s="1106"/>
      <c r="C1341" s="1113">
        <v>551</v>
      </c>
      <c r="D1341" s="1114" t="s">
        <v>889</v>
      </c>
      <c r="E1341" s="507"/>
      <c r="F1341" s="516">
        <f t="shared" ref="F1341:F1348" si="241">G1341+H1341+I1341+J1341</f>
        <v>2227</v>
      </c>
      <c r="G1341" s="1395">
        <v>0</v>
      </c>
      <c r="H1341" s="1396">
        <v>0</v>
      </c>
      <c r="I1341" s="1396">
        <v>0</v>
      </c>
      <c r="J1341" s="432">
        <v>2227</v>
      </c>
      <c r="K1341" s="1433">
        <f t="shared" si="238"/>
        <v>1</v>
      </c>
      <c r="L1341" s="383"/>
    </row>
    <row r="1342" spans="1:12" hidden="1">
      <c r="B1342" s="1106"/>
      <c r="C1342" s="1115">
        <f>C1341+1</f>
        <v>552</v>
      </c>
      <c r="D1342" s="1116" t="s">
        <v>890</v>
      </c>
      <c r="E1342" s="509"/>
      <c r="F1342" s="518">
        <f t="shared" si="241"/>
        <v>0</v>
      </c>
      <c r="G1342" s="1397">
        <v>0</v>
      </c>
      <c r="H1342" s="1398">
        <v>0</v>
      </c>
      <c r="I1342" s="1398">
        <v>0</v>
      </c>
      <c r="J1342" s="435"/>
      <c r="K1342" s="1433" t="str">
        <f t="shared" si="238"/>
        <v/>
      </c>
      <c r="L1342" s="383"/>
    </row>
    <row r="1343" spans="1:12" hidden="1">
      <c r="A1343" s="1035"/>
      <c r="B1343" s="1117"/>
      <c r="C1343" s="1115">
        <v>558</v>
      </c>
      <c r="D1343" s="1118" t="s">
        <v>1444</v>
      </c>
      <c r="E1343" s="509"/>
      <c r="F1343" s="518">
        <f>G1343+H1343+I1343+J1343</f>
        <v>0</v>
      </c>
      <c r="G1343" s="1397">
        <v>0</v>
      </c>
      <c r="H1343" s="1398">
        <v>0</v>
      </c>
      <c r="I1343" s="1398">
        <v>0</v>
      </c>
      <c r="J1343" s="638">
        <v>0</v>
      </c>
      <c r="K1343" s="1433" t="str">
        <f t="shared" si="238"/>
        <v/>
      </c>
      <c r="L1343" s="383"/>
    </row>
    <row r="1344" spans="1:12">
      <c r="A1344" s="307"/>
      <c r="B1344" s="1117"/>
      <c r="C1344" s="1115">
        <v>560</v>
      </c>
      <c r="D1344" s="1118" t="s">
        <v>891</v>
      </c>
      <c r="E1344" s="509"/>
      <c r="F1344" s="518">
        <f t="shared" si="241"/>
        <v>862</v>
      </c>
      <c r="G1344" s="1397">
        <v>0</v>
      </c>
      <c r="H1344" s="1398">
        <v>0</v>
      </c>
      <c r="I1344" s="1398">
        <v>0</v>
      </c>
      <c r="J1344" s="435">
        <v>862</v>
      </c>
      <c r="K1344" s="1433">
        <f t="shared" si="238"/>
        <v>1</v>
      </c>
      <c r="L1344" s="383"/>
    </row>
    <row r="1345" spans="1:12">
      <c r="B1345" s="1117"/>
      <c r="C1345" s="1115">
        <v>580</v>
      </c>
      <c r="D1345" s="1116" t="s">
        <v>892</v>
      </c>
      <c r="E1345" s="509"/>
      <c r="F1345" s="518">
        <f t="shared" si="241"/>
        <v>467</v>
      </c>
      <c r="G1345" s="1397">
        <v>0</v>
      </c>
      <c r="H1345" s="1398">
        <v>0</v>
      </c>
      <c r="I1345" s="1398">
        <v>0</v>
      </c>
      <c r="J1345" s="435">
        <v>467</v>
      </c>
      <c r="K1345" s="1433">
        <f t="shared" si="238"/>
        <v>1</v>
      </c>
      <c r="L1345" s="383"/>
    </row>
    <row r="1346" spans="1:12" ht="31.5" hidden="1">
      <c r="B1346" s="1106"/>
      <c r="C1346" s="1108">
        <v>588</v>
      </c>
      <c r="D1346" s="1111" t="s">
        <v>1448</v>
      </c>
      <c r="E1346" s="509"/>
      <c r="F1346" s="518">
        <f>G1346+H1346+I1346+J1346</f>
        <v>0</v>
      </c>
      <c r="G1346" s="1397">
        <v>0</v>
      </c>
      <c r="H1346" s="1398">
        <v>0</v>
      </c>
      <c r="I1346" s="1398">
        <v>0</v>
      </c>
      <c r="J1346" s="638">
        <v>0</v>
      </c>
      <c r="K1346" s="1433" t="str">
        <f t="shared" si="238"/>
        <v/>
      </c>
      <c r="L1346" s="383"/>
    </row>
    <row r="1347" spans="1:12" ht="31.5" hidden="1">
      <c r="B1347" s="1106"/>
      <c r="C1347" s="1119">
        <v>590</v>
      </c>
      <c r="D1347" s="1120" t="s">
        <v>893</v>
      </c>
      <c r="E1347" s="513"/>
      <c r="F1347" s="517">
        <f t="shared" si="241"/>
        <v>0</v>
      </c>
      <c r="G1347" s="442"/>
      <c r="H1347" s="443"/>
      <c r="I1347" s="443"/>
      <c r="J1347" s="444"/>
      <c r="K1347" s="1433" t="str">
        <f t="shared" si="238"/>
        <v/>
      </c>
      <c r="L1347" s="383"/>
    </row>
    <row r="1348" spans="1:12" hidden="1">
      <c r="A1348" s="7">
        <v>5</v>
      </c>
      <c r="B1348" s="1100">
        <v>800</v>
      </c>
      <c r="C1348" s="2202" t="s">
        <v>1025</v>
      </c>
      <c r="D1348" s="2203"/>
      <c r="E1348" s="1415"/>
      <c r="F1348" s="352">
        <f t="shared" si="241"/>
        <v>0</v>
      </c>
      <c r="G1348" s="1214"/>
      <c r="H1348" s="1215"/>
      <c r="I1348" s="1215"/>
      <c r="J1348" s="1216"/>
      <c r="K1348" s="1433" t="str">
        <f t="shared" si="238"/>
        <v/>
      </c>
      <c r="L1348" s="383"/>
    </row>
    <row r="1349" spans="1:12">
      <c r="A1349" s="8">
        <v>10</v>
      </c>
      <c r="B1349" s="1100">
        <v>1000</v>
      </c>
      <c r="C1349" s="2199" t="s">
        <v>895</v>
      </c>
      <c r="D1349" s="2199"/>
      <c r="E1349" s="351">
        <f t="shared" ref="E1349:J1349" si="242">SUM(E1350:E1366)</f>
        <v>0</v>
      </c>
      <c r="F1349" s="352">
        <f t="shared" si="242"/>
        <v>10319</v>
      </c>
      <c r="G1349" s="463">
        <f t="shared" si="242"/>
        <v>10319</v>
      </c>
      <c r="H1349" s="464">
        <f t="shared" si="242"/>
        <v>0</v>
      </c>
      <c r="I1349" s="464">
        <f t="shared" si="242"/>
        <v>0</v>
      </c>
      <c r="J1349" s="465">
        <f t="shared" si="242"/>
        <v>0</v>
      </c>
      <c r="K1349" s="1433">
        <f t="shared" si="238"/>
        <v>1</v>
      </c>
      <c r="L1349" s="383"/>
    </row>
    <row r="1350" spans="1:12" hidden="1">
      <c r="A1350" s="8">
        <v>15</v>
      </c>
      <c r="B1350" s="1107"/>
      <c r="C1350" s="1102">
        <v>1011</v>
      </c>
      <c r="D1350" s="1121" t="s">
        <v>896</v>
      </c>
      <c r="E1350" s="507"/>
      <c r="F1350" s="516">
        <f t="shared" ref="F1350:F1366" si="243">G1350+H1350+I1350+J1350</f>
        <v>0</v>
      </c>
      <c r="G1350" s="430"/>
      <c r="H1350" s="431"/>
      <c r="I1350" s="431"/>
      <c r="J1350" s="432"/>
      <c r="K1350" s="1433" t="str">
        <f t="shared" si="238"/>
        <v/>
      </c>
      <c r="L1350" s="383"/>
    </row>
    <row r="1351" spans="1:12" hidden="1">
      <c r="A1351" s="7">
        <v>35</v>
      </c>
      <c r="B1351" s="1107"/>
      <c r="C1351" s="1108">
        <v>1012</v>
      </c>
      <c r="D1351" s="1109" t="s">
        <v>897</v>
      </c>
      <c r="E1351" s="509"/>
      <c r="F1351" s="518">
        <f t="shared" si="243"/>
        <v>0</v>
      </c>
      <c r="G1351" s="433"/>
      <c r="H1351" s="434"/>
      <c r="I1351" s="434"/>
      <c r="J1351" s="435"/>
      <c r="K1351" s="1433" t="str">
        <f t="shared" si="238"/>
        <v/>
      </c>
      <c r="L1351" s="383"/>
    </row>
    <row r="1352" spans="1:12" hidden="1">
      <c r="A1352" s="8">
        <v>40</v>
      </c>
      <c r="B1352" s="1107"/>
      <c r="C1352" s="1108">
        <v>1013</v>
      </c>
      <c r="D1352" s="1109" t="s">
        <v>898</v>
      </c>
      <c r="E1352" s="509"/>
      <c r="F1352" s="518">
        <f t="shared" si="243"/>
        <v>0</v>
      </c>
      <c r="G1352" s="433"/>
      <c r="H1352" s="434"/>
      <c r="I1352" s="434"/>
      <c r="J1352" s="435"/>
      <c r="K1352" s="1433" t="str">
        <f t="shared" si="238"/>
        <v/>
      </c>
      <c r="L1352" s="383"/>
    </row>
    <row r="1353" spans="1:12" hidden="1">
      <c r="A1353" s="8">
        <v>45</v>
      </c>
      <c r="B1353" s="1107"/>
      <c r="C1353" s="1108">
        <v>1014</v>
      </c>
      <c r="D1353" s="1109" t="s">
        <v>899</v>
      </c>
      <c r="E1353" s="509"/>
      <c r="F1353" s="518">
        <f t="shared" si="243"/>
        <v>0</v>
      </c>
      <c r="G1353" s="433"/>
      <c r="H1353" s="434"/>
      <c r="I1353" s="434"/>
      <c r="J1353" s="435"/>
      <c r="K1353" s="1433" t="str">
        <f t="shared" si="238"/>
        <v/>
      </c>
      <c r="L1353" s="383"/>
    </row>
    <row r="1354" spans="1:12" hidden="1">
      <c r="A1354" s="8">
        <v>50</v>
      </c>
      <c r="B1354" s="1107"/>
      <c r="C1354" s="1108">
        <v>1015</v>
      </c>
      <c r="D1354" s="1109" t="s">
        <v>900</v>
      </c>
      <c r="E1354" s="509"/>
      <c r="F1354" s="518">
        <f t="shared" si="243"/>
        <v>0</v>
      </c>
      <c r="G1354" s="433"/>
      <c r="H1354" s="434"/>
      <c r="I1354" s="434"/>
      <c r="J1354" s="435"/>
      <c r="K1354" s="1433" t="str">
        <f t="shared" si="238"/>
        <v/>
      </c>
      <c r="L1354" s="383"/>
    </row>
    <row r="1355" spans="1:12" hidden="1">
      <c r="A1355" s="8">
        <v>55</v>
      </c>
      <c r="B1355" s="1107"/>
      <c r="C1355" s="1122">
        <v>1016</v>
      </c>
      <c r="D1355" s="1123" t="s">
        <v>901</v>
      </c>
      <c r="E1355" s="511"/>
      <c r="F1355" s="519">
        <f t="shared" si="243"/>
        <v>0</v>
      </c>
      <c r="G1355" s="497"/>
      <c r="H1355" s="498"/>
      <c r="I1355" s="498"/>
      <c r="J1355" s="499"/>
      <c r="K1355" s="1433" t="str">
        <f t="shared" si="238"/>
        <v/>
      </c>
      <c r="L1355" s="383"/>
    </row>
    <row r="1356" spans="1:12">
      <c r="A1356" s="8">
        <v>60</v>
      </c>
      <c r="B1356" s="1101"/>
      <c r="C1356" s="1124">
        <v>1020</v>
      </c>
      <c r="D1356" s="1125" t="s">
        <v>902</v>
      </c>
      <c r="E1356" s="1416"/>
      <c r="F1356" s="521">
        <f t="shared" si="243"/>
        <v>8820</v>
      </c>
      <c r="G1356" s="439">
        <v>8820</v>
      </c>
      <c r="H1356" s="440"/>
      <c r="I1356" s="440"/>
      <c r="J1356" s="441"/>
      <c r="K1356" s="1433">
        <f t="shared" si="238"/>
        <v>1</v>
      </c>
      <c r="L1356" s="383"/>
    </row>
    <row r="1357" spans="1:12" hidden="1">
      <c r="A1357" s="7">
        <v>65</v>
      </c>
      <c r="B1357" s="1107"/>
      <c r="C1357" s="1126">
        <v>1030</v>
      </c>
      <c r="D1357" s="1127" t="s">
        <v>903</v>
      </c>
      <c r="E1357" s="1417"/>
      <c r="F1357" s="523">
        <f t="shared" si="243"/>
        <v>0</v>
      </c>
      <c r="G1357" s="436"/>
      <c r="H1357" s="437"/>
      <c r="I1357" s="437"/>
      <c r="J1357" s="438"/>
      <c r="K1357" s="1433" t="str">
        <f t="shared" si="238"/>
        <v/>
      </c>
      <c r="L1357" s="383"/>
    </row>
    <row r="1358" spans="1:12">
      <c r="A1358" s="8">
        <v>70</v>
      </c>
      <c r="B1358" s="1107"/>
      <c r="C1358" s="1124">
        <v>1051</v>
      </c>
      <c r="D1358" s="1128" t="s">
        <v>904</v>
      </c>
      <c r="E1358" s="1416"/>
      <c r="F1358" s="521">
        <f t="shared" si="243"/>
        <v>1499</v>
      </c>
      <c r="G1358" s="439">
        <v>1499</v>
      </c>
      <c r="H1358" s="440"/>
      <c r="I1358" s="440"/>
      <c r="J1358" s="441"/>
      <c r="K1358" s="1433">
        <f t="shared" si="238"/>
        <v>1</v>
      </c>
      <c r="L1358" s="383"/>
    </row>
    <row r="1359" spans="1:12" hidden="1">
      <c r="A1359" s="8">
        <v>75</v>
      </c>
      <c r="B1359" s="1107"/>
      <c r="C1359" s="1108">
        <v>1052</v>
      </c>
      <c r="D1359" s="1109" t="s">
        <v>905</v>
      </c>
      <c r="E1359" s="509"/>
      <c r="F1359" s="518">
        <f t="shared" si="243"/>
        <v>0</v>
      </c>
      <c r="G1359" s="433"/>
      <c r="H1359" s="434"/>
      <c r="I1359" s="434"/>
      <c r="J1359" s="435"/>
      <c r="K1359" s="1433" t="str">
        <f t="shared" si="238"/>
        <v/>
      </c>
      <c r="L1359" s="383"/>
    </row>
    <row r="1360" spans="1:12" hidden="1">
      <c r="A1360" s="8">
        <v>80</v>
      </c>
      <c r="B1360" s="1107"/>
      <c r="C1360" s="1126">
        <v>1053</v>
      </c>
      <c r="D1360" s="1127" t="s">
        <v>1324</v>
      </c>
      <c r="E1360" s="1417"/>
      <c r="F1360" s="523">
        <f t="shared" si="243"/>
        <v>0</v>
      </c>
      <c r="G1360" s="436"/>
      <c r="H1360" s="437"/>
      <c r="I1360" s="437"/>
      <c r="J1360" s="438"/>
      <c r="K1360" s="1433" t="str">
        <f t="shared" si="238"/>
        <v/>
      </c>
      <c r="L1360" s="383"/>
    </row>
    <row r="1361" spans="1:12" hidden="1">
      <c r="A1361" s="8">
        <v>80</v>
      </c>
      <c r="B1361" s="1107"/>
      <c r="C1361" s="1124">
        <v>1062</v>
      </c>
      <c r="D1361" s="1125" t="s">
        <v>906</v>
      </c>
      <c r="E1361" s="1416"/>
      <c r="F1361" s="521">
        <f t="shared" si="243"/>
        <v>0</v>
      </c>
      <c r="G1361" s="439"/>
      <c r="H1361" s="440"/>
      <c r="I1361" s="440"/>
      <c r="J1361" s="441"/>
      <c r="K1361" s="1433" t="str">
        <f t="shared" si="238"/>
        <v/>
      </c>
      <c r="L1361" s="383"/>
    </row>
    <row r="1362" spans="1:12" hidden="1">
      <c r="A1362" s="8">
        <v>85</v>
      </c>
      <c r="B1362" s="1107"/>
      <c r="C1362" s="1126">
        <v>1063</v>
      </c>
      <c r="D1362" s="1129" t="s">
        <v>1282</v>
      </c>
      <c r="E1362" s="1417"/>
      <c r="F1362" s="523">
        <f t="shared" si="243"/>
        <v>0</v>
      </c>
      <c r="G1362" s="436"/>
      <c r="H1362" s="437"/>
      <c r="I1362" s="437"/>
      <c r="J1362" s="438"/>
      <c r="K1362" s="1433" t="str">
        <f t="shared" si="238"/>
        <v/>
      </c>
      <c r="L1362" s="383"/>
    </row>
    <row r="1363" spans="1:12" hidden="1">
      <c r="A1363" s="8">
        <v>90</v>
      </c>
      <c r="B1363" s="1107"/>
      <c r="C1363" s="1130">
        <v>1069</v>
      </c>
      <c r="D1363" s="1131" t="s">
        <v>907</v>
      </c>
      <c r="E1363" s="1418"/>
      <c r="F1363" s="525">
        <f t="shared" si="243"/>
        <v>0</v>
      </c>
      <c r="G1363" s="622"/>
      <c r="H1363" s="623"/>
      <c r="I1363" s="623"/>
      <c r="J1363" s="587"/>
      <c r="K1363" s="1433" t="str">
        <f t="shared" si="238"/>
        <v/>
      </c>
      <c r="L1363" s="383"/>
    </row>
    <row r="1364" spans="1:12" hidden="1">
      <c r="A1364" s="8">
        <v>90</v>
      </c>
      <c r="B1364" s="1101"/>
      <c r="C1364" s="1124">
        <v>1091</v>
      </c>
      <c r="D1364" s="1128" t="s">
        <v>1325</v>
      </c>
      <c r="E1364" s="1416"/>
      <c r="F1364" s="521">
        <f t="shared" si="243"/>
        <v>0</v>
      </c>
      <c r="G1364" s="439"/>
      <c r="H1364" s="440"/>
      <c r="I1364" s="440"/>
      <c r="J1364" s="441"/>
      <c r="K1364" s="1433" t="str">
        <f t="shared" si="238"/>
        <v/>
      </c>
      <c r="L1364" s="383"/>
    </row>
    <row r="1365" spans="1:12" hidden="1">
      <c r="A1365" s="7">
        <v>115</v>
      </c>
      <c r="B1365" s="1107"/>
      <c r="C1365" s="1108">
        <v>1092</v>
      </c>
      <c r="D1365" s="1109" t="s">
        <v>1088</v>
      </c>
      <c r="E1365" s="509"/>
      <c r="F1365" s="518">
        <f t="shared" si="243"/>
        <v>0</v>
      </c>
      <c r="G1365" s="433"/>
      <c r="H1365" s="434"/>
      <c r="I1365" s="434"/>
      <c r="J1365" s="435"/>
      <c r="K1365" s="1433" t="str">
        <f t="shared" si="238"/>
        <v/>
      </c>
      <c r="L1365" s="383"/>
    </row>
    <row r="1366" spans="1:12" hidden="1">
      <c r="A1366" s="7">
        <v>125</v>
      </c>
      <c r="B1366" s="1107"/>
      <c r="C1366" s="1104">
        <v>1098</v>
      </c>
      <c r="D1366" s="1132" t="s">
        <v>908</v>
      </c>
      <c r="E1366" s="513"/>
      <c r="F1366" s="517">
        <f t="shared" si="243"/>
        <v>0</v>
      </c>
      <c r="G1366" s="442"/>
      <c r="H1366" s="443"/>
      <c r="I1366" s="443"/>
      <c r="J1366" s="444"/>
      <c r="K1366" s="1433" t="str">
        <f t="shared" si="238"/>
        <v/>
      </c>
      <c r="L1366" s="383"/>
    </row>
    <row r="1367" spans="1:12" hidden="1">
      <c r="A1367" s="8">
        <v>130</v>
      </c>
      <c r="B1367" s="1100">
        <v>1900</v>
      </c>
      <c r="C1367" s="2192" t="s">
        <v>575</v>
      </c>
      <c r="D1367" s="2192"/>
      <c r="E1367" s="351">
        <f t="shared" ref="E1367:J1367" si="244">SUM(E1368:E1370)</f>
        <v>0</v>
      </c>
      <c r="F1367" s="352">
        <f t="shared" si="244"/>
        <v>0</v>
      </c>
      <c r="G1367" s="463">
        <f t="shared" si="244"/>
        <v>0</v>
      </c>
      <c r="H1367" s="464">
        <f t="shared" si="244"/>
        <v>0</v>
      </c>
      <c r="I1367" s="464">
        <f t="shared" si="244"/>
        <v>0</v>
      </c>
      <c r="J1367" s="465">
        <f t="shared" si="244"/>
        <v>0</v>
      </c>
      <c r="K1367" s="1433" t="str">
        <f t="shared" si="238"/>
        <v/>
      </c>
      <c r="L1367" s="383"/>
    </row>
    <row r="1368" spans="1:12" ht="31.5" hidden="1">
      <c r="A1368" s="8">
        <v>135</v>
      </c>
      <c r="B1368" s="1107"/>
      <c r="C1368" s="1102">
        <v>1901</v>
      </c>
      <c r="D1368" s="1133" t="s">
        <v>576</v>
      </c>
      <c r="E1368" s="507"/>
      <c r="F1368" s="516">
        <f>G1368+H1368+I1368+J1368</f>
        <v>0</v>
      </c>
      <c r="G1368" s="430"/>
      <c r="H1368" s="431"/>
      <c r="I1368" s="431"/>
      <c r="J1368" s="432"/>
      <c r="K1368" s="1433" t="str">
        <f t="shared" si="238"/>
        <v/>
      </c>
      <c r="L1368" s="383"/>
    </row>
    <row r="1369" spans="1:12" ht="31.5" hidden="1">
      <c r="A1369" s="8">
        <v>140</v>
      </c>
      <c r="B1369" s="1134"/>
      <c r="C1369" s="1108">
        <v>1981</v>
      </c>
      <c r="D1369" s="1135" t="s">
        <v>577</v>
      </c>
      <c r="E1369" s="509"/>
      <c r="F1369" s="518">
        <f>G1369+H1369+I1369+J1369</f>
        <v>0</v>
      </c>
      <c r="G1369" s="433"/>
      <c r="H1369" s="434"/>
      <c r="I1369" s="434"/>
      <c r="J1369" s="435"/>
      <c r="K1369" s="1433" t="str">
        <f t="shared" si="238"/>
        <v/>
      </c>
      <c r="L1369" s="383"/>
    </row>
    <row r="1370" spans="1:12" ht="31.5" hidden="1">
      <c r="A1370" s="8">
        <v>145</v>
      </c>
      <c r="B1370" s="1107"/>
      <c r="C1370" s="1104">
        <v>1991</v>
      </c>
      <c r="D1370" s="1136" t="s">
        <v>578</v>
      </c>
      <c r="E1370" s="513"/>
      <c r="F1370" s="517">
        <f>G1370+H1370+I1370+J1370</f>
        <v>0</v>
      </c>
      <c r="G1370" s="442"/>
      <c r="H1370" s="443"/>
      <c r="I1370" s="443"/>
      <c r="J1370" s="444"/>
      <c r="K1370" s="1433" t="str">
        <f t="shared" si="238"/>
        <v/>
      </c>
      <c r="L1370" s="383"/>
    </row>
    <row r="1371" spans="1:12" hidden="1">
      <c r="A1371" s="8">
        <v>150</v>
      </c>
      <c r="B1371" s="1100">
        <v>2100</v>
      </c>
      <c r="C1371" s="2192" t="s">
        <v>1072</v>
      </c>
      <c r="D1371" s="2192"/>
      <c r="E1371" s="351">
        <f t="shared" ref="E1371:J1371" si="245">SUM(E1372:E1376)</f>
        <v>0</v>
      </c>
      <c r="F1371" s="352">
        <f t="shared" si="245"/>
        <v>0</v>
      </c>
      <c r="G1371" s="463">
        <f t="shared" si="245"/>
        <v>0</v>
      </c>
      <c r="H1371" s="464">
        <f t="shared" si="245"/>
        <v>0</v>
      </c>
      <c r="I1371" s="464">
        <f t="shared" si="245"/>
        <v>0</v>
      </c>
      <c r="J1371" s="465">
        <f t="shared" si="245"/>
        <v>0</v>
      </c>
      <c r="K1371" s="1433" t="str">
        <f t="shared" si="238"/>
        <v/>
      </c>
      <c r="L1371" s="383"/>
    </row>
    <row r="1372" spans="1:12" hidden="1">
      <c r="A1372" s="8">
        <v>155</v>
      </c>
      <c r="B1372" s="1107"/>
      <c r="C1372" s="1102">
        <v>2110</v>
      </c>
      <c r="D1372" s="1137" t="s">
        <v>909</v>
      </c>
      <c r="E1372" s="507"/>
      <c r="F1372" s="516">
        <f>G1372+H1372+I1372+J1372</f>
        <v>0</v>
      </c>
      <c r="G1372" s="430"/>
      <c r="H1372" s="431"/>
      <c r="I1372" s="431"/>
      <c r="J1372" s="432"/>
      <c r="K1372" s="1433" t="str">
        <f t="shared" si="238"/>
        <v/>
      </c>
      <c r="L1372" s="383"/>
    </row>
    <row r="1373" spans="1:12" hidden="1">
      <c r="A1373" s="8">
        <v>160</v>
      </c>
      <c r="B1373" s="1134"/>
      <c r="C1373" s="1108">
        <v>2120</v>
      </c>
      <c r="D1373" s="1111" t="s">
        <v>910</v>
      </c>
      <c r="E1373" s="509"/>
      <c r="F1373" s="518">
        <f>G1373+H1373+I1373+J1373</f>
        <v>0</v>
      </c>
      <c r="G1373" s="433"/>
      <c r="H1373" s="434"/>
      <c r="I1373" s="434"/>
      <c r="J1373" s="435"/>
      <c r="K1373" s="1433" t="str">
        <f t="shared" si="238"/>
        <v/>
      </c>
      <c r="L1373" s="383"/>
    </row>
    <row r="1374" spans="1:12" hidden="1">
      <c r="A1374" s="8">
        <v>165</v>
      </c>
      <c r="B1374" s="1134"/>
      <c r="C1374" s="1108">
        <v>2125</v>
      </c>
      <c r="D1374" s="1111" t="s">
        <v>1026</v>
      </c>
      <c r="E1374" s="509"/>
      <c r="F1374" s="518">
        <f>G1374+H1374+I1374+J1374</f>
        <v>0</v>
      </c>
      <c r="G1374" s="433"/>
      <c r="H1374" s="434"/>
      <c r="I1374" s="1398">
        <v>0</v>
      </c>
      <c r="J1374" s="435"/>
      <c r="K1374" s="1433" t="str">
        <f t="shared" si="238"/>
        <v/>
      </c>
      <c r="L1374" s="383"/>
    </row>
    <row r="1375" spans="1:12" hidden="1">
      <c r="A1375" s="8">
        <v>175</v>
      </c>
      <c r="B1375" s="1106"/>
      <c r="C1375" s="1108">
        <v>2140</v>
      </c>
      <c r="D1375" s="1111" t="s">
        <v>912</v>
      </c>
      <c r="E1375" s="509"/>
      <c r="F1375" s="518">
        <f>G1375+H1375+I1375+J1375</f>
        <v>0</v>
      </c>
      <c r="G1375" s="433"/>
      <c r="H1375" s="434"/>
      <c r="I1375" s="1398">
        <v>0</v>
      </c>
      <c r="J1375" s="435"/>
      <c r="K1375" s="1433" t="str">
        <f t="shared" si="238"/>
        <v/>
      </c>
      <c r="L1375" s="383"/>
    </row>
    <row r="1376" spans="1:12" hidden="1">
      <c r="A1376" s="8">
        <v>180</v>
      </c>
      <c r="B1376" s="1107"/>
      <c r="C1376" s="1104">
        <v>2190</v>
      </c>
      <c r="D1376" s="1138" t="s">
        <v>913</v>
      </c>
      <c r="E1376" s="513"/>
      <c r="F1376" s="517">
        <f>G1376+H1376+I1376+J1376</f>
        <v>0</v>
      </c>
      <c r="G1376" s="442"/>
      <c r="H1376" s="443"/>
      <c r="I1376" s="1400">
        <v>0</v>
      </c>
      <c r="J1376" s="444"/>
      <c r="K1376" s="1433" t="str">
        <f t="shared" si="238"/>
        <v/>
      </c>
      <c r="L1376" s="383"/>
    </row>
    <row r="1377" spans="1:12" hidden="1">
      <c r="A1377" s="8">
        <v>185</v>
      </c>
      <c r="B1377" s="1100">
        <v>2200</v>
      </c>
      <c r="C1377" s="2192" t="s">
        <v>914</v>
      </c>
      <c r="D1377" s="2192"/>
      <c r="E1377" s="351">
        <f t="shared" ref="E1377:J1377" si="246">SUM(E1378:E1379)</f>
        <v>0</v>
      </c>
      <c r="F1377" s="352">
        <f t="shared" si="246"/>
        <v>0</v>
      </c>
      <c r="G1377" s="463">
        <f t="shared" si="246"/>
        <v>0</v>
      </c>
      <c r="H1377" s="464">
        <f t="shared" si="246"/>
        <v>0</v>
      </c>
      <c r="I1377" s="464">
        <f t="shared" si="246"/>
        <v>0</v>
      </c>
      <c r="J1377" s="465">
        <f t="shared" si="246"/>
        <v>0</v>
      </c>
      <c r="K1377" s="1433" t="str">
        <f t="shared" si="238"/>
        <v/>
      </c>
      <c r="L1377" s="383"/>
    </row>
    <row r="1378" spans="1:12" hidden="1">
      <c r="A1378" s="8">
        <v>190</v>
      </c>
      <c r="B1378" s="1107"/>
      <c r="C1378" s="1102">
        <v>2221</v>
      </c>
      <c r="D1378" s="1103" t="s">
        <v>1265</v>
      </c>
      <c r="E1378" s="507"/>
      <c r="F1378" s="516">
        <f t="shared" ref="F1378:F1383" si="247">G1378+H1378+I1378+J1378</f>
        <v>0</v>
      </c>
      <c r="G1378" s="430"/>
      <c r="H1378" s="431"/>
      <c r="I1378" s="431"/>
      <c r="J1378" s="432"/>
      <c r="K1378" s="1433" t="str">
        <f t="shared" si="238"/>
        <v/>
      </c>
      <c r="L1378" s="383"/>
    </row>
    <row r="1379" spans="1:12" hidden="1">
      <c r="A1379" s="8">
        <v>200</v>
      </c>
      <c r="B1379" s="1107"/>
      <c r="C1379" s="1104">
        <v>2224</v>
      </c>
      <c r="D1379" s="1105" t="s">
        <v>915</v>
      </c>
      <c r="E1379" s="513"/>
      <c r="F1379" s="517">
        <f t="shared" si="247"/>
        <v>0</v>
      </c>
      <c r="G1379" s="442"/>
      <c r="H1379" s="443"/>
      <c r="I1379" s="443"/>
      <c r="J1379" s="444"/>
      <c r="K1379" s="1433" t="str">
        <f t="shared" si="238"/>
        <v/>
      </c>
      <c r="L1379" s="383"/>
    </row>
    <row r="1380" spans="1:12" hidden="1">
      <c r="A1380" s="8">
        <v>200</v>
      </c>
      <c r="B1380" s="1100">
        <v>2500</v>
      </c>
      <c r="C1380" s="2192" t="s">
        <v>916</v>
      </c>
      <c r="D1380" s="2200"/>
      <c r="E1380" s="1415"/>
      <c r="F1380" s="352">
        <f t="shared" si="247"/>
        <v>0</v>
      </c>
      <c r="G1380" s="1214"/>
      <c r="H1380" s="1215"/>
      <c r="I1380" s="1215"/>
      <c r="J1380" s="1216"/>
      <c r="K1380" s="1433" t="str">
        <f t="shared" si="238"/>
        <v/>
      </c>
      <c r="L1380" s="383"/>
    </row>
    <row r="1381" spans="1:12" hidden="1">
      <c r="A1381" s="8">
        <v>205</v>
      </c>
      <c r="B1381" s="1100">
        <v>2600</v>
      </c>
      <c r="C1381" s="2193" t="s">
        <v>917</v>
      </c>
      <c r="D1381" s="2194"/>
      <c r="E1381" s="1415"/>
      <c r="F1381" s="352">
        <f t="shared" si="247"/>
        <v>0</v>
      </c>
      <c r="G1381" s="1214"/>
      <c r="H1381" s="1215"/>
      <c r="I1381" s="1215"/>
      <c r="J1381" s="1216"/>
      <c r="K1381" s="1433" t="str">
        <f t="shared" si="238"/>
        <v/>
      </c>
      <c r="L1381" s="383"/>
    </row>
    <row r="1382" spans="1:12" hidden="1">
      <c r="A1382" s="8">
        <v>210</v>
      </c>
      <c r="B1382" s="1100">
        <v>2700</v>
      </c>
      <c r="C1382" s="2193" t="s">
        <v>918</v>
      </c>
      <c r="D1382" s="2194"/>
      <c r="E1382" s="1415"/>
      <c r="F1382" s="352">
        <f t="shared" si="247"/>
        <v>0</v>
      </c>
      <c r="G1382" s="1214"/>
      <c r="H1382" s="1215"/>
      <c r="I1382" s="1215"/>
      <c r="J1382" s="1216"/>
      <c r="K1382" s="1433" t="str">
        <f t="shared" si="238"/>
        <v/>
      </c>
      <c r="L1382" s="383"/>
    </row>
    <row r="1383" spans="1:12" hidden="1">
      <c r="A1383" s="8">
        <v>215</v>
      </c>
      <c r="B1383" s="1100">
        <v>2800</v>
      </c>
      <c r="C1383" s="2193" t="s">
        <v>1729</v>
      </c>
      <c r="D1383" s="2194"/>
      <c r="E1383" s="1415"/>
      <c r="F1383" s="352">
        <f t="shared" si="247"/>
        <v>0</v>
      </c>
      <c r="G1383" s="1214"/>
      <c r="H1383" s="1215"/>
      <c r="I1383" s="1215"/>
      <c r="J1383" s="1216"/>
      <c r="K1383" s="1433" t="str">
        <f t="shared" si="238"/>
        <v/>
      </c>
      <c r="L1383" s="383"/>
    </row>
    <row r="1384" spans="1:12" ht="36" hidden="1" customHeight="1">
      <c r="A1384" s="7">
        <v>220</v>
      </c>
      <c r="B1384" s="1100">
        <v>2900</v>
      </c>
      <c r="C1384" s="2192" t="s">
        <v>919</v>
      </c>
      <c r="D1384" s="2192"/>
      <c r="E1384" s="351">
        <f t="shared" ref="E1384:J1384" si="248">SUM(E1385:E1392)</f>
        <v>0</v>
      </c>
      <c r="F1384" s="352">
        <f t="shared" si="248"/>
        <v>0</v>
      </c>
      <c r="G1384" s="463">
        <f t="shared" si="248"/>
        <v>0</v>
      </c>
      <c r="H1384" s="464">
        <f t="shared" si="248"/>
        <v>0</v>
      </c>
      <c r="I1384" s="464">
        <f t="shared" si="248"/>
        <v>0</v>
      </c>
      <c r="J1384" s="465">
        <f t="shared" si="248"/>
        <v>0</v>
      </c>
      <c r="K1384" s="1433" t="str">
        <f t="shared" si="238"/>
        <v/>
      </c>
      <c r="L1384" s="383"/>
    </row>
    <row r="1385" spans="1:12" hidden="1">
      <c r="A1385" s="8">
        <v>225</v>
      </c>
      <c r="B1385" s="1139"/>
      <c r="C1385" s="1102">
        <v>2910</v>
      </c>
      <c r="D1385" s="1140" t="s">
        <v>2144</v>
      </c>
      <c r="E1385" s="507"/>
      <c r="F1385" s="516">
        <f t="shared" ref="F1385:F1392" si="249">G1385+H1385+I1385+J1385</f>
        <v>0</v>
      </c>
      <c r="G1385" s="430"/>
      <c r="H1385" s="431"/>
      <c r="I1385" s="431"/>
      <c r="J1385" s="432"/>
      <c r="K1385" s="1433" t="str">
        <f t="shared" si="238"/>
        <v/>
      </c>
      <c r="L1385" s="383"/>
    </row>
    <row r="1386" spans="1:12" hidden="1">
      <c r="A1386" s="8">
        <v>230</v>
      </c>
      <c r="B1386" s="1139"/>
      <c r="C1386" s="1126">
        <v>2920</v>
      </c>
      <c r="D1386" s="1141" t="s">
        <v>2143</v>
      </c>
      <c r="E1386" s="1417"/>
      <c r="F1386" s="523">
        <f>G1386+H1386+I1386+J1386</f>
        <v>0</v>
      </c>
      <c r="G1386" s="436"/>
      <c r="H1386" s="437"/>
      <c r="I1386" s="437"/>
      <c r="J1386" s="438"/>
      <c r="K1386" s="1433" t="str">
        <f t="shared" si="238"/>
        <v/>
      </c>
      <c r="L1386" s="383"/>
    </row>
    <row r="1387" spans="1:12" ht="31.5" hidden="1">
      <c r="A1387" s="8">
        <v>245</v>
      </c>
      <c r="B1387" s="1139"/>
      <c r="C1387" s="1126">
        <v>2969</v>
      </c>
      <c r="D1387" s="1141" t="s">
        <v>920</v>
      </c>
      <c r="E1387" s="1417"/>
      <c r="F1387" s="523">
        <f t="shared" si="249"/>
        <v>0</v>
      </c>
      <c r="G1387" s="436"/>
      <c r="H1387" s="437"/>
      <c r="I1387" s="437"/>
      <c r="J1387" s="438"/>
      <c r="K1387" s="1433" t="str">
        <f t="shared" si="238"/>
        <v/>
      </c>
      <c r="L1387" s="383"/>
    </row>
    <row r="1388" spans="1:12" ht="31.5" hidden="1">
      <c r="A1388" s="7">
        <v>220</v>
      </c>
      <c r="B1388" s="1139"/>
      <c r="C1388" s="1142">
        <v>2970</v>
      </c>
      <c r="D1388" s="1143" t="s">
        <v>921</v>
      </c>
      <c r="E1388" s="1419"/>
      <c r="F1388" s="527">
        <f t="shared" si="249"/>
        <v>0</v>
      </c>
      <c r="G1388" s="630"/>
      <c r="H1388" s="631"/>
      <c r="I1388" s="631"/>
      <c r="J1388" s="606"/>
      <c r="K1388" s="1433" t="str">
        <f t="shared" si="238"/>
        <v/>
      </c>
      <c r="L1388" s="383"/>
    </row>
    <row r="1389" spans="1:12" hidden="1">
      <c r="A1389" s="8">
        <v>225</v>
      </c>
      <c r="B1389" s="1139"/>
      <c r="C1389" s="1130">
        <v>2989</v>
      </c>
      <c r="D1389" s="1144" t="s">
        <v>922</v>
      </c>
      <c r="E1389" s="1418"/>
      <c r="F1389" s="525">
        <f t="shared" si="249"/>
        <v>0</v>
      </c>
      <c r="G1389" s="622"/>
      <c r="H1389" s="623"/>
      <c r="I1389" s="623"/>
      <c r="J1389" s="587"/>
      <c r="K1389" s="1433" t="str">
        <f t="shared" si="238"/>
        <v/>
      </c>
      <c r="L1389" s="383"/>
    </row>
    <row r="1390" spans="1:12" ht="31.5" hidden="1">
      <c r="A1390" s="8">
        <v>230</v>
      </c>
      <c r="B1390" s="1107"/>
      <c r="C1390" s="1124">
        <v>2990</v>
      </c>
      <c r="D1390" s="1145" t="s">
        <v>2145</v>
      </c>
      <c r="E1390" s="1416"/>
      <c r="F1390" s="521">
        <f>G1390+H1390+I1390+J1390</f>
        <v>0</v>
      </c>
      <c r="G1390" s="439"/>
      <c r="H1390" s="440"/>
      <c r="I1390" s="440"/>
      <c r="J1390" s="441"/>
      <c r="K1390" s="1433" t="str">
        <f t="shared" si="238"/>
        <v/>
      </c>
      <c r="L1390" s="383"/>
    </row>
    <row r="1391" spans="1:12" hidden="1">
      <c r="A1391" s="8">
        <v>235</v>
      </c>
      <c r="B1391" s="1107"/>
      <c r="C1391" s="1124">
        <v>2991</v>
      </c>
      <c r="D1391" s="1145" t="s">
        <v>923</v>
      </c>
      <c r="E1391" s="1416"/>
      <c r="F1391" s="521">
        <f t="shared" si="249"/>
        <v>0</v>
      </c>
      <c r="G1391" s="439"/>
      <c r="H1391" s="440"/>
      <c r="I1391" s="440"/>
      <c r="J1391" s="441"/>
      <c r="K1391" s="1433" t="str">
        <f t="shared" si="238"/>
        <v/>
      </c>
      <c r="L1391" s="383"/>
    </row>
    <row r="1392" spans="1:12" hidden="1">
      <c r="A1392" s="8">
        <v>240</v>
      </c>
      <c r="B1392" s="1107"/>
      <c r="C1392" s="1104">
        <v>2992</v>
      </c>
      <c r="D1392" s="1146" t="s">
        <v>924</v>
      </c>
      <c r="E1392" s="513"/>
      <c r="F1392" s="517">
        <f t="shared" si="249"/>
        <v>0</v>
      </c>
      <c r="G1392" s="442"/>
      <c r="H1392" s="443"/>
      <c r="I1392" s="443"/>
      <c r="J1392" s="444"/>
      <c r="K1392" s="1433" t="str">
        <f t="shared" si="238"/>
        <v/>
      </c>
      <c r="L1392" s="383"/>
    </row>
    <row r="1393" spans="1:12" hidden="1">
      <c r="A1393" s="8">
        <v>245</v>
      </c>
      <c r="B1393" s="1100">
        <v>3300</v>
      </c>
      <c r="C1393" s="1147" t="s">
        <v>2237</v>
      </c>
      <c r="D1393" s="1977"/>
      <c r="E1393" s="351">
        <f t="shared" ref="E1393:J1393" si="250">SUM(E1394:E1398)</f>
        <v>0</v>
      </c>
      <c r="F1393" s="352">
        <f t="shared" si="250"/>
        <v>0</v>
      </c>
      <c r="G1393" s="463">
        <f t="shared" si="250"/>
        <v>0</v>
      </c>
      <c r="H1393" s="464">
        <f t="shared" si="250"/>
        <v>0</v>
      </c>
      <c r="I1393" s="464">
        <f t="shared" si="250"/>
        <v>0</v>
      </c>
      <c r="J1393" s="465">
        <f t="shared" si="250"/>
        <v>0</v>
      </c>
      <c r="K1393" s="1433" t="str">
        <f t="shared" si="238"/>
        <v/>
      </c>
      <c r="L1393" s="383"/>
    </row>
    <row r="1394" spans="1:12" hidden="1">
      <c r="A1394" s="7">
        <v>250</v>
      </c>
      <c r="B1394" s="1106"/>
      <c r="C1394" s="1102">
        <v>3301</v>
      </c>
      <c r="D1394" s="1148" t="s">
        <v>926</v>
      </c>
      <c r="E1394" s="507"/>
      <c r="F1394" s="516">
        <f t="shared" ref="F1394:F1401" si="251">G1394+H1394+I1394+J1394</f>
        <v>0</v>
      </c>
      <c r="G1394" s="430"/>
      <c r="H1394" s="431"/>
      <c r="I1394" s="1396">
        <v>0</v>
      </c>
      <c r="J1394" s="637">
        <v>0</v>
      </c>
      <c r="K1394" s="1433" t="str">
        <f t="shared" si="238"/>
        <v/>
      </c>
      <c r="L1394" s="383"/>
    </row>
    <row r="1395" spans="1:12" hidden="1">
      <c r="A1395" s="8">
        <v>255</v>
      </c>
      <c r="B1395" s="1106"/>
      <c r="C1395" s="1108">
        <v>3302</v>
      </c>
      <c r="D1395" s="1149" t="s">
        <v>1027</v>
      </c>
      <c r="E1395" s="509"/>
      <c r="F1395" s="518">
        <f t="shared" si="251"/>
        <v>0</v>
      </c>
      <c r="G1395" s="433"/>
      <c r="H1395" s="434"/>
      <c r="I1395" s="1398">
        <v>0</v>
      </c>
      <c r="J1395" s="638">
        <v>0</v>
      </c>
      <c r="K1395" s="1433" t="str">
        <f t="shared" si="238"/>
        <v/>
      </c>
      <c r="L1395" s="383"/>
    </row>
    <row r="1396" spans="1:12" hidden="1">
      <c r="A1396" s="8">
        <v>265</v>
      </c>
      <c r="B1396" s="1106"/>
      <c r="C1396" s="1108">
        <v>3303</v>
      </c>
      <c r="D1396" s="1149" t="s">
        <v>927</v>
      </c>
      <c r="E1396" s="509"/>
      <c r="F1396" s="518">
        <f t="shared" si="251"/>
        <v>0</v>
      </c>
      <c r="G1396" s="433"/>
      <c r="H1396" s="434"/>
      <c r="I1396" s="1398">
        <v>0</v>
      </c>
      <c r="J1396" s="638">
        <v>0</v>
      </c>
      <c r="K1396" s="1433" t="str">
        <f t="shared" si="238"/>
        <v/>
      </c>
      <c r="L1396" s="383"/>
    </row>
    <row r="1397" spans="1:12" hidden="1">
      <c r="A1397" s="7">
        <v>270</v>
      </c>
      <c r="B1397" s="1106"/>
      <c r="C1397" s="1108">
        <v>3304</v>
      </c>
      <c r="D1397" s="1149" t="s">
        <v>928</v>
      </c>
      <c r="E1397" s="509"/>
      <c r="F1397" s="518">
        <f t="shared" si="251"/>
        <v>0</v>
      </c>
      <c r="G1397" s="433"/>
      <c r="H1397" s="434"/>
      <c r="I1397" s="1398">
        <v>0</v>
      </c>
      <c r="J1397" s="638">
        <v>0</v>
      </c>
      <c r="K1397" s="1433" t="str">
        <f t="shared" si="238"/>
        <v/>
      </c>
      <c r="L1397" s="383"/>
    </row>
    <row r="1398" spans="1:12" ht="31.5" hidden="1">
      <c r="A1398" s="7">
        <v>290</v>
      </c>
      <c r="B1398" s="1106"/>
      <c r="C1398" s="1104">
        <v>3306</v>
      </c>
      <c r="D1398" s="1150" t="s">
        <v>1730</v>
      </c>
      <c r="E1398" s="513"/>
      <c r="F1398" s="517">
        <f t="shared" si="251"/>
        <v>0</v>
      </c>
      <c r="G1398" s="442"/>
      <c r="H1398" s="443"/>
      <c r="I1398" s="1400">
        <v>0</v>
      </c>
      <c r="J1398" s="1405">
        <v>0</v>
      </c>
      <c r="K1398" s="1433" t="str">
        <f t="shared" si="238"/>
        <v/>
      </c>
      <c r="L1398" s="383"/>
    </row>
    <row r="1399" spans="1:12" hidden="1">
      <c r="A1399" s="7">
        <v>320</v>
      </c>
      <c r="B1399" s="1100">
        <v>3900</v>
      </c>
      <c r="C1399" s="2192" t="s">
        <v>929</v>
      </c>
      <c r="D1399" s="2192"/>
      <c r="E1399" s="1415"/>
      <c r="F1399" s="352">
        <f t="shared" si="251"/>
        <v>0</v>
      </c>
      <c r="G1399" s="1214"/>
      <c r="H1399" s="1215"/>
      <c r="I1399" s="1215"/>
      <c r="J1399" s="1216"/>
      <c r="K1399" s="1433" t="str">
        <f t="shared" ref="K1399:K1446" si="252">(IF($E1399&lt;&gt;0,$K$2,IF($F1399&lt;&gt;0,$K$2,IF($G1399&lt;&gt;0,$K$2,IF($H1399&lt;&gt;0,$K$2,IF($I1399&lt;&gt;0,$K$2,IF($J1399&lt;&gt;0,$K$2,"")))))))</f>
        <v/>
      </c>
      <c r="L1399" s="383"/>
    </row>
    <row r="1400" spans="1:12" hidden="1">
      <c r="A1400" s="7">
        <v>330</v>
      </c>
      <c r="B1400" s="1100">
        <v>4000</v>
      </c>
      <c r="C1400" s="2192" t="s">
        <v>930</v>
      </c>
      <c r="D1400" s="2192"/>
      <c r="E1400" s="1415"/>
      <c r="F1400" s="352">
        <f t="shared" si="251"/>
        <v>0</v>
      </c>
      <c r="G1400" s="1214"/>
      <c r="H1400" s="1215"/>
      <c r="I1400" s="1215"/>
      <c r="J1400" s="1216"/>
      <c r="K1400" s="1433" t="str">
        <f t="shared" si="252"/>
        <v/>
      </c>
      <c r="L1400" s="383"/>
    </row>
    <row r="1401" spans="1:12" hidden="1">
      <c r="A1401" s="7">
        <v>350</v>
      </c>
      <c r="B1401" s="1100">
        <v>4100</v>
      </c>
      <c r="C1401" s="2192" t="s">
        <v>931</v>
      </c>
      <c r="D1401" s="2192"/>
      <c r="E1401" s="1415"/>
      <c r="F1401" s="352">
        <f t="shared" si="251"/>
        <v>0</v>
      </c>
      <c r="G1401" s="1214"/>
      <c r="H1401" s="1215"/>
      <c r="I1401" s="1215"/>
      <c r="J1401" s="1216"/>
      <c r="K1401" s="1433" t="str">
        <f t="shared" si="252"/>
        <v/>
      </c>
      <c r="L1401" s="383"/>
    </row>
    <row r="1402" spans="1:12" hidden="1">
      <c r="A1402" s="8">
        <v>355</v>
      </c>
      <c r="B1402" s="1100">
        <v>4200</v>
      </c>
      <c r="C1402" s="2192" t="s">
        <v>932</v>
      </c>
      <c r="D1402" s="2192"/>
      <c r="E1402" s="351">
        <f t="shared" ref="E1402:J1402" si="253">SUM(E1403:E1408)</f>
        <v>0</v>
      </c>
      <c r="F1402" s="352">
        <f t="shared" si="253"/>
        <v>0</v>
      </c>
      <c r="G1402" s="463">
        <f t="shared" si="253"/>
        <v>0</v>
      </c>
      <c r="H1402" s="464">
        <f t="shared" si="253"/>
        <v>0</v>
      </c>
      <c r="I1402" s="464">
        <f t="shared" si="253"/>
        <v>0</v>
      </c>
      <c r="J1402" s="465">
        <f t="shared" si="253"/>
        <v>0</v>
      </c>
      <c r="K1402" s="1433" t="str">
        <f t="shared" si="252"/>
        <v/>
      </c>
      <c r="L1402" s="383"/>
    </row>
    <row r="1403" spans="1:12" hidden="1">
      <c r="A1403" s="8">
        <v>375</v>
      </c>
      <c r="B1403" s="1151"/>
      <c r="C1403" s="1102">
        <v>4201</v>
      </c>
      <c r="D1403" s="1103" t="s">
        <v>933</v>
      </c>
      <c r="E1403" s="507"/>
      <c r="F1403" s="516">
        <f t="shared" ref="F1403:F1408" si="254">G1403+H1403+I1403+J1403</f>
        <v>0</v>
      </c>
      <c r="G1403" s="430"/>
      <c r="H1403" s="431"/>
      <c r="I1403" s="431"/>
      <c r="J1403" s="432"/>
      <c r="K1403" s="1433" t="str">
        <f t="shared" si="252"/>
        <v/>
      </c>
      <c r="L1403" s="383"/>
    </row>
    <row r="1404" spans="1:12" hidden="1">
      <c r="A1404" s="8">
        <v>375</v>
      </c>
      <c r="B1404" s="1151"/>
      <c r="C1404" s="1108">
        <v>4202</v>
      </c>
      <c r="D1404" s="1152" t="s">
        <v>934</v>
      </c>
      <c r="E1404" s="509"/>
      <c r="F1404" s="518">
        <f t="shared" si="254"/>
        <v>0</v>
      </c>
      <c r="G1404" s="433"/>
      <c r="H1404" s="434"/>
      <c r="I1404" s="434"/>
      <c r="J1404" s="435"/>
      <c r="K1404" s="1433" t="str">
        <f t="shared" si="252"/>
        <v/>
      </c>
      <c r="L1404" s="383"/>
    </row>
    <row r="1405" spans="1:12" hidden="1">
      <c r="A1405" s="8">
        <v>380</v>
      </c>
      <c r="B1405" s="1151"/>
      <c r="C1405" s="1108">
        <v>4214</v>
      </c>
      <c r="D1405" s="1152" t="s">
        <v>935</v>
      </c>
      <c r="E1405" s="509"/>
      <c r="F1405" s="518">
        <f t="shared" si="254"/>
        <v>0</v>
      </c>
      <c r="G1405" s="433"/>
      <c r="H1405" s="434"/>
      <c r="I1405" s="434"/>
      <c r="J1405" s="435"/>
      <c r="K1405" s="1433" t="str">
        <f t="shared" si="252"/>
        <v/>
      </c>
      <c r="L1405" s="383"/>
    </row>
    <row r="1406" spans="1:12" hidden="1">
      <c r="A1406" s="8">
        <v>385</v>
      </c>
      <c r="B1406" s="1151"/>
      <c r="C1406" s="1108">
        <v>4217</v>
      </c>
      <c r="D1406" s="1152" t="s">
        <v>936</v>
      </c>
      <c r="E1406" s="509"/>
      <c r="F1406" s="518">
        <f t="shared" si="254"/>
        <v>0</v>
      </c>
      <c r="G1406" s="433"/>
      <c r="H1406" s="434"/>
      <c r="I1406" s="434"/>
      <c r="J1406" s="435"/>
      <c r="K1406" s="1433" t="str">
        <f t="shared" si="252"/>
        <v/>
      </c>
      <c r="L1406" s="383"/>
    </row>
    <row r="1407" spans="1:12" hidden="1">
      <c r="A1407" s="8">
        <v>390</v>
      </c>
      <c r="B1407" s="1151"/>
      <c r="C1407" s="1108">
        <v>4218</v>
      </c>
      <c r="D1407" s="1109" t="s">
        <v>937</v>
      </c>
      <c r="E1407" s="509"/>
      <c r="F1407" s="518">
        <f t="shared" si="254"/>
        <v>0</v>
      </c>
      <c r="G1407" s="433"/>
      <c r="H1407" s="434"/>
      <c r="I1407" s="434"/>
      <c r="J1407" s="435"/>
      <c r="K1407" s="1433" t="str">
        <f t="shared" si="252"/>
        <v/>
      </c>
      <c r="L1407" s="383"/>
    </row>
    <row r="1408" spans="1:12" hidden="1">
      <c r="A1408" s="8">
        <v>390</v>
      </c>
      <c r="B1408" s="1151"/>
      <c r="C1408" s="1104">
        <v>4219</v>
      </c>
      <c r="D1408" s="1136" t="s">
        <v>938</v>
      </c>
      <c r="E1408" s="513"/>
      <c r="F1408" s="517">
        <f t="shared" si="254"/>
        <v>0</v>
      </c>
      <c r="G1408" s="442"/>
      <c r="H1408" s="443"/>
      <c r="I1408" s="443"/>
      <c r="J1408" s="444"/>
      <c r="K1408" s="1433" t="str">
        <f t="shared" si="252"/>
        <v/>
      </c>
      <c r="L1408" s="383"/>
    </row>
    <row r="1409" spans="1:12" hidden="1">
      <c r="A1409" s="8">
        <v>395</v>
      </c>
      <c r="B1409" s="1100">
        <v>4300</v>
      </c>
      <c r="C1409" s="2192" t="s">
        <v>1734</v>
      </c>
      <c r="D1409" s="2192"/>
      <c r="E1409" s="351">
        <f t="shared" ref="E1409:J1409" si="255">SUM(E1410:E1412)</f>
        <v>0</v>
      </c>
      <c r="F1409" s="352">
        <f t="shared" si="255"/>
        <v>0</v>
      </c>
      <c r="G1409" s="463">
        <f t="shared" si="255"/>
        <v>0</v>
      </c>
      <c r="H1409" s="464">
        <f t="shared" si="255"/>
        <v>0</v>
      </c>
      <c r="I1409" s="464">
        <f t="shared" si="255"/>
        <v>0</v>
      </c>
      <c r="J1409" s="465">
        <f t="shared" si="255"/>
        <v>0</v>
      </c>
      <c r="K1409" s="1433" t="str">
        <f t="shared" si="252"/>
        <v/>
      </c>
      <c r="L1409" s="383"/>
    </row>
    <row r="1410" spans="1:12" hidden="1">
      <c r="A1410" s="353">
        <v>397</v>
      </c>
      <c r="B1410" s="1151"/>
      <c r="C1410" s="1102">
        <v>4301</v>
      </c>
      <c r="D1410" s="1121" t="s">
        <v>939</v>
      </c>
      <c r="E1410" s="507"/>
      <c r="F1410" s="516">
        <f t="shared" ref="F1410:F1415" si="256">G1410+H1410+I1410+J1410</f>
        <v>0</v>
      </c>
      <c r="G1410" s="430"/>
      <c r="H1410" s="431"/>
      <c r="I1410" s="431"/>
      <c r="J1410" s="432"/>
      <c r="K1410" s="1433" t="str">
        <f t="shared" si="252"/>
        <v/>
      </c>
      <c r="L1410" s="383"/>
    </row>
    <row r="1411" spans="1:12" hidden="1">
      <c r="A1411" s="6">
        <v>398</v>
      </c>
      <c r="B1411" s="1151"/>
      <c r="C1411" s="1108">
        <v>4302</v>
      </c>
      <c r="D1411" s="1152" t="s">
        <v>1028</v>
      </c>
      <c r="E1411" s="509"/>
      <c r="F1411" s="518">
        <f t="shared" si="256"/>
        <v>0</v>
      </c>
      <c r="G1411" s="433"/>
      <c r="H1411" s="434"/>
      <c r="I1411" s="434"/>
      <c r="J1411" s="435"/>
      <c r="K1411" s="1433" t="str">
        <f t="shared" si="252"/>
        <v/>
      </c>
      <c r="L1411" s="383"/>
    </row>
    <row r="1412" spans="1:12" hidden="1">
      <c r="A1412" s="6">
        <v>399</v>
      </c>
      <c r="B1412" s="1151"/>
      <c r="C1412" s="1104">
        <v>4309</v>
      </c>
      <c r="D1412" s="1112" t="s">
        <v>941</v>
      </c>
      <c r="E1412" s="513"/>
      <c r="F1412" s="517">
        <f t="shared" si="256"/>
        <v>0</v>
      </c>
      <c r="G1412" s="442"/>
      <c r="H1412" s="443"/>
      <c r="I1412" s="443"/>
      <c r="J1412" s="444"/>
      <c r="K1412" s="1433" t="str">
        <f t="shared" si="252"/>
        <v/>
      </c>
      <c r="L1412" s="383"/>
    </row>
    <row r="1413" spans="1:12" hidden="1">
      <c r="A1413" s="6">
        <v>400</v>
      </c>
      <c r="B1413" s="1100">
        <v>4400</v>
      </c>
      <c r="C1413" s="2192" t="s">
        <v>1731</v>
      </c>
      <c r="D1413" s="2192"/>
      <c r="E1413" s="1415"/>
      <c r="F1413" s="352">
        <f t="shared" si="256"/>
        <v>0</v>
      </c>
      <c r="G1413" s="1214"/>
      <c r="H1413" s="1215"/>
      <c r="I1413" s="1215"/>
      <c r="J1413" s="1216"/>
      <c r="K1413" s="1433" t="str">
        <f t="shared" si="252"/>
        <v/>
      </c>
      <c r="L1413" s="383"/>
    </row>
    <row r="1414" spans="1:12" hidden="1">
      <c r="A1414" s="6">
        <v>401</v>
      </c>
      <c r="B1414" s="1100">
        <v>4500</v>
      </c>
      <c r="C1414" s="2192" t="s">
        <v>1732</v>
      </c>
      <c r="D1414" s="2192"/>
      <c r="E1414" s="1415"/>
      <c r="F1414" s="352">
        <f t="shared" si="256"/>
        <v>0</v>
      </c>
      <c r="G1414" s="1214"/>
      <c r="H1414" s="1215"/>
      <c r="I1414" s="1215"/>
      <c r="J1414" s="1216"/>
      <c r="K1414" s="1433" t="str">
        <f t="shared" si="252"/>
        <v/>
      </c>
      <c r="L1414" s="383"/>
    </row>
    <row r="1415" spans="1:12" hidden="1">
      <c r="A1415" s="14">
        <v>404</v>
      </c>
      <c r="B1415" s="1100">
        <v>4600</v>
      </c>
      <c r="C1415" s="2193" t="s">
        <v>942</v>
      </c>
      <c r="D1415" s="2194"/>
      <c r="E1415" s="1415"/>
      <c r="F1415" s="352">
        <f t="shared" si="256"/>
        <v>0</v>
      </c>
      <c r="G1415" s="1214"/>
      <c r="H1415" s="1215"/>
      <c r="I1415" s="1215"/>
      <c r="J1415" s="1216"/>
      <c r="K1415" s="1433" t="str">
        <f t="shared" si="252"/>
        <v/>
      </c>
      <c r="L1415" s="383"/>
    </row>
    <row r="1416" spans="1:12" hidden="1">
      <c r="A1416" s="14">
        <v>404</v>
      </c>
      <c r="B1416" s="1100">
        <v>4900</v>
      </c>
      <c r="C1416" s="2192" t="s">
        <v>579</v>
      </c>
      <c r="D1416" s="2192"/>
      <c r="E1416" s="351">
        <f t="shared" ref="E1416:J1416" si="257">+E1417+E1418</f>
        <v>0</v>
      </c>
      <c r="F1416" s="352">
        <f t="shared" si="257"/>
        <v>0</v>
      </c>
      <c r="G1416" s="463">
        <f t="shared" si="257"/>
        <v>0</v>
      </c>
      <c r="H1416" s="464">
        <f t="shared" si="257"/>
        <v>0</v>
      </c>
      <c r="I1416" s="464">
        <f t="shared" si="257"/>
        <v>0</v>
      </c>
      <c r="J1416" s="465">
        <f t="shared" si="257"/>
        <v>0</v>
      </c>
      <c r="K1416" s="1433" t="str">
        <f t="shared" si="252"/>
        <v/>
      </c>
      <c r="L1416" s="383"/>
    </row>
    <row r="1417" spans="1:12" hidden="1">
      <c r="A1417" s="7">
        <v>440</v>
      </c>
      <c r="B1417" s="1151"/>
      <c r="C1417" s="1102">
        <v>4901</v>
      </c>
      <c r="D1417" s="1153" t="s">
        <v>580</v>
      </c>
      <c r="E1417" s="507"/>
      <c r="F1417" s="516">
        <f>G1417+H1417+I1417+J1417</f>
        <v>0</v>
      </c>
      <c r="G1417" s="430"/>
      <c r="H1417" s="431"/>
      <c r="I1417" s="431"/>
      <c r="J1417" s="432"/>
      <c r="K1417" s="1433" t="str">
        <f t="shared" si="252"/>
        <v/>
      </c>
      <c r="L1417" s="383"/>
    </row>
    <row r="1418" spans="1:12" hidden="1">
      <c r="A1418" s="7">
        <v>450</v>
      </c>
      <c r="B1418" s="1151"/>
      <c r="C1418" s="1104">
        <v>4902</v>
      </c>
      <c r="D1418" s="1112" t="s">
        <v>581</v>
      </c>
      <c r="E1418" s="513"/>
      <c r="F1418" s="517">
        <f>G1418+H1418+I1418+J1418</f>
        <v>0</v>
      </c>
      <c r="G1418" s="442"/>
      <c r="H1418" s="443"/>
      <c r="I1418" s="443"/>
      <c r="J1418" s="444"/>
      <c r="K1418" s="1433" t="str">
        <f t="shared" si="252"/>
        <v/>
      </c>
      <c r="L1418" s="383"/>
    </row>
    <row r="1419" spans="1:12" hidden="1">
      <c r="A1419" s="7">
        <v>495</v>
      </c>
      <c r="B1419" s="1154">
        <v>5100</v>
      </c>
      <c r="C1419" s="2198" t="s">
        <v>943</v>
      </c>
      <c r="D1419" s="2198"/>
      <c r="E1419" s="1415"/>
      <c r="F1419" s="352">
        <f>G1419+H1419+I1419+J1419</f>
        <v>0</v>
      </c>
      <c r="G1419" s="1214"/>
      <c r="H1419" s="1215"/>
      <c r="I1419" s="1215"/>
      <c r="J1419" s="1216"/>
      <c r="K1419" s="1433" t="str">
        <f t="shared" si="252"/>
        <v/>
      </c>
      <c r="L1419" s="383"/>
    </row>
    <row r="1420" spans="1:12" hidden="1">
      <c r="A1420" s="8">
        <v>500</v>
      </c>
      <c r="B1420" s="1154">
        <v>5200</v>
      </c>
      <c r="C1420" s="2198" t="s">
        <v>944</v>
      </c>
      <c r="D1420" s="2198"/>
      <c r="E1420" s="351">
        <f t="shared" ref="E1420:J1420" si="258">SUM(E1421:E1427)</f>
        <v>0</v>
      </c>
      <c r="F1420" s="352">
        <f t="shared" si="258"/>
        <v>0</v>
      </c>
      <c r="G1420" s="463">
        <f t="shared" si="258"/>
        <v>0</v>
      </c>
      <c r="H1420" s="464">
        <f t="shared" si="258"/>
        <v>0</v>
      </c>
      <c r="I1420" s="464">
        <f t="shared" si="258"/>
        <v>0</v>
      </c>
      <c r="J1420" s="465">
        <f t="shared" si="258"/>
        <v>0</v>
      </c>
      <c r="K1420" s="1433" t="str">
        <f t="shared" si="252"/>
        <v/>
      </c>
      <c r="L1420" s="383"/>
    </row>
    <row r="1421" spans="1:12" hidden="1">
      <c r="A1421" s="8">
        <v>505</v>
      </c>
      <c r="B1421" s="1155"/>
      <c r="C1421" s="1156">
        <v>5201</v>
      </c>
      <c r="D1421" s="1157" t="s">
        <v>945</v>
      </c>
      <c r="E1421" s="507"/>
      <c r="F1421" s="516">
        <f t="shared" ref="F1421:F1427" si="259">G1421+H1421+I1421+J1421</f>
        <v>0</v>
      </c>
      <c r="G1421" s="430"/>
      <c r="H1421" s="431"/>
      <c r="I1421" s="431"/>
      <c r="J1421" s="432"/>
      <c r="K1421" s="1433" t="str">
        <f t="shared" si="252"/>
        <v/>
      </c>
      <c r="L1421" s="383"/>
    </row>
    <row r="1422" spans="1:12" hidden="1">
      <c r="A1422" s="8">
        <v>510</v>
      </c>
      <c r="B1422" s="1155"/>
      <c r="C1422" s="1158">
        <v>5202</v>
      </c>
      <c r="D1422" s="1159" t="s">
        <v>946</v>
      </c>
      <c r="E1422" s="509"/>
      <c r="F1422" s="518">
        <f t="shared" si="259"/>
        <v>0</v>
      </c>
      <c r="G1422" s="433"/>
      <c r="H1422" s="434"/>
      <c r="I1422" s="434"/>
      <c r="J1422" s="435"/>
      <c r="K1422" s="1433" t="str">
        <f t="shared" si="252"/>
        <v/>
      </c>
      <c r="L1422" s="383"/>
    </row>
    <row r="1423" spans="1:12" hidden="1">
      <c r="A1423" s="8">
        <v>515</v>
      </c>
      <c r="B1423" s="1155"/>
      <c r="C1423" s="1158">
        <v>5203</v>
      </c>
      <c r="D1423" s="1159" t="s">
        <v>264</v>
      </c>
      <c r="E1423" s="509"/>
      <c r="F1423" s="518">
        <f t="shared" si="259"/>
        <v>0</v>
      </c>
      <c r="G1423" s="433"/>
      <c r="H1423" s="434"/>
      <c r="I1423" s="434"/>
      <c r="J1423" s="435"/>
      <c r="K1423" s="1433" t="str">
        <f t="shared" si="252"/>
        <v/>
      </c>
      <c r="L1423" s="383"/>
    </row>
    <row r="1424" spans="1:12" hidden="1">
      <c r="A1424" s="8">
        <v>520</v>
      </c>
      <c r="B1424" s="1155"/>
      <c r="C1424" s="1158">
        <v>5204</v>
      </c>
      <c r="D1424" s="1159" t="s">
        <v>265</v>
      </c>
      <c r="E1424" s="509"/>
      <c r="F1424" s="518">
        <f t="shared" si="259"/>
        <v>0</v>
      </c>
      <c r="G1424" s="433"/>
      <c r="H1424" s="434"/>
      <c r="I1424" s="434"/>
      <c r="J1424" s="435"/>
      <c r="K1424" s="1433" t="str">
        <f t="shared" si="252"/>
        <v/>
      </c>
      <c r="L1424" s="383"/>
    </row>
    <row r="1425" spans="1:12" hidden="1">
      <c r="A1425" s="8">
        <v>525</v>
      </c>
      <c r="B1425" s="1155"/>
      <c r="C1425" s="1158">
        <v>5205</v>
      </c>
      <c r="D1425" s="1159" t="s">
        <v>266</v>
      </c>
      <c r="E1425" s="509"/>
      <c r="F1425" s="518">
        <f t="shared" si="259"/>
        <v>0</v>
      </c>
      <c r="G1425" s="433"/>
      <c r="H1425" s="434"/>
      <c r="I1425" s="434"/>
      <c r="J1425" s="435"/>
      <c r="K1425" s="1433" t="str">
        <f t="shared" si="252"/>
        <v/>
      </c>
      <c r="L1425" s="383"/>
    </row>
    <row r="1426" spans="1:12" hidden="1">
      <c r="A1426" s="7">
        <v>635</v>
      </c>
      <c r="B1426" s="1155"/>
      <c r="C1426" s="1158">
        <v>5206</v>
      </c>
      <c r="D1426" s="1159" t="s">
        <v>267</v>
      </c>
      <c r="E1426" s="509"/>
      <c r="F1426" s="518">
        <f t="shared" si="259"/>
        <v>0</v>
      </c>
      <c r="G1426" s="433"/>
      <c r="H1426" s="434"/>
      <c r="I1426" s="434"/>
      <c r="J1426" s="435"/>
      <c r="K1426" s="1433" t="str">
        <f t="shared" si="252"/>
        <v/>
      </c>
      <c r="L1426" s="383"/>
    </row>
    <row r="1427" spans="1:12" hidden="1">
      <c r="A1427" s="8">
        <v>640</v>
      </c>
      <c r="B1427" s="1155"/>
      <c r="C1427" s="1160">
        <v>5219</v>
      </c>
      <c r="D1427" s="1161" t="s">
        <v>268</v>
      </c>
      <c r="E1427" s="513"/>
      <c r="F1427" s="517">
        <f t="shared" si="259"/>
        <v>0</v>
      </c>
      <c r="G1427" s="442"/>
      <c r="H1427" s="443"/>
      <c r="I1427" s="443"/>
      <c r="J1427" s="444"/>
      <c r="K1427" s="1433" t="str">
        <f t="shared" si="252"/>
        <v/>
      </c>
      <c r="L1427" s="383"/>
    </row>
    <row r="1428" spans="1:12" hidden="1">
      <c r="A1428" s="8">
        <v>645</v>
      </c>
      <c r="B1428" s="1154">
        <v>5300</v>
      </c>
      <c r="C1428" s="2198" t="s">
        <v>269</v>
      </c>
      <c r="D1428" s="2198"/>
      <c r="E1428" s="351">
        <f t="shared" ref="E1428:J1428" si="260">SUM(E1429:E1430)</f>
        <v>0</v>
      </c>
      <c r="F1428" s="352">
        <f t="shared" si="260"/>
        <v>0</v>
      </c>
      <c r="G1428" s="463">
        <f t="shared" si="260"/>
        <v>0</v>
      </c>
      <c r="H1428" s="464">
        <f t="shared" si="260"/>
        <v>0</v>
      </c>
      <c r="I1428" s="464">
        <f t="shared" si="260"/>
        <v>0</v>
      </c>
      <c r="J1428" s="465">
        <f t="shared" si="260"/>
        <v>0</v>
      </c>
      <c r="K1428" s="1433" t="str">
        <f t="shared" si="252"/>
        <v/>
      </c>
      <c r="L1428" s="383"/>
    </row>
    <row r="1429" spans="1:12" hidden="1">
      <c r="A1429" s="8">
        <v>650</v>
      </c>
      <c r="B1429" s="1155"/>
      <c r="C1429" s="1156">
        <v>5301</v>
      </c>
      <c r="D1429" s="1157" t="s">
        <v>1266</v>
      </c>
      <c r="E1429" s="507"/>
      <c r="F1429" s="516">
        <f>G1429+H1429+I1429+J1429</f>
        <v>0</v>
      </c>
      <c r="G1429" s="430"/>
      <c r="H1429" s="431"/>
      <c r="I1429" s="431"/>
      <c r="J1429" s="432"/>
      <c r="K1429" s="1433" t="str">
        <f t="shared" si="252"/>
        <v/>
      </c>
      <c r="L1429" s="383"/>
    </row>
    <row r="1430" spans="1:12" hidden="1">
      <c r="A1430" s="7">
        <v>655</v>
      </c>
      <c r="B1430" s="1155"/>
      <c r="C1430" s="1160">
        <v>5309</v>
      </c>
      <c r="D1430" s="1161" t="s">
        <v>270</v>
      </c>
      <c r="E1430" s="513"/>
      <c r="F1430" s="517">
        <f>G1430+H1430+I1430+J1430</f>
        <v>0</v>
      </c>
      <c r="G1430" s="442"/>
      <c r="H1430" s="443"/>
      <c r="I1430" s="443"/>
      <c r="J1430" s="444"/>
      <c r="K1430" s="1433" t="str">
        <f t="shared" si="252"/>
        <v/>
      </c>
      <c r="L1430" s="383"/>
    </row>
    <row r="1431" spans="1:12" hidden="1">
      <c r="A1431" s="7">
        <v>665</v>
      </c>
      <c r="B1431" s="1154">
        <v>5400</v>
      </c>
      <c r="C1431" s="2198" t="s">
        <v>960</v>
      </c>
      <c r="D1431" s="2198"/>
      <c r="E1431" s="1415"/>
      <c r="F1431" s="352">
        <f>G1431+H1431+I1431+J1431</f>
        <v>0</v>
      </c>
      <c r="G1431" s="1214"/>
      <c r="H1431" s="1215"/>
      <c r="I1431" s="1215"/>
      <c r="J1431" s="1216"/>
      <c r="K1431" s="1433" t="str">
        <f t="shared" si="252"/>
        <v/>
      </c>
      <c r="L1431" s="383"/>
    </row>
    <row r="1432" spans="1:12" hidden="1">
      <c r="A1432" s="7">
        <v>675</v>
      </c>
      <c r="B1432" s="1100">
        <v>5500</v>
      </c>
      <c r="C1432" s="2192" t="s">
        <v>961</v>
      </c>
      <c r="D1432" s="2192"/>
      <c r="E1432" s="351">
        <f t="shared" ref="E1432:J1432" si="261">SUM(E1433:E1436)</f>
        <v>0</v>
      </c>
      <c r="F1432" s="352">
        <f t="shared" si="261"/>
        <v>0</v>
      </c>
      <c r="G1432" s="463">
        <f t="shared" si="261"/>
        <v>0</v>
      </c>
      <c r="H1432" s="464">
        <f t="shared" si="261"/>
        <v>0</v>
      </c>
      <c r="I1432" s="464">
        <f t="shared" si="261"/>
        <v>0</v>
      </c>
      <c r="J1432" s="465">
        <f t="shared" si="261"/>
        <v>0</v>
      </c>
      <c r="K1432" s="1433" t="str">
        <f t="shared" si="252"/>
        <v/>
      </c>
      <c r="L1432" s="383"/>
    </row>
    <row r="1433" spans="1:12" hidden="1">
      <c r="A1433" s="7">
        <v>685</v>
      </c>
      <c r="B1433" s="1151"/>
      <c r="C1433" s="1102">
        <v>5501</v>
      </c>
      <c r="D1433" s="1121" t="s">
        <v>962</v>
      </c>
      <c r="E1433" s="507"/>
      <c r="F1433" s="516">
        <f>G1433+H1433+I1433+J1433</f>
        <v>0</v>
      </c>
      <c r="G1433" s="430"/>
      <c r="H1433" s="431"/>
      <c r="I1433" s="431"/>
      <c r="J1433" s="432"/>
      <c r="K1433" s="1433" t="str">
        <f t="shared" si="252"/>
        <v/>
      </c>
      <c r="L1433" s="383"/>
    </row>
    <row r="1434" spans="1:12" hidden="1">
      <c r="A1434" s="8">
        <v>690</v>
      </c>
      <c r="B1434" s="1151"/>
      <c r="C1434" s="1108">
        <v>5502</v>
      </c>
      <c r="D1434" s="1109" t="s">
        <v>963</v>
      </c>
      <c r="E1434" s="509"/>
      <c r="F1434" s="518">
        <f>G1434+H1434+I1434+J1434</f>
        <v>0</v>
      </c>
      <c r="G1434" s="433"/>
      <c r="H1434" s="434"/>
      <c r="I1434" s="434"/>
      <c r="J1434" s="435"/>
      <c r="K1434" s="1433" t="str">
        <f t="shared" si="252"/>
        <v/>
      </c>
      <c r="L1434" s="383"/>
    </row>
    <row r="1435" spans="1:12" hidden="1">
      <c r="A1435" s="8">
        <v>695</v>
      </c>
      <c r="B1435" s="1151"/>
      <c r="C1435" s="1108">
        <v>5503</v>
      </c>
      <c r="D1435" s="1152" t="s">
        <v>964</v>
      </c>
      <c r="E1435" s="509"/>
      <c r="F1435" s="518">
        <f>G1435+H1435+I1435+J1435</f>
        <v>0</v>
      </c>
      <c r="G1435" s="433"/>
      <c r="H1435" s="434"/>
      <c r="I1435" s="434"/>
      <c r="J1435" s="435"/>
      <c r="K1435" s="1433" t="str">
        <f t="shared" si="252"/>
        <v/>
      </c>
      <c r="L1435" s="383"/>
    </row>
    <row r="1436" spans="1:12" hidden="1">
      <c r="A1436" s="7">
        <v>700</v>
      </c>
      <c r="B1436" s="1151"/>
      <c r="C1436" s="1104">
        <v>5504</v>
      </c>
      <c r="D1436" s="1132" t="s">
        <v>965</v>
      </c>
      <c r="E1436" s="513"/>
      <c r="F1436" s="517">
        <f>G1436+H1436+I1436+J1436</f>
        <v>0</v>
      </c>
      <c r="G1436" s="442"/>
      <c r="H1436" s="443"/>
      <c r="I1436" s="443"/>
      <c r="J1436" s="444"/>
      <c r="K1436" s="1433" t="str">
        <f t="shared" si="252"/>
        <v/>
      </c>
      <c r="L1436" s="383"/>
    </row>
    <row r="1437" spans="1:12" hidden="1">
      <c r="A1437" s="7">
        <v>710</v>
      </c>
      <c r="B1437" s="1154">
        <v>5700</v>
      </c>
      <c r="C1437" s="2195" t="s">
        <v>1326</v>
      </c>
      <c r="D1437" s="2196"/>
      <c r="E1437" s="351">
        <f t="shared" ref="E1437:J1437" si="262">SUM(E1438:E1440)</f>
        <v>0</v>
      </c>
      <c r="F1437" s="352">
        <f t="shared" si="262"/>
        <v>0</v>
      </c>
      <c r="G1437" s="463">
        <f t="shared" si="262"/>
        <v>0</v>
      </c>
      <c r="H1437" s="464">
        <f t="shared" si="262"/>
        <v>0</v>
      </c>
      <c r="I1437" s="464">
        <f t="shared" si="262"/>
        <v>0</v>
      </c>
      <c r="J1437" s="465">
        <f t="shared" si="262"/>
        <v>0</v>
      </c>
      <c r="K1437" s="1433" t="str">
        <f t="shared" si="252"/>
        <v/>
      </c>
      <c r="L1437" s="383"/>
    </row>
    <row r="1438" spans="1:12" ht="36" hidden="1" customHeight="1">
      <c r="A1438" s="8">
        <v>715</v>
      </c>
      <c r="B1438" s="1155"/>
      <c r="C1438" s="1156">
        <v>5701</v>
      </c>
      <c r="D1438" s="1157" t="s">
        <v>967</v>
      </c>
      <c r="E1438" s="507"/>
      <c r="F1438" s="516">
        <f>G1438+H1438+I1438+J1438</f>
        <v>0</v>
      </c>
      <c r="G1438" s="430"/>
      <c r="H1438" s="431"/>
      <c r="I1438" s="431"/>
      <c r="J1438" s="432"/>
      <c r="K1438" s="1433" t="str">
        <f t="shared" si="252"/>
        <v/>
      </c>
      <c r="L1438" s="383"/>
    </row>
    <row r="1439" spans="1:12" hidden="1">
      <c r="A1439" s="8">
        <v>720</v>
      </c>
      <c r="B1439" s="1155"/>
      <c r="C1439" s="1162">
        <v>5702</v>
      </c>
      <c r="D1439" s="1163" t="s">
        <v>968</v>
      </c>
      <c r="E1439" s="511"/>
      <c r="F1439" s="519">
        <f>G1439+H1439+I1439+J1439</f>
        <v>0</v>
      </c>
      <c r="G1439" s="497"/>
      <c r="H1439" s="498"/>
      <c r="I1439" s="498"/>
      <c r="J1439" s="499"/>
      <c r="K1439" s="1433" t="str">
        <f t="shared" si="252"/>
        <v/>
      </c>
      <c r="L1439" s="383"/>
    </row>
    <row r="1440" spans="1:12" hidden="1">
      <c r="A1440" s="8">
        <v>725</v>
      </c>
      <c r="B1440" s="1107"/>
      <c r="C1440" s="1164">
        <v>4071</v>
      </c>
      <c r="D1440" s="1165" t="s">
        <v>969</v>
      </c>
      <c r="E1440" s="1420"/>
      <c r="F1440" s="529">
        <f>G1440+H1440+I1440+J1440</f>
        <v>0</v>
      </c>
      <c r="G1440" s="632"/>
      <c r="H1440" s="1217"/>
      <c r="I1440" s="1217"/>
      <c r="J1440" s="1218"/>
      <c r="K1440" s="1433" t="str">
        <f t="shared" si="252"/>
        <v/>
      </c>
      <c r="L1440" s="383"/>
    </row>
    <row r="1441" spans="1:12" hidden="1">
      <c r="A1441" s="8">
        <v>730</v>
      </c>
      <c r="B1441" s="1166"/>
      <c r="C1441" s="1167"/>
      <c r="D1441" s="1168"/>
      <c r="E1441" s="1434"/>
      <c r="F1441" s="649"/>
      <c r="G1441" s="649"/>
      <c r="H1441" s="649"/>
      <c r="I1441" s="649"/>
      <c r="J1441" s="650"/>
      <c r="K1441" s="1433" t="str">
        <f t="shared" si="252"/>
        <v/>
      </c>
      <c r="L1441" s="383"/>
    </row>
    <row r="1442" spans="1:12" hidden="1">
      <c r="A1442" s="8">
        <v>735</v>
      </c>
      <c r="B1442" s="1169">
        <v>98</v>
      </c>
      <c r="C1442" s="2224" t="s">
        <v>970</v>
      </c>
      <c r="D1442" s="2225"/>
      <c r="E1442" s="1421"/>
      <c r="F1442" s="663">
        <f>G1442+H1442+I1442+J1442</f>
        <v>0</v>
      </c>
      <c r="G1442" s="656">
        <v>0</v>
      </c>
      <c r="H1442" s="657">
        <v>0</v>
      </c>
      <c r="I1442" s="657">
        <v>0</v>
      </c>
      <c r="J1442" s="658">
        <v>0</v>
      </c>
      <c r="K1442" s="1433" t="str">
        <f t="shared" si="252"/>
        <v/>
      </c>
      <c r="L1442" s="383"/>
    </row>
    <row r="1443" spans="1:12" hidden="1">
      <c r="A1443" s="8">
        <v>740</v>
      </c>
      <c r="B1443" s="1170"/>
      <c r="C1443" s="1171"/>
      <c r="D1443" s="1172"/>
      <c r="E1443" s="276"/>
      <c r="F1443" s="276"/>
      <c r="G1443" s="276"/>
      <c r="H1443" s="276"/>
      <c r="I1443" s="276"/>
      <c r="J1443" s="277"/>
      <c r="K1443" s="1433" t="str">
        <f t="shared" si="252"/>
        <v/>
      </c>
      <c r="L1443" s="383"/>
    </row>
    <row r="1444" spans="1:12" hidden="1">
      <c r="A1444" s="8">
        <v>745</v>
      </c>
      <c r="B1444" s="1173"/>
      <c r="C1444" s="1035"/>
      <c r="D1444" s="1168"/>
      <c r="E1444" s="665"/>
      <c r="F1444" s="665"/>
      <c r="G1444" s="665"/>
      <c r="H1444" s="665"/>
      <c r="I1444" s="665"/>
      <c r="J1444" s="279"/>
      <c r="K1444" s="1433" t="str">
        <f t="shared" si="252"/>
        <v/>
      </c>
      <c r="L1444" s="383"/>
    </row>
    <row r="1445" spans="1:12" hidden="1">
      <c r="A1445" s="7">
        <v>750</v>
      </c>
      <c r="B1445" s="1174"/>
      <c r="C1445" s="1175"/>
      <c r="D1445" s="1168"/>
      <c r="E1445" s="665"/>
      <c r="F1445" s="665"/>
      <c r="G1445" s="665"/>
      <c r="H1445" s="665"/>
      <c r="I1445" s="665"/>
      <c r="J1445" s="279"/>
      <c r="K1445" s="1433" t="str">
        <f t="shared" si="252"/>
        <v/>
      </c>
      <c r="L1445" s="383"/>
    </row>
    <row r="1446" spans="1:12" ht="16.5" thickBot="1">
      <c r="A1446" s="8">
        <v>755</v>
      </c>
      <c r="B1446" s="1176"/>
      <c r="C1446" s="1176" t="s">
        <v>494</v>
      </c>
      <c r="D1446" s="1177">
        <f>+B1446</f>
        <v>0</v>
      </c>
      <c r="E1446" s="365">
        <f t="shared" ref="E1446:J1446" si="263">SUM(E1331,E1334,E1340,E1348,E1349,E1367,E1371,E1377,E1380,E1381,E1382,E1383,E1384,E1393,E1399,E1400,E1401,E1402,E1409,E1413,E1414,E1415,E1416,E1419,E1420,E1428,E1431,E1432,E1437)+E1442</f>
        <v>0</v>
      </c>
      <c r="F1446" s="366">
        <f t="shared" si="263"/>
        <v>27082</v>
      </c>
      <c r="G1446" s="646">
        <f t="shared" si="263"/>
        <v>22205</v>
      </c>
      <c r="H1446" s="647">
        <f t="shared" si="263"/>
        <v>0</v>
      </c>
      <c r="I1446" s="647">
        <f t="shared" si="263"/>
        <v>0</v>
      </c>
      <c r="J1446" s="648">
        <f t="shared" si="263"/>
        <v>4877</v>
      </c>
      <c r="K1446" s="1433">
        <f t="shared" si="252"/>
        <v>1</v>
      </c>
      <c r="L1446" s="1428" t="str">
        <f>LEFT(C1328,1)</f>
        <v>6</v>
      </c>
    </row>
    <row r="1447" spans="1:12" ht="16.5" thickTop="1">
      <c r="A1447" s="8">
        <v>760</v>
      </c>
      <c r="B1447" s="1178"/>
      <c r="C1447" s="1179"/>
      <c r="D1447" s="1054"/>
      <c r="E1447" s="1035"/>
      <c r="F1447" s="1035"/>
      <c r="G1447" s="1035"/>
      <c r="H1447" s="1035"/>
      <c r="I1447" s="1035"/>
      <c r="J1447" s="1035"/>
      <c r="K1447" s="4">
        <f>K1446</f>
        <v>1</v>
      </c>
      <c r="L1447" s="382"/>
    </row>
    <row r="1448" spans="1:12">
      <c r="A1448" s="7">
        <v>765</v>
      </c>
      <c r="B1448" s="1089"/>
      <c r="C1448" s="1180"/>
      <c r="D1448" s="1181"/>
      <c r="E1448" s="665"/>
      <c r="F1448" s="665"/>
      <c r="G1448" s="665"/>
      <c r="H1448" s="665"/>
      <c r="I1448" s="665"/>
      <c r="J1448" s="665"/>
      <c r="K1448" s="4">
        <f>K1446</f>
        <v>1</v>
      </c>
      <c r="L1448" s="382"/>
    </row>
    <row r="1449" spans="1:12" hidden="1">
      <c r="A1449" s="7">
        <v>775</v>
      </c>
      <c r="B1449" s="1035"/>
      <c r="C1449" s="1035"/>
      <c r="D1449" s="1054"/>
      <c r="E1449" s="665"/>
      <c r="F1449" s="665"/>
      <c r="G1449" s="665"/>
      <c r="H1449" s="665"/>
      <c r="I1449" s="665"/>
      <c r="J1449" s="665"/>
      <c r="K1449" s="1815" t="str">
        <f>(IF(SUM(K1460:K1481)&lt;&gt;0,$K$2,""))</f>
        <v/>
      </c>
      <c r="L1449" s="382"/>
    </row>
    <row r="1450" spans="1:12" hidden="1">
      <c r="A1450" s="8">
        <v>780</v>
      </c>
      <c r="B1450" s="2190" t="str">
        <f>$B$7</f>
        <v>ОТЧЕТНИ ДАННИ ПО ЕБК ЗА СМЕТКИТЕ ЗА СРЕДСТВАТА ОТ ЕВРОПЕЙСКИЯ СЪЮЗ - КСФ</v>
      </c>
      <c r="C1450" s="2191"/>
      <c r="D1450" s="2191"/>
      <c r="E1450" s="665"/>
      <c r="F1450" s="665"/>
      <c r="G1450" s="665"/>
      <c r="H1450" s="665"/>
      <c r="I1450" s="665"/>
      <c r="J1450" s="665"/>
      <c r="K1450" s="1815" t="str">
        <f>(IF(SUM(K1460:K1481)&lt;&gt;0,$K$2,""))</f>
        <v/>
      </c>
      <c r="L1450" s="382"/>
    </row>
    <row r="1451" spans="1:12" hidden="1">
      <c r="A1451" s="8">
        <v>785</v>
      </c>
      <c r="B1451" s="1035"/>
      <c r="C1451" s="1035"/>
      <c r="D1451" s="1054"/>
      <c r="E1451" s="1055" t="s">
        <v>737</v>
      </c>
      <c r="F1451" s="1055" t="s">
        <v>644</v>
      </c>
      <c r="G1451" s="665"/>
      <c r="H1451" s="665"/>
      <c r="I1451" s="665"/>
      <c r="J1451" s="665"/>
      <c r="K1451" s="1815" t="str">
        <f>(IF(SUM(K1460:K1481)&lt;&gt;0,$K$2,""))</f>
        <v/>
      </c>
      <c r="L1451" s="382"/>
    </row>
    <row r="1452" spans="1:12" ht="18.75" hidden="1">
      <c r="A1452" s="8">
        <v>790</v>
      </c>
      <c r="B1452" s="2187">
        <f>$B$9</f>
        <v>0</v>
      </c>
      <c r="C1452" s="2188"/>
      <c r="D1452" s="2189"/>
      <c r="E1452" s="977">
        <f>$E$9</f>
        <v>43466</v>
      </c>
      <c r="F1452" s="1059">
        <f>$F$9</f>
        <v>43555</v>
      </c>
      <c r="G1452" s="665"/>
      <c r="H1452" s="665"/>
      <c r="I1452" s="665"/>
      <c r="J1452" s="665"/>
      <c r="K1452" s="1815" t="str">
        <f>(IF(SUM(K1460:K1481)&lt;&gt;0,$K$2,""))</f>
        <v/>
      </c>
      <c r="L1452" s="382"/>
    </row>
    <row r="1453" spans="1:12" hidden="1">
      <c r="A1453" s="8">
        <v>795</v>
      </c>
      <c r="B1453" s="1060" t="str">
        <f>$B$10</f>
        <v xml:space="preserve">                                                            (наименование на разпоредителя с бюджет)</v>
      </c>
      <c r="C1453" s="1035"/>
      <c r="D1453" s="1054"/>
      <c r="E1453" s="1089"/>
      <c r="F1453" s="1089"/>
      <c r="G1453" s="665"/>
      <c r="H1453" s="665"/>
      <c r="I1453" s="665"/>
      <c r="J1453" s="665"/>
      <c r="K1453" s="1815" t="str">
        <f>(IF(SUM(K1460:K1481)&lt;&gt;0,$K$2,""))</f>
        <v/>
      </c>
      <c r="L1453" s="382"/>
    </row>
    <row r="1454" spans="1:12" hidden="1">
      <c r="A1454" s="7">
        <v>805</v>
      </c>
      <c r="B1454" s="1060"/>
      <c r="C1454" s="1035"/>
      <c r="D1454" s="1054"/>
      <c r="E1454" s="1060"/>
      <c r="F1454" s="1035"/>
      <c r="G1454" s="665"/>
      <c r="H1454" s="665"/>
      <c r="I1454" s="665"/>
      <c r="J1454" s="665"/>
      <c r="K1454" s="1815" t="str">
        <f>(IF(SUM(K1460:K1481)&lt;&gt;0,$K$2,""))</f>
        <v/>
      </c>
      <c r="L1454" s="382"/>
    </row>
    <row r="1455" spans="1:12" ht="19.5" hidden="1">
      <c r="A1455" s="8">
        <v>810</v>
      </c>
      <c r="B1455" s="2221" t="str">
        <f>$B$12</f>
        <v>Министерство на регионалното развитие и благоустройство</v>
      </c>
      <c r="C1455" s="2222"/>
      <c r="D1455" s="2223"/>
      <c r="E1455" s="1062" t="s">
        <v>1305</v>
      </c>
      <c r="F1455" s="1814" t="str">
        <f>$F$12</f>
        <v>2100</v>
      </c>
      <c r="G1455" s="665"/>
      <c r="H1455" s="665"/>
      <c r="I1455" s="665"/>
      <c r="J1455" s="665"/>
      <c r="K1455" s="1815" t="str">
        <f>(IF(SUM(K1460:K1481)&lt;&gt;0,$K$2,""))</f>
        <v/>
      </c>
      <c r="L1455" s="382"/>
    </row>
    <row r="1456" spans="1:12" hidden="1">
      <c r="A1456" s="8">
        <v>815</v>
      </c>
      <c r="B1456" s="1064" t="str">
        <f>$B$13</f>
        <v xml:space="preserve">                                             (наименование на първостепенния разпоредител с бюджет)</v>
      </c>
      <c r="C1456" s="1035"/>
      <c r="D1456" s="1054"/>
      <c r="E1456" s="1065"/>
      <c r="F1456" s="1066"/>
      <c r="G1456" s="665"/>
      <c r="H1456" s="665"/>
      <c r="I1456" s="665"/>
      <c r="J1456" s="665"/>
      <c r="K1456" s="1815" t="str">
        <f>(IF(SUM(K1460:K1481)&lt;&gt;0,$K$2,""))</f>
        <v/>
      </c>
      <c r="L1456" s="382"/>
    </row>
    <row r="1457" spans="1:12" ht="19.5" hidden="1">
      <c r="A1457" s="11">
        <v>525</v>
      </c>
      <c r="B1457" s="1182"/>
      <c r="C1457" s="1182"/>
      <c r="D1457" s="1411" t="s">
        <v>1416</v>
      </c>
      <c r="E1457" s="1184">
        <f>$E$15</f>
        <v>98</v>
      </c>
      <c r="F1457" s="1185" t="str">
        <f>$F$15</f>
        <v>СЕС - КСФ</v>
      </c>
      <c r="G1457" s="665"/>
      <c r="H1457" s="665"/>
      <c r="I1457" s="665"/>
      <c r="J1457" s="665"/>
      <c r="K1457" s="1815" t="str">
        <f>(IF(SUM(K1460:K1481)&lt;&gt;0,$K$2,""))</f>
        <v/>
      </c>
      <c r="L1457" s="382"/>
    </row>
    <row r="1458" spans="1:12" hidden="1">
      <c r="A1458" s="7">
        <v>820</v>
      </c>
      <c r="B1458" s="1089"/>
      <c r="C1458" s="1035"/>
      <c r="D1458" s="1186" t="s">
        <v>2200</v>
      </c>
      <c r="E1458" s="665"/>
      <c r="F1458" s="1187" t="s">
        <v>740</v>
      </c>
      <c r="G1458" s="1187"/>
      <c r="H1458" s="665"/>
      <c r="I1458" s="1187"/>
      <c r="J1458" s="665"/>
      <c r="K1458" s="1815" t="str">
        <f>(IF(SUM(K1460:K1481)&lt;&gt;0,$K$2,""))</f>
        <v/>
      </c>
      <c r="L1458" s="382"/>
    </row>
    <row r="1459" spans="1:12" hidden="1">
      <c r="A1459" s="8">
        <v>821</v>
      </c>
      <c r="B1459" s="1188" t="s">
        <v>972</v>
      </c>
      <c r="C1459" s="1189" t="s">
        <v>973</v>
      </c>
      <c r="D1459" s="1190" t="s">
        <v>974</v>
      </c>
      <c r="E1459" s="1191" t="s">
        <v>975</v>
      </c>
      <c r="F1459" s="1192" t="s">
        <v>976</v>
      </c>
      <c r="G1459" s="666"/>
      <c r="H1459" s="666"/>
      <c r="I1459" s="666"/>
      <c r="J1459" s="666"/>
      <c r="K1459" s="1815" t="str">
        <f>(IF(SUM(K1460:K1481)&lt;&gt;0,$K$2,""))</f>
        <v/>
      </c>
      <c r="L1459" s="382"/>
    </row>
    <row r="1460" spans="1:12" hidden="1">
      <c r="A1460" s="8">
        <v>822</v>
      </c>
      <c r="B1460" s="1193"/>
      <c r="C1460" s="1194" t="s">
        <v>977</v>
      </c>
      <c r="D1460" s="1195" t="s">
        <v>978</v>
      </c>
      <c r="E1460" s="1219">
        <f>E1461+E1462</f>
        <v>0</v>
      </c>
      <c r="F1460" s="1220">
        <f>F1461+F1462</f>
        <v>0</v>
      </c>
      <c r="G1460" s="666"/>
      <c r="H1460" s="666"/>
      <c r="I1460" s="666"/>
      <c r="J1460" s="666"/>
      <c r="K1460" s="172" t="str">
        <f t="shared" ref="K1460:K1485" si="264">(IF($E1460&lt;&gt;0,$K$2,IF($F1460&lt;&gt;0,$K$2,"")))</f>
        <v/>
      </c>
      <c r="L1460" s="382"/>
    </row>
    <row r="1461" spans="1:12" hidden="1">
      <c r="A1461" s="8">
        <v>823</v>
      </c>
      <c r="B1461" s="1196"/>
      <c r="C1461" s="1197" t="s">
        <v>979</v>
      </c>
      <c r="D1461" s="1198" t="s">
        <v>980</v>
      </c>
      <c r="E1461" s="1221"/>
      <c r="F1461" s="1222"/>
      <c r="G1461" s="666"/>
      <c r="H1461" s="666"/>
      <c r="I1461" s="666"/>
      <c r="J1461" s="666"/>
      <c r="K1461" s="172" t="str">
        <f t="shared" si="264"/>
        <v/>
      </c>
      <c r="L1461" s="382"/>
    </row>
    <row r="1462" spans="1:12" hidden="1">
      <c r="A1462" s="8">
        <v>825</v>
      </c>
      <c r="B1462" s="1199"/>
      <c r="C1462" s="1200" t="s">
        <v>981</v>
      </c>
      <c r="D1462" s="1201" t="s">
        <v>982</v>
      </c>
      <c r="E1462" s="1223"/>
      <c r="F1462" s="1224"/>
      <c r="G1462" s="666"/>
      <c r="H1462" s="666"/>
      <c r="I1462" s="666"/>
      <c r="J1462" s="666"/>
      <c r="K1462" s="172" t="str">
        <f t="shared" si="264"/>
        <v/>
      </c>
      <c r="L1462" s="382"/>
    </row>
    <row r="1463" spans="1:12" hidden="1">
      <c r="A1463" s="8"/>
      <c r="B1463" s="1193"/>
      <c r="C1463" s="1194" t="s">
        <v>983</v>
      </c>
      <c r="D1463" s="1195" t="s">
        <v>984</v>
      </c>
      <c r="E1463" s="1225">
        <f>E1464+E1465</f>
        <v>0</v>
      </c>
      <c r="F1463" s="1226">
        <f>F1464+F1465</f>
        <v>0</v>
      </c>
      <c r="G1463" s="666"/>
      <c r="H1463" s="666"/>
      <c r="I1463" s="666"/>
      <c r="J1463" s="666"/>
      <c r="K1463" s="172" t="str">
        <f t="shared" si="264"/>
        <v/>
      </c>
      <c r="L1463" s="382"/>
    </row>
    <row r="1464" spans="1:12" hidden="1">
      <c r="A1464" s="8"/>
      <c r="B1464" s="1196"/>
      <c r="C1464" s="1197" t="s">
        <v>985</v>
      </c>
      <c r="D1464" s="1198" t="s">
        <v>980</v>
      </c>
      <c r="E1464" s="1221"/>
      <c r="F1464" s="1222"/>
      <c r="G1464" s="666"/>
      <c r="H1464" s="666"/>
      <c r="I1464" s="666"/>
      <c r="J1464" s="666"/>
      <c r="K1464" s="172" t="str">
        <f t="shared" si="264"/>
        <v/>
      </c>
      <c r="L1464" s="382"/>
    </row>
    <row r="1465" spans="1:12" hidden="1">
      <c r="A1465" s="8"/>
      <c r="B1465" s="1202"/>
      <c r="C1465" s="1203" t="s">
        <v>986</v>
      </c>
      <c r="D1465" s="1204" t="s">
        <v>987</v>
      </c>
      <c r="E1465" s="1227"/>
      <c r="F1465" s="1228"/>
      <c r="G1465" s="666"/>
      <c r="H1465" s="666"/>
      <c r="I1465" s="666"/>
      <c r="J1465" s="666"/>
      <c r="K1465" s="172" t="str">
        <f t="shared" si="264"/>
        <v/>
      </c>
      <c r="L1465" s="382"/>
    </row>
    <row r="1466" spans="1:12" hidden="1">
      <c r="A1466" s="8"/>
      <c r="B1466" s="1193"/>
      <c r="C1466" s="1194" t="s">
        <v>988</v>
      </c>
      <c r="D1466" s="1195" t="s">
        <v>989</v>
      </c>
      <c r="E1466" s="1229"/>
      <c r="F1466" s="1230"/>
      <c r="G1466" s="666"/>
      <c r="H1466" s="666"/>
      <c r="I1466" s="666"/>
      <c r="J1466" s="666"/>
      <c r="K1466" s="172" t="str">
        <f t="shared" si="264"/>
        <v/>
      </c>
      <c r="L1466" s="382"/>
    </row>
    <row r="1467" spans="1:12" hidden="1">
      <c r="A1467" s="8"/>
      <c r="B1467" s="1196"/>
      <c r="C1467" s="1205" t="s">
        <v>990</v>
      </c>
      <c r="D1467" s="1206" t="s">
        <v>991</v>
      </c>
      <c r="E1467" s="1231"/>
      <c r="F1467" s="1232"/>
      <c r="G1467" s="666"/>
      <c r="H1467" s="666"/>
      <c r="I1467" s="666"/>
      <c r="J1467" s="666"/>
      <c r="K1467" s="172" t="str">
        <f t="shared" si="264"/>
        <v/>
      </c>
      <c r="L1467" s="382"/>
    </row>
    <row r="1468" spans="1:12" hidden="1">
      <c r="A1468" s="8"/>
      <c r="B1468" s="1202"/>
      <c r="C1468" s="1200" t="s">
        <v>992</v>
      </c>
      <c r="D1468" s="1201" t="s">
        <v>993</v>
      </c>
      <c r="E1468" s="1233"/>
      <c r="F1468" s="1234"/>
      <c r="G1468" s="666"/>
      <c r="H1468" s="666"/>
      <c r="I1468" s="666"/>
      <c r="J1468" s="666"/>
      <c r="K1468" s="172" t="str">
        <f t="shared" si="264"/>
        <v/>
      </c>
      <c r="L1468" s="382"/>
    </row>
    <row r="1469" spans="1:12" hidden="1">
      <c r="A1469" s="8"/>
      <c r="B1469" s="1193"/>
      <c r="C1469" s="1194" t="s">
        <v>994</v>
      </c>
      <c r="D1469" s="1195" t="s">
        <v>995</v>
      </c>
      <c r="E1469" s="1225"/>
      <c r="F1469" s="1226"/>
      <c r="G1469" s="666"/>
      <c r="H1469" s="666"/>
      <c r="I1469" s="666"/>
      <c r="J1469" s="666"/>
      <c r="K1469" s="172" t="str">
        <f t="shared" si="264"/>
        <v/>
      </c>
      <c r="L1469" s="382"/>
    </row>
    <row r="1470" spans="1:12" hidden="1">
      <c r="A1470" s="8"/>
      <c r="B1470" s="1196"/>
      <c r="C1470" s="1205" t="s">
        <v>996</v>
      </c>
      <c r="D1470" s="1206" t="s">
        <v>997</v>
      </c>
      <c r="E1470" s="1235"/>
      <c r="F1470" s="1236"/>
      <c r="G1470" s="666"/>
      <c r="H1470" s="666"/>
      <c r="I1470" s="666"/>
      <c r="J1470" s="666"/>
      <c r="K1470" s="172" t="str">
        <f t="shared" si="264"/>
        <v/>
      </c>
      <c r="L1470" s="382"/>
    </row>
    <row r="1471" spans="1:12" hidden="1">
      <c r="A1471" s="8"/>
      <c r="B1471" s="1202"/>
      <c r="C1471" s="1200" t="s">
        <v>998</v>
      </c>
      <c r="D1471" s="1201" t="s">
        <v>999</v>
      </c>
      <c r="E1471" s="1223"/>
      <c r="F1471" s="1224"/>
      <c r="G1471" s="666"/>
      <c r="H1471" s="666"/>
      <c r="I1471" s="666"/>
      <c r="J1471" s="666"/>
      <c r="K1471" s="172" t="str">
        <f t="shared" si="264"/>
        <v/>
      </c>
      <c r="L1471" s="382"/>
    </row>
    <row r="1472" spans="1:12" hidden="1">
      <c r="A1472" s="8"/>
      <c r="B1472" s="1193"/>
      <c r="C1472" s="1194" t="s">
        <v>1000</v>
      </c>
      <c r="D1472" s="1195" t="s">
        <v>312</v>
      </c>
      <c r="E1472" s="1225"/>
      <c r="F1472" s="1226"/>
      <c r="G1472" s="666"/>
      <c r="H1472" s="666"/>
      <c r="I1472" s="666"/>
      <c r="J1472" s="666"/>
      <c r="K1472" s="172" t="str">
        <f t="shared" si="264"/>
        <v/>
      </c>
      <c r="L1472" s="382"/>
    </row>
    <row r="1473" spans="1:12" ht="31.5" hidden="1">
      <c r="A1473" s="8"/>
      <c r="B1473" s="1193"/>
      <c r="C1473" s="1194" t="s">
        <v>313</v>
      </c>
      <c r="D1473" s="1195" t="s">
        <v>11</v>
      </c>
      <c r="E1473" s="1237"/>
      <c r="F1473" s="1238"/>
      <c r="G1473" s="666"/>
      <c r="H1473" s="666"/>
      <c r="I1473" s="666"/>
      <c r="J1473" s="666"/>
      <c r="K1473" s="172" t="str">
        <f t="shared" si="264"/>
        <v/>
      </c>
      <c r="L1473" s="382"/>
    </row>
    <row r="1474" spans="1:12" hidden="1">
      <c r="A1474" s="8"/>
      <c r="B1474" s="1193"/>
      <c r="C1474" s="1194" t="s">
        <v>314</v>
      </c>
      <c r="D1474" s="1195" t="s">
        <v>9</v>
      </c>
      <c r="E1474" s="1225"/>
      <c r="F1474" s="1226"/>
      <c r="G1474" s="666"/>
      <c r="H1474" s="666"/>
      <c r="I1474" s="666"/>
      <c r="J1474" s="666"/>
      <c r="K1474" s="172" t="str">
        <f t="shared" si="264"/>
        <v/>
      </c>
      <c r="L1474" s="382"/>
    </row>
    <row r="1475" spans="1:12" ht="31.5" hidden="1">
      <c r="A1475" s="8"/>
      <c r="B1475" s="1193"/>
      <c r="C1475" s="1194" t="s">
        <v>315</v>
      </c>
      <c r="D1475" s="1195" t="s">
        <v>10</v>
      </c>
      <c r="E1475" s="1225"/>
      <c r="F1475" s="1226"/>
      <c r="G1475" s="666"/>
      <c r="H1475" s="666"/>
      <c r="I1475" s="666"/>
      <c r="J1475" s="666"/>
      <c r="K1475" s="172" t="str">
        <f t="shared" si="264"/>
        <v/>
      </c>
      <c r="L1475" s="382"/>
    </row>
    <row r="1476" spans="1:12" ht="31.5" hidden="1">
      <c r="A1476" s="8"/>
      <c r="B1476" s="1193"/>
      <c r="C1476" s="1194" t="s">
        <v>316</v>
      </c>
      <c r="D1476" s="1195" t="s">
        <v>317</v>
      </c>
      <c r="E1476" s="1225"/>
      <c r="F1476" s="1226"/>
      <c r="G1476" s="666"/>
      <c r="H1476" s="666"/>
      <c r="I1476" s="666"/>
      <c r="J1476" s="666"/>
      <c r="K1476" s="172" t="str">
        <f t="shared" si="264"/>
        <v/>
      </c>
      <c r="L1476" s="382"/>
    </row>
    <row r="1477" spans="1:12" hidden="1">
      <c r="A1477" s="8"/>
      <c r="B1477" s="1193"/>
      <c r="C1477" s="1194" t="s">
        <v>318</v>
      </c>
      <c r="D1477" s="1195" t="s">
        <v>319</v>
      </c>
      <c r="E1477" s="1225"/>
      <c r="F1477" s="1226"/>
      <c r="G1477" s="666"/>
      <c r="H1477" s="666"/>
      <c r="I1477" s="666"/>
      <c r="J1477" s="666"/>
      <c r="K1477" s="172" t="str">
        <f t="shared" si="264"/>
        <v/>
      </c>
      <c r="L1477" s="382"/>
    </row>
    <row r="1478" spans="1:12" hidden="1">
      <c r="A1478" s="8">
        <v>905</v>
      </c>
      <c r="B1478" s="1193"/>
      <c r="C1478" s="1194" t="s">
        <v>320</v>
      </c>
      <c r="D1478" s="1195" t="s">
        <v>321</v>
      </c>
      <c r="E1478" s="1225"/>
      <c r="F1478" s="1226"/>
      <c r="G1478" s="666"/>
      <c r="H1478" s="666"/>
      <c r="I1478" s="666"/>
      <c r="J1478" s="666"/>
      <c r="K1478" s="172" t="str">
        <f t="shared" si="264"/>
        <v/>
      </c>
      <c r="L1478" s="382"/>
    </row>
    <row r="1479" spans="1:12" hidden="1">
      <c r="A1479" s="8">
        <v>906</v>
      </c>
      <c r="B1479" s="1193"/>
      <c r="C1479" s="1194" t="s">
        <v>322</v>
      </c>
      <c r="D1479" s="1195" t="s">
        <v>323</v>
      </c>
      <c r="E1479" s="1225"/>
      <c r="F1479" s="1226"/>
      <c r="G1479" s="666"/>
      <c r="H1479" s="666"/>
      <c r="I1479" s="666"/>
      <c r="J1479" s="666"/>
      <c r="K1479" s="172" t="str">
        <f t="shared" si="264"/>
        <v/>
      </c>
      <c r="L1479" s="382"/>
    </row>
    <row r="1480" spans="1:12" hidden="1">
      <c r="A1480" s="8">
        <v>907</v>
      </c>
      <c r="B1480" s="1193"/>
      <c r="C1480" s="1194" t="s">
        <v>324</v>
      </c>
      <c r="D1480" s="1195" t="s">
        <v>325</v>
      </c>
      <c r="E1480" s="1225"/>
      <c r="F1480" s="1226"/>
      <c r="G1480" s="666"/>
      <c r="H1480" s="666"/>
      <c r="I1480" s="666"/>
      <c r="J1480" s="666"/>
      <c r="K1480" s="172" t="str">
        <f t="shared" si="264"/>
        <v/>
      </c>
      <c r="L1480" s="382"/>
    </row>
    <row r="1481" spans="1:12" ht="16.5" hidden="1" thickBot="1">
      <c r="A1481" s="8">
        <v>910</v>
      </c>
      <c r="B1481" s="1207"/>
      <c r="C1481" s="1208" t="s">
        <v>326</v>
      </c>
      <c r="D1481" s="1209" t="s">
        <v>327</v>
      </c>
      <c r="E1481" s="1239"/>
      <c r="F1481" s="1240"/>
      <c r="G1481" s="666"/>
      <c r="H1481" s="666"/>
      <c r="I1481" s="666"/>
      <c r="J1481" s="666"/>
      <c r="K1481" s="172" t="str">
        <f t="shared" si="264"/>
        <v/>
      </c>
      <c r="L1481" s="382"/>
    </row>
    <row r="1482" spans="1:12" ht="31.5" hidden="1">
      <c r="A1482" s="8">
        <v>911</v>
      </c>
      <c r="B1482" s="1188" t="s">
        <v>972</v>
      </c>
      <c r="C1482" s="1189" t="s">
        <v>2193</v>
      </c>
      <c r="D1482" s="1190" t="s">
        <v>2194</v>
      </c>
      <c r="E1482" s="1191" t="s">
        <v>975</v>
      </c>
      <c r="F1482" s="1192" t="s">
        <v>976</v>
      </c>
      <c r="G1482" s="666"/>
      <c r="H1482" s="666"/>
      <c r="I1482" s="666"/>
      <c r="J1482" s="666"/>
      <c r="K1482" s="172" t="str">
        <f>(IF($E1483&lt;&gt;0,$K$2,IF($F1483&lt;&gt;0,$K$2,"")))</f>
        <v/>
      </c>
      <c r="L1482" s="382"/>
    </row>
    <row r="1483" spans="1:12" hidden="1">
      <c r="B1483" s="1193"/>
      <c r="C1483" s="1194" t="s">
        <v>2196</v>
      </c>
      <c r="D1483" s="1195" t="s">
        <v>2203</v>
      </c>
      <c r="E1483" s="678">
        <f>E1484+E1485</f>
        <v>0</v>
      </c>
      <c r="F1483" s="679">
        <f>F1484+F1485</f>
        <v>0</v>
      </c>
      <c r="G1483" s="666"/>
      <c r="H1483" s="666"/>
      <c r="I1483" s="666"/>
      <c r="J1483" s="666"/>
      <c r="K1483" s="172" t="str">
        <f t="shared" si="264"/>
        <v/>
      </c>
      <c r="L1483" s="382"/>
    </row>
    <row r="1484" spans="1:12" ht="36" hidden="1" customHeight="1">
      <c r="B1484" s="1193"/>
      <c r="C1484" s="1863" t="s">
        <v>2197</v>
      </c>
      <c r="D1484" s="1865" t="s">
        <v>2201</v>
      </c>
      <c r="E1484" s="1225"/>
      <c r="F1484" s="1226"/>
      <c r="G1484" s="666"/>
      <c r="H1484" s="666"/>
      <c r="I1484" s="666"/>
      <c r="J1484" s="666"/>
      <c r="K1484" s="172" t="str">
        <f t="shared" si="264"/>
        <v/>
      </c>
      <c r="L1484" s="382"/>
    </row>
    <row r="1485" spans="1:12" ht="16.5" hidden="1" thickBot="1">
      <c r="B1485" s="1207"/>
      <c r="C1485" s="1864" t="s">
        <v>2198</v>
      </c>
      <c r="D1485" s="1866" t="s">
        <v>2202</v>
      </c>
      <c r="E1485" s="1239"/>
      <c r="F1485" s="1240"/>
      <c r="G1485" s="666"/>
      <c r="H1485" s="666"/>
      <c r="I1485" s="666"/>
      <c r="J1485" s="666"/>
      <c r="K1485" s="172" t="str">
        <f t="shared" si="264"/>
        <v/>
      </c>
      <c r="L1485" s="382"/>
    </row>
    <row r="1486" spans="1:12">
      <c r="B1486" s="1210" t="s">
        <v>642</v>
      </c>
      <c r="C1486" s="1211"/>
      <c r="D1486" s="1212"/>
      <c r="E1486" s="666"/>
      <c r="F1486" s="666"/>
      <c r="G1486" s="666"/>
      <c r="H1486" s="666"/>
      <c r="I1486" s="666"/>
      <c r="J1486" s="666"/>
      <c r="K1486" s="4">
        <f>K1446</f>
        <v>1</v>
      </c>
      <c r="L1486" s="382"/>
    </row>
    <row r="1487" spans="1:12">
      <c r="B1487" s="2226" t="s">
        <v>328</v>
      </c>
      <c r="C1487" s="2226"/>
      <c r="D1487" s="2226"/>
      <c r="E1487" s="666"/>
      <c r="F1487" s="666"/>
      <c r="G1487" s="666"/>
      <c r="H1487" s="666"/>
      <c r="I1487" s="666"/>
      <c r="J1487" s="666"/>
      <c r="K1487" s="4">
        <f>K1446</f>
        <v>1</v>
      </c>
      <c r="L1487" s="382"/>
    </row>
    <row r="1488" spans="1:12" hidden="1">
      <c r="B1488" s="2"/>
      <c r="C1488" s="2"/>
    </row>
    <row r="1489" spans="2:12">
      <c r="E1489" s="12"/>
      <c r="F1489" s="12"/>
      <c r="G1489" s="12"/>
      <c r="H1489" s="12"/>
      <c r="I1489" s="12"/>
      <c r="J1489" s="12"/>
      <c r="K1489" s="1435">
        <f>(IF($E1622&lt;&gt;0,$K$2,IF($F1622&lt;&gt;0,$K$2,IF($G1622&lt;&gt;0,$K$2,IF($H1622&lt;&gt;0,$K$2,IF($I1622&lt;&gt;0,$K$2,IF($J1622&lt;&gt;0,$K$2,"")))))))</f>
        <v>1</v>
      </c>
      <c r="L1489" s="382"/>
    </row>
    <row r="1490" spans="2:12">
      <c r="E1490" s="12"/>
      <c r="F1490" s="12"/>
      <c r="G1490" s="12"/>
      <c r="H1490" s="12"/>
      <c r="I1490" s="12"/>
      <c r="J1490" s="12"/>
      <c r="K1490" s="1435">
        <f>(IF($E1622&lt;&gt;0,$K$2,IF($F1622&lt;&gt;0,$K$2,IF($G1622&lt;&gt;0,$K$2,IF($H1622&lt;&gt;0,$K$2,IF($I1622&lt;&gt;0,$K$2,IF($J1622&lt;&gt;0,$K$2,"")))))))</f>
        <v>1</v>
      </c>
      <c r="L1490" s="382"/>
    </row>
    <row r="1491" spans="2:12">
      <c r="B1491" s="2190" t="str">
        <f>$B$7</f>
        <v>ОТЧЕТНИ ДАННИ ПО ЕБК ЗА СМЕТКИТЕ ЗА СРЕДСТВАТА ОТ ЕВРОПЕЙСКИЯ СЪЮЗ - КСФ</v>
      </c>
      <c r="C1491" s="2191"/>
      <c r="D1491" s="2191"/>
      <c r="E1491" s="1053"/>
      <c r="F1491" s="1053"/>
      <c r="G1491" s="12"/>
      <c r="H1491" s="12"/>
      <c r="I1491" s="12"/>
      <c r="J1491" s="12"/>
      <c r="K1491" s="1435">
        <f>(IF($E1622&lt;&gt;0,$K$2,IF($F1622&lt;&gt;0,$K$2,IF($G1622&lt;&gt;0,$K$2,IF($H1622&lt;&gt;0,$K$2,IF($I1622&lt;&gt;0,$K$2,IF($J1622&lt;&gt;0,$K$2,"")))))))</f>
        <v>1</v>
      </c>
      <c r="L1491" s="382"/>
    </row>
    <row r="1492" spans="2:12">
      <c r="B1492" s="1035"/>
      <c r="C1492" s="1035"/>
      <c r="D1492" s="1054"/>
      <c r="E1492" s="1055" t="s">
        <v>737</v>
      </c>
      <c r="F1492" s="1055" t="s">
        <v>644</v>
      </c>
      <c r="G1492" s="665"/>
      <c r="H1492" s="1056" t="s">
        <v>1419</v>
      </c>
      <c r="I1492" s="1057"/>
      <c r="J1492" s="1058"/>
      <c r="K1492" s="1435">
        <f>(IF($E1622&lt;&gt;0,$K$2,IF($F1622&lt;&gt;0,$K$2,IF($G1622&lt;&gt;0,$K$2,IF($H1622&lt;&gt;0,$K$2,IF($I1622&lt;&gt;0,$K$2,IF($J1622&lt;&gt;0,$K$2,"")))))))</f>
        <v>1</v>
      </c>
      <c r="L1492" s="382"/>
    </row>
    <row r="1493" spans="2:12" ht="18.75">
      <c r="B1493" s="2187">
        <f>$B$9</f>
        <v>0</v>
      </c>
      <c r="C1493" s="2188"/>
      <c r="D1493" s="2189"/>
      <c r="E1493" s="977">
        <f>$E$9</f>
        <v>43466</v>
      </c>
      <c r="F1493" s="1059">
        <f>$F$9</f>
        <v>43555</v>
      </c>
      <c r="G1493" s="665"/>
      <c r="H1493" s="665"/>
      <c r="I1493" s="665"/>
      <c r="J1493" s="665"/>
      <c r="K1493" s="1435">
        <f>(IF($E1622&lt;&gt;0,$K$2,IF($F1622&lt;&gt;0,$K$2,IF($G1622&lt;&gt;0,$K$2,IF($H1622&lt;&gt;0,$K$2,IF($I1622&lt;&gt;0,$K$2,IF($J1622&lt;&gt;0,$K$2,"")))))))</f>
        <v>1</v>
      </c>
      <c r="L1493" s="382"/>
    </row>
    <row r="1494" spans="2:12">
      <c r="B1494" s="1060" t="str">
        <f>$B$10</f>
        <v xml:space="preserve">                                                            (наименование на разпоредителя с бюджет)</v>
      </c>
      <c r="C1494" s="1035"/>
      <c r="D1494" s="1054"/>
      <c r="E1494" s="1089"/>
      <c r="F1494" s="1089"/>
      <c r="G1494" s="665"/>
      <c r="H1494" s="665"/>
      <c r="I1494" s="665"/>
      <c r="J1494" s="665"/>
      <c r="K1494" s="1435">
        <f>(IF($E1622&lt;&gt;0,$K$2,IF($F1622&lt;&gt;0,$K$2,IF($G1622&lt;&gt;0,$K$2,IF($H1622&lt;&gt;0,$K$2,IF($I1622&lt;&gt;0,$K$2,IF($J1622&lt;&gt;0,$K$2,"")))))))</f>
        <v>1</v>
      </c>
      <c r="L1494" s="382"/>
    </row>
    <row r="1495" spans="2:12">
      <c r="B1495" s="1060"/>
      <c r="C1495" s="1035"/>
      <c r="D1495" s="1054"/>
      <c r="E1495" s="1060"/>
      <c r="F1495" s="1035"/>
      <c r="G1495" s="665"/>
      <c r="H1495" s="665"/>
      <c r="I1495" s="665"/>
      <c r="J1495" s="665"/>
      <c r="K1495" s="1435">
        <f>(IF($E1622&lt;&gt;0,$K$2,IF($F1622&lt;&gt;0,$K$2,IF($G1622&lt;&gt;0,$K$2,IF($H1622&lt;&gt;0,$K$2,IF($I1622&lt;&gt;0,$K$2,IF($J1622&lt;&gt;0,$K$2,"")))))))</f>
        <v>1</v>
      </c>
      <c r="L1495" s="382"/>
    </row>
    <row r="1496" spans="2:12" ht="19.5">
      <c r="B1496" s="2221" t="str">
        <f>$B$12</f>
        <v>Министерство на регионалното развитие и благоустройство</v>
      </c>
      <c r="C1496" s="2222"/>
      <c r="D1496" s="2223"/>
      <c r="E1496" s="1062" t="s">
        <v>1305</v>
      </c>
      <c r="F1496" s="1813" t="str">
        <f>$F$12</f>
        <v>2100</v>
      </c>
      <c r="G1496" s="1063"/>
      <c r="H1496" s="665"/>
      <c r="I1496" s="665"/>
      <c r="J1496" s="665"/>
      <c r="K1496" s="1435">
        <f>(IF($E1622&lt;&gt;0,$K$2,IF($F1622&lt;&gt;0,$K$2,IF($G1622&lt;&gt;0,$K$2,IF($H1622&lt;&gt;0,$K$2,IF($I1622&lt;&gt;0,$K$2,IF($J1622&lt;&gt;0,$K$2,"")))))))</f>
        <v>1</v>
      </c>
      <c r="L1496" s="382"/>
    </row>
    <row r="1497" spans="2:12">
      <c r="B1497" s="1064" t="str">
        <f>$B$13</f>
        <v xml:space="preserve">                                             (наименование на първостепенния разпоредител с бюджет)</v>
      </c>
      <c r="C1497" s="1035"/>
      <c r="D1497" s="1054"/>
      <c r="E1497" s="1065"/>
      <c r="F1497" s="1066"/>
      <c r="G1497" s="665"/>
      <c r="H1497" s="665"/>
      <c r="I1497" s="665"/>
      <c r="J1497" s="665"/>
      <c r="K1497" s="1435">
        <f>(IF($E1622&lt;&gt;0,$K$2,IF($F1622&lt;&gt;0,$K$2,IF($G1622&lt;&gt;0,$K$2,IF($H1622&lt;&gt;0,$K$2,IF($I1622&lt;&gt;0,$K$2,IF($J1622&lt;&gt;0,$K$2,"")))))))</f>
        <v>1</v>
      </c>
      <c r="L1497" s="382"/>
    </row>
    <row r="1498" spans="2:12" ht="19.5">
      <c r="B1498" s="1067"/>
      <c r="C1498" s="665"/>
      <c r="D1498" s="1068" t="s">
        <v>1430</v>
      </c>
      <c r="E1498" s="1069">
        <f>$E$15</f>
        <v>98</v>
      </c>
      <c r="F1498" s="1412" t="str">
        <f>$F$15</f>
        <v>СЕС - КСФ</v>
      </c>
      <c r="G1498" s="665"/>
      <c r="H1498" s="12"/>
      <c r="I1498" s="665"/>
      <c r="J1498" s="12"/>
      <c r="K1498" s="1435">
        <f>(IF($E1622&lt;&gt;0,$K$2,IF($F1622&lt;&gt;0,$K$2,IF($G1622&lt;&gt;0,$K$2,IF($H1622&lt;&gt;0,$K$2,IF($I1622&lt;&gt;0,$K$2,IF($J1622&lt;&gt;0,$K$2,"")))))))</f>
        <v>1</v>
      </c>
      <c r="L1498" s="382"/>
    </row>
    <row r="1499" spans="2:12" ht="16.5" thickBot="1">
      <c r="B1499" s="1035"/>
      <c r="C1499" s="1035"/>
      <c r="D1499" s="1054"/>
      <c r="E1499" s="1066"/>
      <c r="F1499" s="1070"/>
      <c r="G1499" s="1071"/>
      <c r="H1499" s="1071"/>
      <c r="I1499" s="1071"/>
      <c r="J1499" s="1072" t="s">
        <v>740</v>
      </c>
      <c r="K1499" s="1435">
        <f>(IF($E1622&lt;&gt;0,$K$2,IF($F1622&lt;&gt;0,$K$2,IF($G1622&lt;&gt;0,$K$2,IF($H1622&lt;&gt;0,$K$2,IF($I1622&lt;&gt;0,$K$2,IF($J1622&lt;&gt;0,$K$2,"")))))))</f>
        <v>1</v>
      </c>
      <c r="L1499" s="382"/>
    </row>
    <row r="1500" spans="2:12" ht="16.5">
      <c r="B1500" s="1073"/>
      <c r="C1500" s="1074"/>
      <c r="D1500" s="1075" t="s">
        <v>1022</v>
      </c>
      <c r="E1500" s="1076" t="s">
        <v>742</v>
      </c>
      <c r="F1500" s="363" t="s">
        <v>1320</v>
      </c>
      <c r="G1500" s="1077"/>
      <c r="H1500" s="1078"/>
      <c r="I1500" s="1077"/>
      <c r="J1500" s="1079"/>
      <c r="K1500" s="1435">
        <f>(IF($E1622&lt;&gt;0,$K$2,IF($F1622&lt;&gt;0,$K$2,IF($G1622&lt;&gt;0,$K$2,IF($H1622&lt;&gt;0,$K$2,IF($I1622&lt;&gt;0,$K$2,IF($J1622&lt;&gt;0,$K$2,"")))))))</f>
        <v>1</v>
      </c>
      <c r="L1500" s="382"/>
    </row>
    <row r="1501" spans="2:12" ht="56.1" customHeight="1">
      <c r="B1501" s="1080" t="s">
        <v>692</v>
      </c>
      <c r="C1501" s="1081" t="s">
        <v>744</v>
      </c>
      <c r="D1501" s="1082" t="s">
        <v>1023</v>
      </c>
      <c r="E1501" s="1083">
        <f>$C$3</f>
        <v>2019</v>
      </c>
      <c r="F1501" s="364" t="s">
        <v>1318</v>
      </c>
      <c r="G1501" s="1084" t="s">
        <v>1317</v>
      </c>
      <c r="H1501" s="1085" t="s">
        <v>1016</v>
      </c>
      <c r="I1501" s="1086" t="s">
        <v>1306</v>
      </c>
      <c r="J1501" s="1087" t="s">
        <v>1307</v>
      </c>
      <c r="K1501" s="1435">
        <f>(IF($E1622&lt;&gt;0,$K$2,IF($F1622&lt;&gt;0,$K$2,IF($G1622&lt;&gt;0,$K$2,IF($H1622&lt;&gt;0,$K$2,IF($I1622&lt;&gt;0,$K$2,IF($J1622&lt;&gt;0,$K$2,"")))))))</f>
        <v>1</v>
      </c>
      <c r="L1501" s="382"/>
    </row>
    <row r="1502" spans="2:12" ht="69" customHeight="1">
      <c r="B1502" s="1088"/>
      <c r="C1502" s="1089"/>
      <c r="D1502" s="1090" t="s">
        <v>497</v>
      </c>
      <c r="E1502" s="344" t="s">
        <v>344</v>
      </c>
      <c r="F1502" s="344" t="s">
        <v>345</v>
      </c>
      <c r="G1502" s="659" t="s">
        <v>1029</v>
      </c>
      <c r="H1502" s="660" t="s">
        <v>1030</v>
      </c>
      <c r="I1502" s="660" t="s">
        <v>1003</v>
      </c>
      <c r="J1502" s="661" t="s">
        <v>1288</v>
      </c>
      <c r="K1502" s="1435">
        <f>(IF($E1622&lt;&gt;0,$K$2,IF($F1622&lt;&gt;0,$K$2,IF($G1622&lt;&gt;0,$K$2,IF($H1622&lt;&gt;0,$K$2,IF($I1622&lt;&gt;0,$K$2,IF($J1622&lt;&gt;0,$K$2,"")))))))</f>
        <v>1</v>
      </c>
      <c r="L1502" s="382"/>
    </row>
    <row r="1503" spans="2:12">
      <c r="B1503" s="1091"/>
      <c r="C1503" s="1819" t="str">
        <f>VLOOKUP(D1503,OP_LIST2,2,FALSE)</f>
        <v>98112</v>
      </c>
      <c r="D1503" s="1431" t="s">
        <v>1457</v>
      </c>
      <c r="E1503" s="279"/>
      <c r="F1503" s="662"/>
      <c r="G1503" s="1092"/>
      <c r="H1503" s="668"/>
      <c r="I1503" s="668"/>
      <c r="J1503" s="669"/>
      <c r="K1503" s="1435">
        <f>(IF($E1622&lt;&gt;0,$K$2,IF($F1622&lt;&gt;0,$K$2,IF($G1622&lt;&gt;0,$K$2,IF($H1622&lt;&gt;0,$K$2,IF($I1622&lt;&gt;0,$K$2,IF($J1622&lt;&gt;0,$K$2,"")))))))</f>
        <v>1</v>
      </c>
      <c r="L1503" s="382"/>
    </row>
    <row r="1504" spans="2:12">
      <c r="B1504" s="1093"/>
      <c r="C1504" s="1818">
        <f>VLOOKUP(D1505,EBK_DEIN2,2,FALSE)</f>
        <v>8831</v>
      </c>
      <c r="D1504" s="1432" t="s">
        <v>1272</v>
      </c>
      <c r="E1504" s="662"/>
      <c r="F1504" s="662"/>
      <c r="G1504" s="1094"/>
      <c r="H1504" s="670"/>
      <c r="I1504" s="670"/>
      <c r="J1504" s="671"/>
      <c r="K1504" s="1435">
        <f>(IF($E1622&lt;&gt;0,$K$2,IF($F1622&lt;&gt;0,$K$2,IF($G1622&lt;&gt;0,$K$2,IF($H1622&lt;&gt;0,$K$2,IF($I1622&lt;&gt;0,$K$2,IF($J1622&lt;&gt;0,$K$2,"")))))))</f>
        <v>1</v>
      </c>
      <c r="L1504" s="382"/>
    </row>
    <row r="1505" spans="1:12">
      <c r="B1505" s="1095"/>
      <c r="C1505" s="1819">
        <f>+C1504</f>
        <v>8831</v>
      </c>
      <c r="D1505" s="1431" t="s">
        <v>241</v>
      </c>
      <c r="E1505" s="662"/>
      <c r="F1505" s="662"/>
      <c r="G1505" s="1094"/>
      <c r="H1505" s="670"/>
      <c r="I1505" s="670"/>
      <c r="J1505" s="671"/>
      <c r="K1505" s="1435">
        <f>(IF($E1622&lt;&gt;0,$K$2,IF($F1622&lt;&gt;0,$K$2,IF($G1622&lt;&gt;0,$K$2,IF($H1622&lt;&gt;0,$K$2,IF($I1622&lt;&gt;0,$K$2,IF($J1622&lt;&gt;0,$K$2,"")))))))</f>
        <v>1</v>
      </c>
      <c r="L1505" s="382"/>
    </row>
    <row r="1506" spans="1:12">
      <c r="B1506" s="1096"/>
      <c r="C1506" s="1097"/>
      <c r="D1506" s="1098" t="s">
        <v>1024</v>
      </c>
      <c r="E1506" s="662"/>
      <c r="F1506" s="662"/>
      <c r="G1506" s="1099"/>
      <c r="H1506" s="672"/>
      <c r="I1506" s="672"/>
      <c r="J1506" s="673"/>
      <c r="K1506" s="1435">
        <f>(IF($E1622&lt;&gt;0,$K$2,IF($F1622&lt;&gt;0,$K$2,IF($G1622&lt;&gt;0,$K$2,IF($H1622&lt;&gt;0,$K$2,IF($I1622&lt;&gt;0,$K$2,IF($J1622&lt;&gt;0,$K$2,"")))))))</f>
        <v>1</v>
      </c>
      <c r="L1506" s="382"/>
    </row>
    <row r="1507" spans="1:12">
      <c r="B1507" s="1100">
        <v>100</v>
      </c>
      <c r="C1507" s="2213" t="s">
        <v>498</v>
      </c>
      <c r="D1507" s="2194"/>
      <c r="E1507" s="349">
        <f t="shared" ref="E1507:J1507" si="265">SUM(E1508:E1509)</f>
        <v>0</v>
      </c>
      <c r="F1507" s="350">
        <f t="shared" si="265"/>
        <v>2241</v>
      </c>
      <c r="G1507" s="463">
        <f t="shared" si="265"/>
        <v>1895</v>
      </c>
      <c r="H1507" s="464">
        <f t="shared" si="265"/>
        <v>0</v>
      </c>
      <c r="I1507" s="464">
        <f t="shared" si="265"/>
        <v>0</v>
      </c>
      <c r="J1507" s="465">
        <f t="shared" si="265"/>
        <v>346</v>
      </c>
      <c r="K1507" s="1433">
        <f>(IF($E1507&lt;&gt;0,$K$2,IF($F1507&lt;&gt;0,$K$2,IF($G1507&lt;&gt;0,$K$2,IF($H1507&lt;&gt;0,$K$2,IF($I1507&lt;&gt;0,$K$2,IF($J1507&lt;&gt;0,$K$2,"")))))))</f>
        <v>1</v>
      </c>
      <c r="L1507" s="383"/>
    </row>
    <row r="1508" spans="1:12" hidden="1">
      <c r="B1508" s="1101"/>
      <c r="C1508" s="1102">
        <v>101</v>
      </c>
      <c r="D1508" s="1103" t="s">
        <v>499</v>
      </c>
      <c r="E1508" s="507"/>
      <c r="F1508" s="516">
        <f>G1508+H1508+I1508+J1508</f>
        <v>0</v>
      </c>
      <c r="G1508" s="430"/>
      <c r="H1508" s="431"/>
      <c r="I1508" s="431"/>
      <c r="J1508" s="432"/>
      <c r="K1508" s="1433" t="str">
        <f t="shared" ref="K1508:K1574" si="266">(IF($E1508&lt;&gt;0,$K$2,IF($F1508&lt;&gt;0,$K$2,IF($G1508&lt;&gt;0,$K$2,IF($H1508&lt;&gt;0,$K$2,IF($I1508&lt;&gt;0,$K$2,IF($J1508&lt;&gt;0,$K$2,"")))))))</f>
        <v/>
      </c>
      <c r="L1508" s="383"/>
    </row>
    <row r="1509" spans="1:12" ht="36" customHeight="1">
      <c r="A1509" s="1035"/>
      <c r="B1509" s="1101"/>
      <c r="C1509" s="1104">
        <v>102</v>
      </c>
      <c r="D1509" s="1105" t="s">
        <v>500</v>
      </c>
      <c r="E1509" s="513"/>
      <c r="F1509" s="517">
        <f>G1509+H1509+I1509+J1509</f>
        <v>2241</v>
      </c>
      <c r="G1509" s="442">
        <v>1895</v>
      </c>
      <c r="H1509" s="443"/>
      <c r="I1509" s="443"/>
      <c r="J1509" s="444">
        <v>346</v>
      </c>
      <c r="K1509" s="1433">
        <f t="shared" si="266"/>
        <v>1</v>
      </c>
      <c r="L1509" s="383"/>
    </row>
    <row r="1510" spans="1:12" hidden="1">
      <c r="A1510" s="1035"/>
      <c r="B1510" s="1100">
        <v>200</v>
      </c>
      <c r="C1510" s="2199" t="s">
        <v>501</v>
      </c>
      <c r="D1510" s="2199"/>
      <c r="E1510" s="349">
        <f t="shared" ref="E1510:J1510" si="267">SUM(E1511:E1515)</f>
        <v>0</v>
      </c>
      <c r="F1510" s="350">
        <f t="shared" si="267"/>
        <v>0</v>
      </c>
      <c r="G1510" s="463">
        <f t="shared" si="267"/>
        <v>0</v>
      </c>
      <c r="H1510" s="464">
        <f t="shared" si="267"/>
        <v>0</v>
      </c>
      <c r="I1510" s="464">
        <f t="shared" si="267"/>
        <v>0</v>
      </c>
      <c r="J1510" s="465">
        <f t="shared" si="267"/>
        <v>0</v>
      </c>
      <c r="K1510" s="1433" t="str">
        <f t="shared" si="266"/>
        <v/>
      </c>
      <c r="L1510" s="383"/>
    </row>
    <row r="1511" spans="1:12" hidden="1">
      <c r="A1511" s="1035"/>
      <c r="B1511" s="1106"/>
      <c r="C1511" s="1102">
        <v>201</v>
      </c>
      <c r="D1511" s="1103" t="s">
        <v>502</v>
      </c>
      <c r="E1511" s="507"/>
      <c r="F1511" s="516">
        <f>G1511+H1511+I1511+J1511</f>
        <v>0</v>
      </c>
      <c r="G1511" s="430"/>
      <c r="H1511" s="431"/>
      <c r="I1511" s="431"/>
      <c r="J1511" s="432"/>
      <c r="K1511" s="1433" t="str">
        <f t="shared" si="266"/>
        <v/>
      </c>
      <c r="L1511" s="383"/>
    </row>
    <row r="1512" spans="1:12" hidden="1">
      <c r="A1512" s="1035"/>
      <c r="B1512" s="1107"/>
      <c r="C1512" s="1108">
        <v>202</v>
      </c>
      <c r="D1512" s="1109" t="s">
        <v>503</v>
      </c>
      <c r="E1512" s="509"/>
      <c r="F1512" s="518">
        <f>G1512+H1512+I1512+J1512</f>
        <v>0</v>
      </c>
      <c r="G1512" s="433"/>
      <c r="H1512" s="434"/>
      <c r="I1512" s="434"/>
      <c r="J1512" s="435"/>
      <c r="K1512" s="1433" t="str">
        <f t="shared" si="266"/>
        <v/>
      </c>
      <c r="L1512" s="383"/>
    </row>
    <row r="1513" spans="1:12" ht="31.5" hidden="1">
      <c r="A1513" s="1035"/>
      <c r="B1513" s="1110"/>
      <c r="C1513" s="1108">
        <v>205</v>
      </c>
      <c r="D1513" s="1109" t="s">
        <v>885</v>
      </c>
      <c r="E1513" s="509"/>
      <c r="F1513" s="518">
        <f>G1513+H1513+I1513+J1513</f>
        <v>0</v>
      </c>
      <c r="G1513" s="433"/>
      <c r="H1513" s="434"/>
      <c r="I1513" s="434"/>
      <c r="J1513" s="435"/>
      <c r="K1513" s="1433" t="str">
        <f t="shared" si="266"/>
        <v/>
      </c>
      <c r="L1513" s="383"/>
    </row>
    <row r="1514" spans="1:12" hidden="1">
      <c r="A1514" s="1035"/>
      <c r="B1514" s="1110"/>
      <c r="C1514" s="1108">
        <v>208</v>
      </c>
      <c r="D1514" s="1111" t="s">
        <v>886</v>
      </c>
      <c r="E1514" s="509"/>
      <c r="F1514" s="518">
        <f>G1514+H1514+I1514+J1514</f>
        <v>0</v>
      </c>
      <c r="G1514" s="433"/>
      <c r="H1514" s="434"/>
      <c r="I1514" s="434"/>
      <c r="J1514" s="435"/>
      <c r="K1514" s="1433" t="str">
        <f t="shared" si="266"/>
        <v/>
      </c>
      <c r="L1514" s="383"/>
    </row>
    <row r="1515" spans="1:12" hidden="1">
      <c r="A1515" s="1035"/>
      <c r="B1515" s="1106"/>
      <c r="C1515" s="1104">
        <v>209</v>
      </c>
      <c r="D1515" s="1112" t="s">
        <v>887</v>
      </c>
      <c r="E1515" s="513"/>
      <c r="F1515" s="517">
        <f>G1515+H1515+I1515+J1515</f>
        <v>0</v>
      </c>
      <c r="G1515" s="442"/>
      <c r="H1515" s="443"/>
      <c r="I1515" s="443"/>
      <c r="J1515" s="444"/>
      <c r="K1515" s="1433" t="str">
        <f t="shared" si="266"/>
        <v/>
      </c>
      <c r="L1515" s="383"/>
    </row>
    <row r="1516" spans="1:12">
      <c r="B1516" s="1100">
        <v>500</v>
      </c>
      <c r="C1516" s="2201" t="s">
        <v>888</v>
      </c>
      <c r="D1516" s="2201"/>
      <c r="E1516" s="349">
        <f t="shared" ref="E1516:J1516" si="268">SUM(E1517:E1523)</f>
        <v>0</v>
      </c>
      <c r="F1516" s="350">
        <f t="shared" si="268"/>
        <v>1140</v>
      </c>
      <c r="G1516" s="463">
        <f t="shared" si="268"/>
        <v>0</v>
      </c>
      <c r="H1516" s="464">
        <f t="shared" si="268"/>
        <v>0</v>
      </c>
      <c r="I1516" s="464">
        <f t="shared" si="268"/>
        <v>0</v>
      </c>
      <c r="J1516" s="465">
        <f t="shared" si="268"/>
        <v>1140</v>
      </c>
      <c r="K1516" s="1433">
        <f t="shared" si="266"/>
        <v>1</v>
      </c>
      <c r="L1516" s="383"/>
    </row>
    <row r="1517" spans="1:12" ht="31.5">
      <c r="A1517" s="1035"/>
      <c r="B1517" s="1106"/>
      <c r="C1517" s="1113">
        <v>551</v>
      </c>
      <c r="D1517" s="1114" t="s">
        <v>889</v>
      </c>
      <c r="E1517" s="507"/>
      <c r="F1517" s="516">
        <f t="shared" ref="F1517:F1524" si="269">G1517+H1517+I1517+J1517</f>
        <v>749</v>
      </c>
      <c r="G1517" s="1395">
        <v>0</v>
      </c>
      <c r="H1517" s="1396">
        <v>0</v>
      </c>
      <c r="I1517" s="1396">
        <v>0</v>
      </c>
      <c r="J1517" s="432">
        <v>749</v>
      </c>
      <c r="K1517" s="1433">
        <f t="shared" si="266"/>
        <v>1</v>
      </c>
      <c r="L1517" s="383"/>
    </row>
    <row r="1518" spans="1:12" hidden="1">
      <c r="B1518" s="1106"/>
      <c r="C1518" s="1115">
        <f>C1517+1</f>
        <v>552</v>
      </c>
      <c r="D1518" s="1116" t="s">
        <v>890</v>
      </c>
      <c r="E1518" s="509"/>
      <c r="F1518" s="518">
        <f t="shared" si="269"/>
        <v>0</v>
      </c>
      <c r="G1518" s="1397">
        <v>0</v>
      </c>
      <c r="H1518" s="1398">
        <v>0</v>
      </c>
      <c r="I1518" s="1398">
        <v>0</v>
      </c>
      <c r="J1518" s="435"/>
      <c r="K1518" s="1433" t="str">
        <f t="shared" si="266"/>
        <v/>
      </c>
      <c r="L1518" s="383"/>
    </row>
    <row r="1519" spans="1:12" hidden="1">
      <c r="A1519" s="1035"/>
      <c r="B1519" s="1117"/>
      <c r="C1519" s="1115">
        <v>558</v>
      </c>
      <c r="D1519" s="1118" t="s">
        <v>1444</v>
      </c>
      <c r="E1519" s="509"/>
      <c r="F1519" s="518">
        <f>G1519+H1519+I1519+J1519</f>
        <v>0</v>
      </c>
      <c r="G1519" s="1397">
        <v>0</v>
      </c>
      <c r="H1519" s="1398">
        <v>0</v>
      </c>
      <c r="I1519" s="1398">
        <v>0</v>
      </c>
      <c r="J1519" s="638">
        <v>0</v>
      </c>
      <c r="K1519" s="1433" t="str">
        <f t="shared" si="266"/>
        <v/>
      </c>
      <c r="L1519" s="383"/>
    </row>
    <row r="1520" spans="1:12">
      <c r="A1520" s="307"/>
      <c r="B1520" s="1117"/>
      <c r="C1520" s="1115">
        <v>560</v>
      </c>
      <c r="D1520" s="1118" t="s">
        <v>891</v>
      </c>
      <c r="E1520" s="509"/>
      <c r="F1520" s="518">
        <f t="shared" si="269"/>
        <v>276</v>
      </c>
      <c r="G1520" s="1397">
        <v>0</v>
      </c>
      <c r="H1520" s="1398">
        <v>0</v>
      </c>
      <c r="I1520" s="1398">
        <v>0</v>
      </c>
      <c r="J1520" s="435">
        <v>276</v>
      </c>
      <c r="K1520" s="1433">
        <f t="shared" si="266"/>
        <v>1</v>
      </c>
      <c r="L1520" s="383"/>
    </row>
    <row r="1521" spans="1:12">
      <c r="B1521" s="1117"/>
      <c r="C1521" s="1115">
        <v>580</v>
      </c>
      <c r="D1521" s="1116" t="s">
        <v>892</v>
      </c>
      <c r="E1521" s="509"/>
      <c r="F1521" s="518">
        <f t="shared" si="269"/>
        <v>115</v>
      </c>
      <c r="G1521" s="1397">
        <v>0</v>
      </c>
      <c r="H1521" s="1398">
        <v>0</v>
      </c>
      <c r="I1521" s="1398">
        <v>0</v>
      </c>
      <c r="J1521" s="435">
        <v>115</v>
      </c>
      <c r="K1521" s="1433">
        <f t="shared" si="266"/>
        <v>1</v>
      </c>
      <c r="L1521" s="383"/>
    </row>
    <row r="1522" spans="1:12" ht="31.5" hidden="1">
      <c r="B1522" s="1106"/>
      <c r="C1522" s="1108">
        <v>588</v>
      </c>
      <c r="D1522" s="1111" t="s">
        <v>1448</v>
      </c>
      <c r="E1522" s="509"/>
      <c r="F1522" s="518">
        <f>G1522+H1522+I1522+J1522</f>
        <v>0</v>
      </c>
      <c r="G1522" s="1397">
        <v>0</v>
      </c>
      <c r="H1522" s="1398">
        <v>0</v>
      </c>
      <c r="I1522" s="1398">
        <v>0</v>
      </c>
      <c r="J1522" s="638">
        <v>0</v>
      </c>
      <c r="K1522" s="1433" t="str">
        <f t="shared" si="266"/>
        <v/>
      </c>
      <c r="L1522" s="383"/>
    </row>
    <row r="1523" spans="1:12" ht="31.5" hidden="1">
      <c r="B1523" s="1106"/>
      <c r="C1523" s="1119">
        <v>590</v>
      </c>
      <c r="D1523" s="1120" t="s">
        <v>893</v>
      </c>
      <c r="E1523" s="513"/>
      <c r="F1523" s="517">
        <f t="shared" si="269"/>
        <v>0</v>
      </c>
      <c r="G1523" s="442"/>
      <c r="H1523" s="443"/>
      <c r="I1523" s="443"/>
      <c r="J1523" s="444"/>
      <c r="K1523" s="1433" t="str">
        <f t="shared" si="266"/>
        <v/>
      </c>
      <c r="L1523" s="383"/>
    </row>
    <row r="1524" spans="1:12" hidden="1">
      <c r="A1524" s="7">
        <v>5</v>
      </c>
      <c r="B1524" s="1100">
        <v>800</v>
      </c>
      <c r="C1524" s="2202" t="s">
        <v>1025</v>
      </c>
      <c r="D1524" s="2203"/>
      <c r="E1524" s="1415"/>
      <c r="F1524" s="352">
        <f t="shared" si="269"/>
        <v>0</v>
      </c>
      <c r="G1524" s="1214"/>
      <c r="H1524" s="1215"/>
      <c r="I1524" s="1215"/>
      <c r="J1524" s="1216"/>
      <c r="K1524" s="1433" t="str">
        <f t="shared" si="266"/>
        <v/>
      </c>
      <c r="L1524" s="383"/>
    </row>
    <row r="1525" spans="1:12">
      <c r="A1525" s="8">
        <v>10</v>
      </c>
      <c r="B1525" s="1100">
        <v>1000</v>
      </c>
      <c r="C1525" s="2199" t="s">
        <v>895</v>
      </c>
      <c r="D1525" s="2199"/>
      <c r="E1525" s="351">
        <f t="shared" ref="E1525:J1525" si="270">SUM(E1526:E1542)</f>
        <v>0</v>
      </c>
      <c r="F1525" s="352">
        <f t="shared" si="270"/>
        <v>3650</v>
      </c>
      <c r="G1525" s="463">
        <f t="shared" si="270"/>
        <v>3650</v>
      </c>
      <c r="H1525" s="464">
        <f t="shared" si="270"/>
        <v>0</v>
      </c>
      <c r="I1525" s="464">
        <f t="shared" si="270"/>
        <v>0</v>
      </c>
      <c r="J1525" s="465">
        <f t="shared" si="270"/>
        <v>0</v>
      </c>
      <c r="K1525" s="1433">
        <f t="shared" si="266"/>
        <v>1</v>
      </c>
      <c r="L1525" s="383"/>
    </row>
    <row r="1526" spans="1:12" hidden="1">
      <c r="A1526" s="8">
        <v>15</v>
      </c>
      <c r="B1526" s="1107"/>
      <c r="C1526" s="1102">
        <v>1011</v>
      </c>
      <c r="D1526" s="1121" t="s">
        <v>896</v>
      </c>
      <c r="E1526" s="507"/>
      <c r="F1526" s="516">
        <f t="shared" ref="F1526:F1542" si="271">G1526+H1526+I1526+J1526</f>
        <v>0</v>
      </c>
      <c r="G1526" s="430"/>
      <c r="H1526" s="431"/>
      <c r="I1526" s="431"/>
      <c r="J1526" s="432"/>
      <c r="K1526" s="1433" t="str">
        <f t="shared" si="266"/>
        <v/>
      </c>
      <c r="L1526" s="383"/>
    </row>
    <row r="1527" spans="1:12" hidden="1">
      <c r="A1527" s="7">
        <v>35</v>
      </c>
      <c r="B1527" s="1107"/>
      <c r="C1527" s="1108">
        <v>1012</v>
      </c>
      <c r="D1527" s="1109" t="s">
        <v>897</v>
      </c>
      <c r="E1527" s="509"/>
      <c r="F1527" s="518">
        <f t="shared" si="271"/>
        <v>0</v>
      </c>
      <c r="G1527" s="433"/>
      <c r="H1527" s="434"/>
      <c r="I1527" s="434"/>
      <c r="J1527" s="435"/>
      <c r="K1527" s="1433" t="str">
        <f t="shared" si="266"/>
        <v/>
      </c>
      <c r="L1527" s="383"/>
    </row>
    <row r="1528" spans="1:12" hidden="1">
      <c r="A1528" s="8">
        <v>40</v>
      </c>
      <c r="B1528" s="1107"/>
      <c r="C1528" s="1108">
        <v>1013</v>
      </c>
      <c r="D1528" s="1109" t="s">
        <v>898</v>
      </c>
      <c r="E1528" s="509"/>
      <c r="F1528" s="518">
        <f t="shared" si="271"/>
        <v>0</v>
      </c>
      <c r="G1528" s="433"/>
      <c r="H1528" s="434"/>
      <c r="I1528" s="434"/>
      <c r="J1528" s="435"/>
      <c r="K1528" s="1433" t="str">
        <f t="shared" si="266"/>
        <v/>
      </c>
      <c r="L1528" s="383"/>
    </row>
    <row r="1529" spans="1:12" hidden="1">
      <c r="A1529" s="8">
        <v>45</v>
      </c>
      <c r="B1529" s="1107"/>
      <c r="C1529" s="1108">
        <v>1014</v>
      </c>
      <c r="D1529" s="1109" t="s">
        <v>899</v>
      </c>
      <c r="E1529" s="509"/>
      <c r="F1529" s="518">
        <f t="shared" si="271"/>
        <v>0</v>
      </c>
      <c r="G1529" s="433"/>
      <c r="H1529" s="434"/>
      <c r="I1529" s="434"/>
      <c r="J1529" s="435"/>
      <c r="K1529" s="1433" t="str">
        <f t="shared" si="266"/>
        <v/>
      </c>
      <c r="L1529" s="383"/>
    </row>
    <row r="1530" spans="1:12" hidden="1">
      <c r="A1530" s="8">
        <v>50</v>
      </c>
      <c r="B1530" s="1107"/>
      <c r="C1530" s="1108">
        <v>1015</v>
      </c>
      <c r="D1530" s="1109" t="s">
        <v>900</v>
      </c>
      <c r="E1530" s="509"/>
      <c r="F1530" s="518">
        <f t="shared" si="271"/>
        <v>0</v>
      </c>
      <c r="G1530" s="433"/>
      <c r="H1530" s="434"/>
      <c r="I1530" s="434"/>
      <c r="J1530" s="435"/>
      <c r="K1530" s="1433" t="str">
        <f t="shared" si="266"/>
        <v/>
      </c>
      <c r="L1530" s="383"/>
    </row>
    <row r="1531" spans="1:12" hidden="1">
      <c r="A1531" s="8">
        <v>55</v>
      </c>
      <c r="B1531" s="1107"/>
      <c r="C1531" s="1122">
        <v>1016</v>
      </c>
      <c r="D1531" s="1123" t="s">
        <v>901</v>
      </c>
      <c r="E1531" s="511"/>
      <c r="F1531" s="519">
        <f t="shared" si="271"/>
        <v>0</v>
      </c>
      <c r="G1531" s="497"/>
      <c r="H1531" s="498"/>
      <c r="I1531" s="498"/>
      <c r="J1531" s="499"/>
      <c r="K1531" s="1433" t="str">
        <f t="shared" si="266"/>
        <v/>
      </c>
      <c r="L1531" s="383"/>
    </row>
    <row r="1532" spans="1:12">
      <c r="A1532" s="8">
        <v>60</v>
      </c>
      <c r="B1532" s="1101"/>
      <c r="C1532" s="1124">
        <v>1020</v>
      </c>
      <c r="D1532" s="1125" t="s">
        <v>902</v>
      </c>
      <c r="E1532" s="1416"/>
      <c r="F1532" s="521">
        <f t="shared" si="271"/>
        <v>3600</v>
      </c>
      <c r="G1532" s="439">
        <v>3600</v>
      </c>
      <c r="H1532" s="440"/>
      <c r="I1532" s="440"/>
      <c r="J1532" s="441"/>
      <c r="K1532" s="1433">
        <f t="shared" si="266"/>
        <v>1</v>
      </c>
      <c r="L1532" s="383"/>
    </row>
    <row r="1533" spans="1:12" hidden="1">
      <c r="A1533" s="7">
        <v>65</v>
      </c>
      <c r="B1533" s="1107"/>
      <c r="C1533" s="1126">
        <v>1030</v>
      </c>
      <c r="D1533" s="1127" t="s">
        <v>903</v>
      </c>
      <c r="E1533" s="1417"/>
      <c r="F1533" s="523">
        <f t="shared" si="271"/>
        <v>0</v>
      </c>
      <c r="G1533" s="436"/>
      <c r="H1533" s="437"/>
      <c r="I1533" s="437"/>
      <c r="J1533" s="438"/>
      <c r="K1533" s="1433" t="str">
        <f t="shared" si="266"/>
        <v/>
      </c>
      <c r="L1533" s="383"/>
    </row>
    <row r="1534" spans="1:12">
      <c r="A1534" s="8">
        <v>70</v>
      </c>
      <c r="B1534" s="1107"/>
      <c r="C1534" s="1124">
        <v>1051</v>
      </c>
      <c r="D1534" s="1128" t="s">
        <v>904</v>
      </c>
      <c r="E1534" s="1416"/>
      <c r="F1534" s="521">
        <f t="shared" si="271"/>
        <v>50</v>
      </c>
      <c r="G1534" s="439">
        <v>50</v>
      </c>
      <c r="H1534" s="440"/>
      <c r="I1534" s="440"/>
      <c r="J1534" s="441"/>
      <c r="K1534" s="1433">
        <f t="shared" si="266"/>
        <v>1</v>
      </c>
      <c r="L1534" s="383"/>
    </row>
    <row r="1535" spans="1:12" hidden="1">
      <c r="A1535" s="8">
        <v>75</v>
      </c>
      <c r="B1535" s="1107"/>
      <c r="C1535" s="1108">
        <v>1052</v>
      </c>
      <c r="D1535" s="1109" t="s">
        <v>905</v>
      </c>
      <c r="E1535" s="509"/>
      <c r="F1535" s="518">
        <f t="shared" si="271"/>
        <v>0</v>
      </c>
      <c r="G1535" s="433"/>
      <c r="H1535" s="434"/>
      <c r="I1535" s="434"/>
      <c r="J1535" s="435"/>
      <c r="K1535" s="1433" t="str">
        <f t="shared" si="266"/>
        <v/>
      </c>
      <c r="L1535" s="383"/>
    </row>
    <row r="1536" spans="1:12" hidden="1">
      <c r="A1536" s="8">
        <v>80</v>
      </c>
      <c r="B1536" s="1107"/>
      <c r="C1536" s="1126">
        <v>1053</v>
      </c>
      <c r="D1536" s="1127" t="s">
        <v>1324</v>
      </c>
      <c r="E1536" s="1417"/>
      <c r="F1536" s="523">
        <f t="shared" si="271"/>
        <v>0</v>
      </c>
      <c r="G1536" s="436"/>
      <c r="H1536" s="437"/>
      <c r="I1536" s="437"/>
      <c r="J1536" s="438"/>
      <c r="K1536" s="1433" t="str">
        <f t="shared" si="266"/>
        <v/>
      </c>
      <c r="L1536" s="383"/>
    </row>
    <row r="1537" spans="1:12" hidden="1">
      <c r="A1537" s="8">
        <v>80</v>
      </c>
      <c r="B1537" s="1107"/>
      <c r="C1537" s="1124">
        <v>1062</v>
      </c>
      <c r="D1537" s="1125" t="s">
        <v>906</v>
      </c>
      <c r="E1537" s="1416"/>
      <c r="F1537" s="521">
        <f t="shared" si="271"/>
        <v>0</v>
      </c>
      <c r="G1537" s="439"/>
      <c r="H1537" s="440"/>
      <c r="I1537" s="440"/>
      <c r="J1537" s="441"/>
      <c r="K1537" s="1433" t="str">
        <f t="shared" si="266"/>
        <v/>
      </c>
      <c r="L1537" s="383"/>
    </row>
    <row r="1538" spans="1:12" hidden="1">
      <c r="A1538" s="8">
        <v>85</v>
      </c>
      <c r="B1538" s="1107"/>
      <c r="C1538" s="1126">
        <v>1063</v>
      </c>
      <c r="D1538" s="1129" t="s">
        <v>1282</v>
      </c>
      <c r="E1538" s="1417"/>
      <c r="F1538" s="523">
        <f t="shared" si="271"/>
        <v>0</v>
      </c>
      <c r="G1538" s="436"/>
      <c r="H1538" s="437"/>
      <c r="I1538" s="437"/>
      <c r="J1538" s="438"/>
      <c r="K1538" s="1433" t="str">
        <f t="shared" si="266"/>
        <v/>
      </c>
      <c r="L1538" s="383"/>
    </row>
    <row r="1539" spans="1:12" hidden="1">
      <c r="A1539" s="8">
        <v>90</v>
      </c>
      <c r="B1539" s="1107"/>
      <c r="C1539" s="1130">
        <v>1069</v>
      </c>
      <c r="D1539" s="1131" t="s">
        <v>907</v>
      </c>
      <c r="E1539" s="1418"/>
      <c r="F1539" s="525">
        <f t="shared" si="271"/>
        <v>0</v>
      </c>
      <c r="G1539" s="622"/>
      <c r="H1539" s="623"/>
      <c r="I1539" s="623"/>
      <c r="J1539" s="587"/>
      <c r="K1539" s="1433" t="str">
        <f t="shared" si="266"/>
        <v/>
      </c>
      <c r="L1539" s="383"/>
    </row>
    <row r="1540" spans="1:12" hidden="1">
      <c r="A1540" s="8">
        <v>90</v>
      </c>
      <c r="B1540" s="1101"/>
      <c r="C1540" s="1124">
        <v>1091</v>
      </c>
      <c r="D1540" s="1128" t="s">
        <v>1325</v>
      </c>
      <c r="E1540" s="1416"/>
      <c r="F1540" s="521">
        <f t="shared" si="271"/>
        <v>0</v>
      </c>
      <c r="G1540" s="439"/>
      <c r="H1540" s="440"/>
      <c r="I1540" s="440"/>
      <c r="J1540" s="441"/>
      <c r="K1540" s="1433" t="str">
        <f t="shared" si="266"/>
        <v/>
      </c>
      <c r="L1540" s="383"/>
    </row>
    <row r="1541" spans="1:12" hidden="1">
      <c r="A1541" s="7">
        <v>115</v>
      </c>
      <c r="B1541" s="1107"/>
      <c r="C1541" s="1108">
        <v>1092</v>
      </c>
      <c r="D1541" s="1109" t="s">
        <v>1088</v>
      </c>
      <c r="E1541" s="509"/>
      <c r="F1541" s="518">
        <f t="shared" si="271"/>
        <v>0</v>
      </c>
      <c r="G1541" s="433"/>
      <c r="H1541" s="434"/>
      <c r="I1541" s="434"/>
      <c r="J1541" s="435"/>
      <c r="K1541" s="1433" t="str">
        <f t="shared" si="266"/>
        <v/>
      </c>
      <c r="L1541" s="383"/>
    </row>
    <row r="1542" spans="1:12" hidden="1">
      <c r="A1542" s="7">
        <v>125</v>
      </c>
      <c r="B1542" s="1107"/>
      <c r="C1542" s="1104">
        <v>1098</v>
      </c>
      <c r="D1542" s="1132" t="s">
        <v>908</v>
      </c>
      <c r="E1542" s="513"/>
      <c r="F1542" s="517">
        <f t="shared" si="271"/>
        <v>0</v>
      </c>
      <c r="G1542" s="442"/>
      <c r="H1542" s="443"/>
      <c r="I1542" s="443"/>
      <c r="J1542" s="444"/>
      <c r="K1542" s="1433" t="str">
        <f t="shared" si="266"/>
        <v/>
      </c>
      <c r="L1542" s="383"/>
    </row>
    <row r="1543" spans="1:12" hidden="1">
      <c r="A1543" s="8">
        <v>130</v>
      </c>
      <c r="B1543" s="1100">
        <v>1900</v>
      </c>
      <c r="C1543" s="2192" t="s">
        <v>575</v>
      </c>
      <c r="D1543" s="2192"/>
      <c r="E1543" s="351">
        <f t="shared" ref="E1543:J1543" si="272">SUM(E1544:E1546)</f>
        <v>0</v>
      </c>
      <c r="F1543" s="352">
        <f t="shared" si="272"/>
        <v>0</v>
      </c>
      <c r="G1543" s="463">
        <f t="shared" si="272"/>
        <v>0</v>
      </c>
      <c r="H1543" s="464">
        <f t="shared" si="272"/>
        <v>0</v>
      </c>
      <c r="I1543" s="464">
        <f t="shared" si="272"/>
        <v>0</v>
      </c>
      <c r="J1543" s="465">
        <f t="shared" si="272"/>
        <v>0</v>
      </c>
      <c r="K1543" s="1433" t="str">
        <f t="shared" si="266"/>
        <v/>
      </c>
      <c r="L1543" s="383"/>
    </row>
    <row r="1544" spans="1:12" ht="31.5" hidden="1">
      <c r="A1544" s="8">
        <v>135</v>
      </c>
      <c r="B1544" s="1107"/>
      <c r="C1544" s="1102">
        <v>1901</v>
      </c>
      <c r="D1544" s="1133" t="s">
        <v>576</v>
      </c>
      <c r="E1544" s="507"/>
      <c r="F1544" s="516">
        <f>G1544+H1544+I1544+J1544</f>
        <v>0</v>
      </c>
      <c r="G1544" s="430"/>
      <c r="H1544" s="431"/>
      <c r="I1544" s="431"/>
      <c r="J1544" s="432"/>
      <c r="K1544" s="1433" t="str">
        <f t="shared" si="266"/>
        <v/>
      </c>
      <c r="L1544" s="383"/>
    </row>
    <row r="1545" spans="1:12" ht="31.5" hidden="1">
      <c r="A1545" s="8">
        <v>140</v>
      </c>
      <c r="B1545" s="1134"/>
      <c r="C1545" s="1108">
        <v>1981</v>
      </c>
      <c r="D1545" s="1135" t="s">
        <v>577</v>
      </c>
      <c r="E1545" s="509"/>
      <c r="F1545" s="518">
        <f>G1545+H1545+I1545+J1545</f>
        <v>0</v>
      </c>
      <c r="G1545" s="433"/>
      <c r="H1545" s="434"/>
      <c r="I1545" s="434"/>
      <c r="J1545" s="435"/>
      <c r="K1545" s="1433" t="str">
        <f t="shared" si="266"/>
        <v/>
      </c>
      <c r="L1545" s="383"/>
    </row>
    <row r="1546" spans="1:12" ht="31.5" hidden="1">
      <c r="A1546" s="8">
        <v>145</v>
      </c>
      <c r="B1546" s="1107"/>
      <c r="C1546" s="1104">
        <v>1991</v>
      </c>
      <c r="D1546" s="1136" t="s">
        <v>578</v>
      </c>
      <c r="E1546" s="513"/>
      <c r="F1546" s="517">
        <f>G1546+H1546+I1546+J1546</f>
        <v>0</v>
      </c>
      <c r="G1546" s="442"/>
      <c r="H1546" s="443"/>
      <c r="I1546" s="443"/>
      <c r="J1546" s="444"/>
      <c r="K1546" s="1433" t="str">
        <f t="shared" si="266"/>
        <v/>
      </c>
      <c r="L1546" s="383"/>
    </row>
    <row r="1547" spans="1:12" hidden="1">
      <c r="A1547" s="8">
        <v>150</v>
      </c>
      <c r="B1547" s="1100">
        <v>2100</v>
      </c>
      <c r="C1547" s="2192" t="s">
        <v>1072</v>
      </c>
      <c r="D1547" s="2192"/>
      <c r="E1547" s="351">
        <f t="shared" ref="E1547:J1547" si="273">SUM(E1548:E1552)</f>
        <v>0</v>
      </c>
      <c r="F1547" s="352">
        <f t="shared" si="273"/>
        <v>0</v>
      </c>
      <c r="G1547" s="463">
        <f t="shared" si="273"/>
        <v>0</v>
      </c>
      <c r="H1547" s="464">
        <f t="shared" si="273"/>
        <v>0</v>
      </c>
      <c r="I1547" s="464">
        <f t="shared" si="273"/>
        <v>0</v>
      </c>
      <c r="J1547" s="465">
        <f t="shared" si="273"/>
        <v>0</v>
      </c>
      <c r="K1547" s="1433" t="str">
        <f t="shared" si="266"/>
        <v/>
      </c>
      <c r="L1547" s="383"/>
    </row>
    <row r="1548" spans="1:12" hidden="1">
      <c r="A1548" s="8">
        <v>155</v>
      </c>
      <c r="B1548" s="1107"/>
      <c r="C1548" s="1102">
        <v>2110</v>
      </c>
      <c r="D1548" s="1137" t="s">
        <v>909</v>
      </c>
      <c r="E1548" s="507"/>
      <c r="F1548" s="516">
        <f>G1548+H1548+I1548+J1548</f>
        <v>0</v>
      </c>
      <c r="G1548" s="430"/>
      <c r="H1548" s="431"/>
      <c r="I1548" s="431"/>
      <c r="J1548" s="432"/>
      <c r="K1548" s="1433" t="str">
        <f t="shared" si="266"/>
        <v/>
      </c>
      <c r="L1548" s="383"/>
    </row>
    <row r="1549" spans="1:12" hidden="1">
      <c r="A1549" s="8">
        <v>160</v>
      </c>
      <c r="B1549" s="1134"/>
      <c r="C1549" s="1108">
        <v>2120</v>
      </c>
      <c r="D1549" s="1111" t="s">
        <v>910</v>
      </c>
      <c r="E1549" s="509"/>
      <c r="F1549" s="518">
        <f>G1549+H1549+I1549+J1549</f>
        <v>0</v>
      </c>
      <c r="G1549" s="433"/>
      <c r="H1549" s="434"/>
      <c r="I1549" s="434"/>
      <c r="J1549" s="435"/>
      <c r="K1549" s="1433" t="str">
        <f t="shared" si="266"/>
        <v/>
      </c>
      <c r="L1549" s="383"/>
    </row>
    <row r="1550" spans="1:12" hidden="1">
      <c r="A1550" s="8">
        <v>165</v>
      </c>
      <c r="B1550" s="1134"/>
      <c r="C1550" s="1108">
        <v>2125</v>
      </c>
      <c r="D1550" s="1111" t="s">
        <v>1026</v>
      </c>
      <c r="E1550" s="509"/>
      <c r="F1550" s="518">
        <f>G1550+H1550+I1550+J1550</f>
        <v>0</v>
      </c>
      <c r="G1550" s="433"/>
      <c r="H1550" s="434"/>
      <c r="I1550" s="1398">
        <v>0</v>
      </c>
      <c r="J1550" s="435"/>
      <c r="K1550" s="1433" t="str">
        <f t="shared" si="266"/>
        <v/>
      </c>
      <c r="L1550" s="383"/>
    </row>
    <row r="1551" spans="1:12" hidden="1">
      <c r="A1551" s="8">
        <v>175</v>
      </c>
      <c r="B1551" s="1106"/>
      <c r="C1551" s="1108">
        <v>2140</v>
      </c>
      <c r="D1551" s="1111" t="s">
        <v>912</v>
      </c>
      <c r="E1551" s="509"/>
      <c r="F1551" s="518">
        <f>G1551+H1551+I1551+J1551</f>
        <v>0</v>
      </c>
      <c r="G1551" s="433"/>
      <c r="H1551" s="434"/>
      <c r="I1551" s="1398">
        <v>0</v>
      </c>
      <c r="J1551" s="435"/>
      <c r="K1551" s="1433" t="str">
        <f t="shared" si="266"/>
        <v/>
      </c>
      <c r="L1551" s="383"/>
    </row>
    <row r="1552" spans="1:12" hidden="1">
      <c r="A1552" s="8">
        <v>180</v>
      </c>
      <c r="B1552" s="1107"/>
      <c r="C1552" s="1104">
        <v>2190</v>
      </c>
      <c r="D1552" s="1138" t="s">
        <v>913</v>
      </c>
      <c r="E1552" s="513"/>
      <c r="F1552" s="517">
        <f>G1552+H1552+I1552+J1552</f>
        <v>0</v>
      </c>
      <c r="G1552" s="442"/>
      <c r="H1552" s="443"/>
      <c r="I1552" s="1400">
        <v>0</v>
      </c>
      <c r="J1552" s="444"/>
      <c r="K1552" s="1433" t="str">
        <f t="shared" si="266"/>
        <v/>
      </c>
      <c r="L1552" s="383"/>
    </row>
    <row r="1553" spans="1:12" hidden="1">
      <c r="A1553" s="8">
        <v>185</v>
      </c>
      <c r="B1553" s="1100">
        <v>2200</v>
      </c>
      <c r="C1553" s="2192" t="s">
        <v>914</v>
      </c>
      <c r="D1553" s="2192"/>
      <c r="E1553" s="351">
        <f t="shared" ref="E1553:J1553" si="274">SUM(E1554:E1555)</f>
        <v>0</v>
      </c>
      <c r="F1553" s="352">
        <f t="shared" si="274"/>
        <v>0</v>
      </c>
      <c r="G1553" s="463">
        <f t="shared" si="274"/>
        <v>0</v>
      </c>
      <c r="H1553" s="464">
        <f t="shared" si="274"/>
        <v>0</v>
      </c>
      <c r="I1553" s="464">
        <f t="shared" si="274"/>
        <v>0</v>
      </c>
      <c r="J1553" s="465">
        <f t="shared" si="274"/>
        <v>0</v>
      </c>
      <c r="K1553" s="1433" t="str">
        <f t="shared" si="266"/>
        <v/>
      </c>
      <c r="L1553" s="383"/>
    </row>
    <row r="1554" spans="1:12" hidden="1">
      <c r="A1554" s="8">
        <v>190</v>
      </c>
      <c r="B1554" s="1107"/>
      <c r="C1554" s="1102">
        <v>2221</v>
      </c>
      <c r="D1554" s="1103" t="s">
        <v>1265</v>
      </c>
      <c r="E1554" s="507"/>
      <c r="F1554" s="516">
        <f t="shared" ref="F1554:F1559" si="275">G1554+H1554+I1554+J1554</f>
        <v>0</v>
      </c>
      <c r="G1554" s="430"/>
      <c r="H1554" s="431"/>
      <c r="I1554" s="431"/>
      <c r="J1554" s="432"/>
      <c r="K1554" s="1433" t="str">
        <f t="shared" si="266"/>
        <v/>
      </c>
      <c r="L1554" s="383"/>
    </row>
    <row r="1555" spans="1:12" hidden="1">
      <c r="A1555" s="8">
        <v>200</v>
      </c>
      <c r="B1555" s="1107"/>
      <c r="C1555" s="1104">
        <v>2224</v>
      </c>
      <c r="D1555" s="1105" t="s">
        <v>915</v>
      </c>
      <c r="E1555" s="513"/>
      <c r="F1555" s="517">
        <f t="shared" si="275"/>
        <v>0</v>
      </c>
      <c r="G1555" s="442"/>
      <c r="H1555" s="443"/>
      <c r="I1555" s="443"/>
      <c r="J1555" s="444"/>
      <c r="K1555" s="1433" t="str">
        <f t="shared" si="266"/>
        <v/>
      </c>
      <c r="L1555" s="383"/>
    </row>
    <row r="1556" spans="1:12" hidden="1">
      <c r="A1556" s="8">
        <v>200</v>
      </c>
      <c r="B1556" s="1100">
        <v>2500</v>
      </c>
      <c r="C1556" s="2192" t="s">
        <v>916</v>
      </c>
      <c r="D1556" s="2200"/>
      <c r="E1556" s="1415"/>
      <c r="F1556" s="352">
        <f t="shared" si="275"/>
        <v>0</v>
      </c>
      <c r="G1556" s="1214"/>
      <c r="H1556" s="1215"/>
      <c r="I1556" s="1215"/>
      <c r="J1556" s="1216"/>
      <c r="K1556" s="1433" t="str">
        <f t="shared" si="266"/>
        <v/>
      </c>
      <c r="L1556" s="383"/>
    </row>
    <row r="1557" spans="1:12" hidden="1">
      <c r="A1557" s="8">
        <v>205</v>
      </c>
      <c r="B1557" s="1100">
        <v>2600</v>
      </c>
      <c r="C1557" s="2193" t="s">
        <v>917</v>
      </c>
      <c r="D1557" s="2194"/>
      <c r="E1557" s="1415"/>
      <c r="F1557" s="352">
        <f t="shared" si="275"/>
        <v>0</v>
      </c>
      <c r="G1557" s="1214"/>
      <c r="H1557" s="1215"/>
      <c r="I1557" s="1215"/>
      <c r="J1557" s="1216"/>
      <c r="K1557" s="1433" t="str">
        <f t="shared" si="266"/>
        <v/>
      </c>
      <c r="L1557" s="383"/>
    </row>
    <row r="1558" spans="1:12" hidden="1">
      <c r="A1558" s="8">
        <v>210</v>
      </c>
      <c r="B1558" s="1100">
        <v>2700</v>
      </c>
      <c r="C1558" s="2193" t="s">
        <v>918</v>
      </c>
      <c r="D1558" s="2194"/>
      <c r="E1558" s="1415"/>
      <c r="F1558" s="352">
        <f t="shared" si="275"/>
        <v>0</v>
      </c>
      <c r="G1558" s="1214"/>
      <c r="H1558" s="1215"/>
      <c r="I1558" s="1215"/>
      <c r="J1558" s="1216"/>
      <c r="K1558" s="1433" t="str">
        <f t="shared" si="266"/>
        <v/>
      </c>
      <c r="L1558" s="383"/>
    </row>
    <row r="1559" spans="1:12" hidden="1">
      <c r="A1559" s="8">
        <v>215</v>
      </c>
      <c r="B1559" s="1100">
        <v>2800</v>
      </c>
      <c r="C1559" s="2193" t="s">
        <v>1729</v>
      </c>
      <c r="D1559" s="2194"/>
      <c r="E1559" s="1415"/>
      <c r="F1559" s="352">
        <f t="shared" si="275"/>
        <v>0</v>
      </c>
      <c r="G1559" s="1214"/>
      <c r="H1559" s="1215"/>
      <c r="I1559" s="1215"/>
      <c r="J1559" s="1216"/>
      <c r="K1559" s="1433" t="str">
        <f t="shared" si="266"/>
        <v/>
      </c>
      <c r="L1559" s="383"/>
    </row>
    <row r="1560" spans="1:12" ht="36" hidden="1" customHeight="1">
      <c r="A1560" s="7">
        <v>220</v>
      </c>
      <c r="B1560" s="1100">
        <v>2900</v>
      </c>
      <c r="C1560" s="2192" t="s">
        <v>919</v>
      </c>
      <c r="D1560" s="2192"/>
      <c r="E1560" s="351">
        <f t="shared" ref="E1560:J1560" si="276">SUM(E1561:E1568)</f>
        <v>0</v>
      </c>
      <c r="F1560" s="352">
        <f t="shared" si="276"/>
        <v>0</v>
      </c>
      <c r="G1560" s="463">
        <f t="shared" si="276"/>
        <v>0</v>
      </c>
      <c r="H1560" s="464">
        <f t="shared" si="276"/>
        <v>0</v>
      </c>
      <c r="I1560" s="464">
        <f t="shared" si="276"/>
        <v>0</v>
      </c>
      <c r="J1560" s="465">
        <f t="shared" si="276"/>
        <v>0</v>
      </c>
      <c r="K1560" s="1433" t="str">
        <f t="shared" si="266"/>
        <v/>
      </c>
      <c r="L1560" s="383"/>
    </row>
    <row r="1561" spans="1:12" hidden="1">
      <c r="A1561" s="8">
        <v>225</v>
      </c>
      <c r="B1561" s="1139"/>
      <c r="C1561" s="1102">
        <v>2910</v>
      </c>
      <c r="D1561" s="1140" t="s">
        <v>2144</v>
      </c>
      <c r="E1561" s="507"/>
      <c r="F1561" s="516">
        <f t="shared" ref="F1561:F1568" si="277">G1561+H1561+I1561+J1561</f>
        <v>0</v>
      </c>
      <c r="G1561" s="430"/>
      <c r="H1561" s="431"/>
      <c r="I1561" s="431"/>
      <c r="J1561" s="432"/>
      <c r="K1561" s="1433" t="str">
        <f t="shared" si="266"/>
        <v/>
      </c>
      <c r="L1561" s="383"/>
    </row>
    <row r="1562" spans="1:12" hidden="1">
      <c r="A1562" s="8">
        <v>230</v>
      </c>
      <c r="B1562" s="1139"/>
      <c r="C1562" s="1126">
        <v>2920</v>
      </c>
      <c r="D1562" s="1141" t="s">
        <v>2143</v>
      </c>
      <c r="E1562" s="1417"/>
      <c r="F1562" s="523">
        <f>G1562+H1562+I1562+J1562</f>
        <v>0</v>
      </c>
      <c r="G1562" s="436"/>
      <c r="H1562" s="437"/>
      <c r="I1562" s="437"/>
      <c r="J1562" s="438"/>
      <c r="K1562" s="1433" t="str">
        <f t="shared" si="266"/>
        <v/>
      </c>
      <c r="L1562" s="383"/>
    </row>
    <row r="1563" spans="1:12" ht="31.5" hidden="1">
      <c r="A1563" s="8">
        <v>245</v>
      </c>
      <c r="B1563" s="1139"/>
      <c r="C1563" s="1126">
        <v>2969</v>
      </c>
      <c r="D1563" s="1141" t="s">
        <v>920</v>
      </c>
      <c r="E1563" s="1417"/>
      <c r="F1563" s="523">
        <f t="shared" si="277"/>
        <v>0</v>
      </c>
      <c r="G1563" s="436"/>
      <c r="H1563" s="437"/>
      <c r="I1563" s="437"/>
      <c r="J1563" s="438"/>
      <c r="K1563" s="1433" t="str">
        <f t="shared" si="266"/>
        <v/>
      </c>
      <c r="L1563" s="383"/>
    </row>
    <row r="1564" spans="1:12" ht="31.5" hidden="1">
      <c r="A1564" s="7">
        <v>220</v>
      </c>
      <c r="B1564" s="1139"/>
      <c r="C1564" s="1142">
        <v>2970</v>
      </c>
      <c r="D1564" s="1143" t="s">
        <v>921</v>
      </c>
      <c r="E1564" s="1419"/>
      <c r="F1564" s="527">
        <f t="shared" si="277"/>
        <v>0</v>
      </c>
      <c r="G1564" s="630"/>
      <c r="H1564" s="631"/>
      <c r="I1564" s="631"/>
      <c r="J1564" s="606"/>
      <c r="K1564" s="1433" t="str">
        <f t="shared" si="266"/>
        <v/>
      </c>
      <c r="L1564" s="383"/>
    </row>
    <row r="1565" spans="1:12" hidden="1">
      <c r="A1565" s="8">
        <v>225</v>
      </c>
      <c r="B1565" s="1139"/>
      <c r="C1565" s="1130">
        <v>2989</v>
      </c>
      <c r="D1565" s="1144" t="s">
        <v>922</v>
      </c>
      <c r="E1565" s="1418"/>
      <c r="F1565" s="525">
        <f t="shared" si="277"/>
        <v>0</v>
      </c>
      <c r="G1565" s="622"/>
      <c r="H1565" s="623"/>
      <c r="I1565" s="623"/>
      <c r="J1565" s="587"/>
      <c r="K1565" s="1433" t="str">
        <f t="shared" si="266"/>
        <v/>
      </c>
      <c r="L1565" s="383"/>
    </row>
    <row r="1566" spans="1:12" ht="31.5" hidden="1">
      <c r="A1566" s="8">
        <v>230</v>
      </c>
      <c r="B1566" s="1107"/>
      <c r="C1566" s="1124">
        <v>2990</v>
      </c>
      <c r="D1566" s="1145" t="s">
        <v>2145</v>
      </c>
      <c r="E1566" s="1416"/>
      <c r="F1566" s="521">
        <f>G1566+H1566+I1566+J1566</f>
        <v>0</v>
      </c>
      <c r="G1566" s="439"/>
      <c r="H1566" s="440"/>
      <c r="I1566" s="440"/>
      <c r="J1566" s="441"/>
      <c r="K1566" s="1433" t="str">
        <f t="shared" si="266"/>
        <v/>
      </c>
      <c r="L1566" s="383"/>
    </row>
    <row r="1567" spans="1:12" hidden="1">
      <c r="A1567" s="8">
        <v>235</v>
      </c>
      <c r="B1567" s="1107"/>
      <c r="C1567" s="1124">
        <v>2991</v>
      </c>
      <c r="D1567" s="1145" t="s">
        <v>923</v>
      </c>
      <c r="E1567" s="1416"/>
      <c r="F1567" s="521">
        <f t="shared" si="277"/>
        <v>0</v>
      </c>
      <c r="G1567" s="439"/>
      <c r="H1567" s="440"/>
      <c r="I1567" s="440"/>
      <c r="J1567" s="441"/>
      <c r="K1567" s="1433" t="str">
        <f t="shared" si="266"/>
        <v/>
      </c>
      <c r="L1567" s="383"/>
    </row>
    <row r="1568" spans="1:12" hidden="1">
      <c r="A1568" s="8">
        <v>240</v>
      </c>
      <c r="B1568" s="1107"/>
      <c r="C1568" s="1104">
        <v>2992</v>
      </c>
      <c r="D1568" s="1146" t="s">
        <v>924</v>
      </c>
      <c r="E1568" s="513"/>
      <c r="F1568" s="517">
        <f t="shared" si="277"/>
        <v>0</v>
      </c>
      <c r="G1568" s="442"/>
      <c r="H1568" s="443"/>
      <c r="I1568" s="443"/>
      <c r="J1568" s="444"/>
      <c r="K1568" s="1433" t="str">
        <f t="shared" si="266"/>
        <v/>
      </c>
      <c r="L1568" s="383"/>
    </row>
    <row r="1569" spans="1:12" hidden="1">
      <c r="A1569" s="8">
        <v>245</v>
      </c>
      <c r="B1569" s="1100">
        <v>3300</v>
      </c>
      <c r="C1569" s="1147" t="s">
        <v>2237</v>
      </c>
      <c r="D1569" s="1977"/>
      <c r="E1569" s="351">
        <f t="shared" ref="E1569:J1569" si="278">SUM(E1570:E1574)</f>
        <v>0</v>
      </c>
      <c r="F1569" s="352">
        <f t="shared" si="278"/>
        <v>0</v>
      </c>
      <c r="G1569" s="463">
        <f t="shared" si="278"/>
        <v>0</v>
      </c>
      <c r="H1569" s="464">
        <f t="shared" si="278"/>
        <v>0</v>
      </c>
      <c r="I1569" s="464">
        <f t="shared" si="278"/>
        <v>0</v>
      </c>
      <c r="J1569" s="465">
        <f t="shared" si="278"/>
        <v>0</v>
      </c>
      <c r="K1569" s="1433" t="str">
        <f t="shared" si="266"/>
        <v/>
      </c>
      <c r="L1569" s="383"/>
    </row>
    <row r="1570" spans="1:12" hidden="1">
      <c r="A1570" s="7">
        <v>250</v>
      </c>
      <c r="B1570" s="1106"/>
      <c r="C1570" s="1102">
        <v>3301</v>
      </c>
      <c r="D1570" s="1148" t="s">
        <v>926</v>
      </c>
      <c r="E1570" s="507"/>
      <c r="F1570" s="516">
        <f t="shared" ref="F1570:F1577" si="279">G1570+H1570+I1570+J1570</f>
        <v>0</v>
      </c>
      <c r="G1570" s="430"/>
      <c r="H1570" s="431"/>
      <c r="I1570" s="1396">
        <v>0</v>
      </c>
      <c r="J1570" s="637">
        <v>0</v>
      </c>
      <c r="K1570" s="1433" t="str">
        <f t="shared" si="266"/>
        <v/>
      </c>
      <c r="L1570" s="383"/>
    </row>
    <row r="1571" spans="1:12" hidden="1">
      <c r="A1571" s="8">
        <v>255</v>
      </c>
      <c r="B1571" s="1106"/>
      <c r="C1571" s="1108">
        <v>3302</v>
      </c>
      <c r="D1571" s="1149" t="s">
        <v>1027</v>
      </c>
      <c r="E1571" s="509"/>
      <c r="F1571" s="518">
        <f t="shared" si="279"/>
        <v>0</v>
      </c>
      <c r="G1571" s="433"/>
      <c r="H1571" s="434"/>
      <c r="I1571" s="1398">
        <v>0</v>
      </c>
      <c r="J1571" s="638">
        <v>0</v>
      </c>
      <c r="K1571" s="1433" t="str">
        <f t="shared" si="266"/>
        <v/>
      </c>
      <c r="L1571" s="383"/>
    </row>
    <row r="1572" spans="1:12" hidden="1">
      <c r="A1572" s="8">
        <v>265</v>
      </c>
      <c r="B1572" s="1106"/>
      <c r="C1572" s="1108">
        <v>3303</v>
      </c>
      <c r="D1572" s="1149" t="s">
        <v>927</v>
      </c>
      <c r="E1572" s="509"/>
      <c r="F1572" s="518">
        <f t="shared" si="279"/>
        <v>0</v>
      </c>
      <c r="G1572" s="433"/>
      <c r="H1572" s="434"/>
      <c r="I1572" s="1398">
        <v>0</v>
      </c>
      <c r="J1572" s="638">
        <v>0</v>
      </c>
      <c r="K1572" s="1433" t="str">
        <f t="shared" si="266"/>
        <v/>
      </c>
      <c r="L1572" s="383"/>
    </row>
    <row r="1573" spans="1:12" hidden="1">
      <c r="A1573" s="7">
        <v>270</v>
      </c>
      <c r="B1573" s="1106"/>
      <c r="C1573" s="1108">
        <v>3304</v>
      </c>
      <c r="D1573" s="1149" t="s">
        <v>928</v>
      </c>
      <c r="E1573" s="509"/>
      <c r="F1573" s="518">
        <f t="shared" si="279"/>
        <v>0</v>
      </c>
      <c r="G1573" s="433"/>
      <c r="H1573" s="434"/>
      <c r="I1573" s="1398">
        <v>0</v>
      </c>
      <c r="J1573" s="638">
        <v>0</v>
      </c>
      <c r="K1573" s="1433" t="str">
        <f t="shared" si="266"/>
        <v/>
      </c>
      <c r="L1573" s="383"/>
    </row>
    <row r="1574" spans="1:12" ht="31.5" hidden="1">
      <c r="A1574" s="7">
        <v>290</v>
      </c>
      <c r="B1574" s="1106"/>
      <c r="C1574" s="1104">
        <v>3306</v>
      </c>
      <c r="D1574" s="1150" t="s">
        <v>1730</v>
      </c>
      <c r="E1574" s="513"/>
      <c r="F1574" s="517">
        <f t="shared" si="279"/>
        <v>0</v>
      </c>
      <c r="G1574" s="442"/>
      <c r="H1574" s="443"/>
      <c r="I1574" s="1400">
        <v>0</v>
      </c>
      <c r="J1574" s="1405">
        <v>0</v>
      </c>
      <c r="K1574" s="1433" t="str">
        <f t="shared" si="266"/>
        <v/>
      </c>
      <c r="L1574" s="383"/>
    </row>
    <row r="1575" spans="1:12" hidden="1">
      <c r="A1575" s="7">
        <v>320</v>
      </c>
      <c r="B1575" s="1100">
        <v>3900</v>
      </c>
      <c r="C1575" s="2192" t="s">
        <v>929</v>
      </c>
      <c r="D1575" s="2192"/>
      <c r="E1575" s="1415"/>
      <c r="F1575" s="352">
        <f t="shared" si="279"/>
        <v>0</v>
      </c>
      <c r="G1575" s="1214"/>
      <c r="H1575" s="1215"/>
      <c r="I1575" s="1215"/>
      <c r="J1575" s="1216"/>
      <c r="K1575" s="1433" t="str">
        <f t="shared" ref="K1575:K1622" si="280">(IF($E1575&lt;&gt;0,$K$2,IF($F1575&lt;&gt;0,$K$2,IF($G1575&lt;&gt;0,$K$2,IF($H1575&lt;&gt;0,$K$2,IF($I1575&lt;&gt;0,$K$2,IF($J1575&lt;&gt;0,$K$2,"")))))))</f>
        <v/>
      </c>
      <c r="L1575" s="383"/>
    </row>
    <row r="1576" spans="1:12" hidden="1">
      <c r="A1576" s="7">
        <v>330</v>
      </c>
      <c r="B1576" s="1100">
        <v>4000</v>
      </c>
      <c r="C1576" s="2192" t="s">
        <v>930</v>
      </c>
      <c r="D1576" s="2192"/>
      <c r="E1576" s="1415"/>
      <c r="F1576" s="352">
        <f t="shared" si="279"/>
        <v>0</v>
      </c>
      <c r="G1576" s="1214"/>
      <c r="H1576" s="1215"/>
      <c r="I1576" s="1215"/>
      <c r="J1576" s="1216"/>
      <c r="K1576" s="1433" t="str">
        <f t="shared" si="280"/>
        <v/>
      </c>
      <c r="L1576" s="383"/>
    </row>
    <row r="1577" spans="1:12" hidden="1">
      <c r="A1577" s="7">
        <v>350</v>
      </c>
      <c r="B1577" s="1100">
        <v>4100</v>
      </c>
      <c r="C1577" s="2192" t="s">
        <v>931</v>
      </c>
      <c r="D1577" s="2192"/>
      <c r="E1577" s="1415"/>
      <c r="F1577" s="352">
        <f t="shared" si="279"/>
        <v>0</v>
      </c>
      <c r="G1577" s="1214"/>
      <c r="H1577" s="1215"/>
      <c r="I1577" s="1215"/>
      <c r="J1577" s="1216"/>
      <c r="K1577" s="1433" t="str">
        <f t="shared" si="280"/>
        <v/>
      </c>
      <c r="L1577" s="383"/>
    </row>
    <row r="1578" spans="1:12" hidden="1">
      <c r="A1578" s="8">
        <v>355</v>
      </c>
      <c r="B1578" s="1100">
        <v>4200</v>
      </c>
      <c r="C1578" s="2192" t="s">
        <v>932</v>
      </c>
      <c r="D1578" s="2192"/>
      <c r="E1578" s="351">
        <f t="shared" ref="E1578:J1578" si="281">SUM(E1579:E1584)</f>
        <v>0</v>
      </c>
      <c r="F1578" s="352">
        <f t="shared" si="281"/>
        <v>0</v>
      </c>
      <c r="G1578" s="463">
        <f t="shared" si="281"/>
        <v>0</v>
      </c>
      <c r="H1578" s="464">
        <f t="shared" si="281"/>
        <v>0</v>
      </c>
      <c r="I1578" s="464">
        <f t="shared" si="281"/>
        <v>0</v>
      </c>
      <c r="J1578" s="465">
        <f t="shared" si="281"/>
        <v>0</v>
      </c>
      <c r="K1578" s="1433" t="str">
        <f t="shared" si="280"/>
        <v/>
      </c>
      <c r="L1578" s="383"/>
    </row>
    <row r="1579" spans="1:12" hidden="1">
      <c r="A1579" s="8">
        <v>375</v>
      </c>
      <c r="B1579" s="1151"/>
      <c r="C1579" s="1102">
        <v>4201</v>
      </c>
      <c r="D1579" s="1103" t="s">
        <v>933</v>
      </c>
      <c r="E1579" s="507"/>
      <c r="F1579" s="516">
        <f t="shared" ref="F1579:F1584" si="282">G1579+H1579+I1579+J1579</f>
        <v>0</v>
      </c>
      <c r="G1579" s="430"/>
      <c r="H1579" s="431"/>
      <c r="I1579" s="431"/>
      <c r="J1579" s="432"/>
      <c r="K1579" s="1433" t="str">
        <f t="shared" si="280"/>
        <v/>
      </c>
      <c r="L1579" s="383"/>
    </row>
    <row r="1580" spans="1:12" hidden="1">
      <c r="A1580" s="8">
        <v>375</v>
      </c>
      <c r="B1580" s="1151"/>
      <c r="C1580" s="1108">
        <v>4202</v>
      </c>
      <c r="D1580" s="1152" t="s">
        <v>934</v>
      </c>
      <c r="E1580" s="509"/>
      <c r="F1580" s="518">
        <f t="shared" si="282"/>
        <v>0</v>
      </c>
      <c r="G1580" s="433"/>
      <c r="H1580" s="434"/>
      <c r="I1580" s="434"/>
      <c r="J1580" s="435"/>
      <c r="K1580" s="1433" t="str">
        <f t="shared" si="280"/>
        <v/>
      </c>
      <c r="L1580" s="383"/>
    </row>
    <row r="1581" spans="1:12" hidden="1">
      <c r="A1581" s="8">
        <v>380</v>
      </c>
      <c r="B1581" s="1151"/>
      <c r="C1581" s="1108">
        <v>4214</v>
      </c>
      <c r="D1581" s="1152" t="s">
        <v>935</v>
      </c>
      <c r="E1581" s="509"/>
      <c r="F1581" s="518">
        <f t="shared" si="282"/>
        <v>0</v>
      </c>
      <c r="G1581" s="433"/>
      <c r="H1581" s="434"/>
      <c r="I1581" s="434"/>
      <c r="J1581" s="435"/>
      <c r="K1581" s="1433" t="str">
        <f t="shared" si="280"/>
        <v/>
      </c>
      <c r="L1581" s="383"/>
    </row>
    <row r="1582" spans="1:12" hidden="1">
      <c r="A1582" s="8">
        <v>385</v>
      </c>
      <c r="B1582" s="1151"/>
      <c r="C1582" s="1108">
        <v>4217</v>
      </c>
      <c r="D1582" s="1152" t="s">
        <v>936</v>
      </c>
      <c r="E1582" s="509"/>
      <c r="F1582" s="518">
        <f t="shared" si="282"/>
        <v>0</v>
      </c>
      <c r="G1582" s="433"/>
      <c r="H1582" s="434"/>
      <c r="I1582" s="434"/>
      <c r="J1582" s="435"/>
      <c r="K1582" s="1433" t="str">
        <f t="shared" si="280"/>
        <v/>
      </c>
      <c r="L1582" s="383"/>
    </row>
    <row r="1583" spans="1:12" hidden="1">
      <c r="A1583" s="8">
        <v>390</v>
      </c>
      <c r="B1583" s="1151"/>
      <c r="C1583" s="1108">
        <v>4218</v>
      </c>
      <c r="D1583" s="1109" t="s">
        <v>937</v>
      </c>
      <c r="E1583" s="509"/>
      <c r="F1583" s="518">
        <f t="shared" si="282"/>
        <v>0</v>
      </c>
      <c r="G1583" s="433"/>
      <c r="H1583" s="434"/>
      <c r="I1583" s="434"/>
      <c r="J1583" s="435"/>
      <c r="K1583" s="1433" t="str">
        <f t="shared" si="280"/>
        <v/>
      </c>
      <c r="L1583" s="383"/>
    </row>
    <row r="1584" spans="1:12" hidden="1">
      <c r="A1584" s="8">
        <v>390</v>
      </c>
      <c r="B1584" s="1151"/>
      <c r="C1584" s="1104">
        <v>4219</v>
      </c>
      <c r="D1584" s="1136" t="s">
        <v>938</v>
      </c>
      <c r="E1584" s="513"/>
      <c r="F1584" s="517">
        <f t="shared" si="282"/>
        <v>0</v>
      </c>
      <c r="G1584" s="442"/>
      <c r="H1584" s="443"/>
      <c r="I1584" s="443"/>
      <c r="J1584" s="444"/>
      <c r="K1584" s="1433" t="str">
        <f t="shared" si="280"/>
        <v/>
      </c>
      <c r="L1584" s="383"/>
    </row>
    <row r="1585" spans="1:12" hidden="1">
      <c r="A1585" s="8">
        <v>395</v>
      </c>
      <c r="B1585" s="1100">
        <v>4300</v>
      </c>
      <c r="C1585" s="2192" t="s">
        <v>1734</v>
      </c>
      <c r="D1585" s="2192"/>
      <c r="E1585" s="351">
        <f t="shared" ref="E1585:J1585" si="283">SUM(E1586:E1588)</f>
        <v>0</v>
      </c>
      <c r="F1585" s="352">
        <f t="shared" si="283"/>
        <v>0</v>
      </c>
      <c r="G1585" s="463">
        <f t="shared" si="283"/>
        <v>0</v>
      </c>
      <c r="H1585" s="464">
        <f t="shared" si="283"/>
        <v>0</v>
      </c>
      <c r="I1585" s="464">
        <f t="shared" si="283"/>
        <v>0</v>
      </c>
      <c r="J1585" s="465">
        <f t="shared" si="283"/>
        <v>0</v>
      </c>
      <c r="K1585" s="1433" t="str">
        <f t="shared" si="280"/>
        <v/>
      </c>
      <c r="L1585" s="383"/>
    </row>
    <row r="1586" spans="1:12" hidden="1">
      <c r="A1586" s="353">
        <v>397</v>
      </c>
      <c r="B1586" s="1151"/>
      <c r="C1586" s="1102">
        <v>4301</v>
      </c>
      <c r="D1586" s="1121" t="s">
        <v>939</v>
      </c>
      <c r="E1586" s="507"/>
      <c r="F1586" s="516">
        <f t="shared" ref="F1586:F1591" si="284">G1586+H1586+I1586+J1586</f>
        <v>0</v>
      </c>
      <c r="G1586" s="430"/>
      <c r="H1586" s="431"/>
      <c r="I1586" s="431"/>
      <c r="J1586" s="432"/>
      <c r="K1586" s="1433" t="str">
        <f t="shared" si="280"/>
        <v/>
      </c>
      <c r="L1586" s="383"/>
    </row>
    <row r="1587" spans="1:12" hidden="1">
      <c r="A1587" s="6">
        <v>398</v>
      </c>
      <c r="B1587" s="1151"/>
      <c r="C1587" s="1108">
        <v>4302</v>
      </c>
      <c r="D1587" s="1152" t="s">
        <v>1028</v>
      </c>
      <c r="E1587" s="509"/>
      <c r="F1587" s="518">
        <f t="shared" si="284"/>
        <v>0</v>
      </c>
      <c r="G1587" s="433"/>
      <c r="H1587" s="434"/>
      <c r="I1587" s="434"/>
      <c r="J1587" s="435"/>
      <c r="K1587" s="1433" t="str">
        <f t="shared" si="280"/>
        <v/>
      </c>
      <c r="L1587" s="383"/>
    </row>
    <row r="1588" spans="1:12" hidden="1">
      <c r="A1588" s="6">
        <v>399</v>
      </c>
      <c r="B1588" s="1151"/>
      <c r="C1588" s="1104">
        <v>4309</v>
      </c>
      <c r="D1588" s="1112" t="s">
        <v>941</v>
      </c>
      <c r="E1588" s="513"/>
      <c r="F1588" s="517">
        <f t="shared" si="284"/>
        <v>0</v>
      </c>
      <c r="G1588" s="442"/>
      <c r="H1588" s="443"/>
      <c r="I1588" s="443"/>
      <c r="J1588" s="444"/>
      <c r="K1588" s="1433" t="str">
        <f t="shared" si="280"/>
        <v/>
      </c>
      <c r="L1588" s="383"/>
    </row>
    <row r="1589" spans="1:12" hidden="1">
      <c r="A1589" s="6">
        <v>400</v>
      </c>
      <c r="B1589" s="1100">
        <v>4400</v>
      </c>
      <c r="C1589" s="2192" t="s">
        <v>1731</v>
      </c>
      <c r="D1589" s="2192"/>
      <c r="E1589" s="1415"/>
      <c r="F1589" s="352">
        <f t="shared" si="284"/>
        <v>0</v>
      </c>
      <c r="G1589" s="1214"/>
      <c r="H1589" s="1215"/>
      <c r="I1589" s="1215"/>
      <c r="J1589" s="1216"/>
      <c r="K1589" s="1433" t="str">
        <f t="shared" si="280"/>
        <v/>
      </c>
      <c r="L1589" s="383"/>
    </row>
    <row r="1590" spans="1:12" hidden="1">
      <c r="A1590" s="6">
        <v>401</v>
      </c>
      <c r="B1590" s="1100">
        <v>4500</v>
      </c>
      <c r="C1590" s="2192" t="s">
        <v>1732</v>
      </c>
      <c r="D1590" s="2192"/>
      <c r="E1590" s="1415"/>
      <c r="F1590" s="352">
        <f t="shared" si="284"/>
        <v>0</v>
      </c>
      <c r="G1590" s="1214"/>
      <c r="H1590" s="1215"/>
      <c r="I1590" s="1215"/>
      <c r="J1590" s="1216"/>
      <c r="K1590" s="1433" t="str">
        <f t="shared" si="280"/>
        <v/>
      </c>
      <c r="L1590" s="383"/>
    </row>
    <row r="1591" spans="1:12" hidden="1">
      <c r="A1591" s="14">
        <v>404</v>
      </c>
      <c r="B1591" s="1100">
        <v>4600</v>
      </c>
      <c r="C1591" s="2193" t="s">
        <v>942</v>
      </c>
      <c r="D1591" s="2194"/>
      <c r="E1591" s="1415"/>
      <c r="F1591" s="352">
        <f t="shared" si="284"/>
        <v>0</v>
      </c>
      <c r="G1591" s="1214"/>
      <c r="H1591" s="1215"/>
      <c r="I1591" s="1215"/>
      <c r="J1591" s="1216"/>
      <c r="K1591" s="1433" t="str">
        <f t="shared" si="280"/>
        <v/>
      </c>
      <c r="L1591" s="383"/>
    </row>
    <row r="1592" spans="1:12" hidden="1">
      <c r="A1592" s="14">
        <v>404</v>
      </c>
      <c r="B1592" s="1100">
        <v>4900</v>
      </c>
      <c r="C1592" s="2192" t="s">
        <v>579</v>
      </c>
      <c r="D1592" s="2192"/>
      <c r="E1592" s="351">
        <f t="shared" ref="E1592:J1592" si="285">+E1593+E1594</f>
        <v>0</v>
      </c>
      <c r="F1592" s="352">
        <f t="shared" si="285"/>
        <v>0</v>
      </c>
      <c r="G1592" s="463">
        <f t="shared" si="285"/>
        <v>0</v>
      </c>
      <c r="H1592" s="464">
        <f t="shared" si="285"/>
        <v>0</v>
      </c>
      <c r="I1592" s="464">
        <f t="shared" si="285"/>
        <v>0</v>
      </c>
      <c r="J1592" s="465">
        <f t="shared" si="285"/>
        <v>0</v>
      </c>
      <c r="K1592" s="1433" t="str">
        <f t="shared" si="280"/>
        <v/>
      </c>
      <c r="L1592" s="383"/>
    </row>
    <row r="1593" spans="1:12" hidden="1">
      <c r="A1593" s="7">
        <v>440</v>
      </c>
      <c r="B1593" s="1151"/>
      <c r="C1593" s="1102">
        <v>4901</v>
      </c>
      <c r="D1593" s="1153" t="s">
        <v>580</v>
      </c>
      <c r="E1593" s="507"/>
      <c r="F1593" s="516">
        <f>G1593+H1593+I1593+J1593</f>
        <v>0</v>
      </c>
      <c r="G1593" s="430"/>
      <c r="H1593" s="431"/>
      <c r="I1593" s="431"/>
      <c r="J1593" s="432"/>
      <c r="K1593" s="1433" t="str">
        <f t="shared" si="280"/>
        <v/>
      </c>
      <c r="L1593" s="383"/>
    </row>
    <row r="1594" spans="1:12" hidden="1">
      <c r="A1594" s="7">
        <v>450</v>
      </c>
      <c r="B1594" s="1151"/>
      <c r="C1594" s="1104">
        <v>4902</v>
      </c>
      <c r="D1594" s="1112" t="s">
        <v>581</v>
      </c>
      <c r="E1594" s="513"/>
      <c r="F1594" s="517">
        <f>G1594+H1594+I1594+J1594</f>
        <v>0</v>
      </c>
      <c r="G1594" s="442"/>
      <c r="H1594" s="443"/>
      <c r="I1594" s="443"/>
      <c r="J1594" s="444"/>
      <c r="K1594" s="1433" t="str">
        <f t="shared" si="280"/>
        <v/>
      </c>
      <c r="L1594" s="383"/>
    </row>
    <row r="1595" spans="1:12">
      <c r="A1595" s="7">
        <v>495</v>
      </c>
      <c r="B1595" s="1154">
        <v>5100</v>
      </c>
      <c r="C1595" s="2198" t="s">
        <v>943</v>
      </c>
      <c r="D1595" s="2198"/>
      <c r="E1595" s="1415"/>
      <c r="F1595" s="352">
        <f>G1595+H1595+I1595+J1595</f>
        <v>398080</v>
      </c>
      <c r="G1595" s="1214">
        <v>398080</v>
      </c>
      <c r="H1595" s="1215"/>
      <c r="I1595" s="1215"/>
      <c r="J1595" s="1216"/>
      <c r="K1595" s="1433">
        <f t="shared" si="280"/>
        <v>1</v>
      </c>
      <c r="L1595" s="383"/>
    </row>
    <row r="1596" spans="1:12" hidden="1">
      <c r="A1596" s="8">
        <v>500</v>
      </c>
      <c r="B1596" s="1154">
        <v>5200</v>
      </c>
      <c r="C1596" s="2198" t="s">
        <v>944</v>
      </c>
      <c r="D1596" s="2198"/>
      <c r="E1596" s="351">
        <f t="shared" ref="E1596:J1596" si="286">SUM(E1597:E1603)</f>
        <v>0</v>
      </c>
      <c r="F1596" s="352">
        <f t="shared" si="286"/>
        <v>0</v>
      </c>
      <c r="G1596" s="463">
        <f t="shared" si="286"/>
        <v>0</v>
      </c>
      <c r="H1596" s="464">
        <f t="shared" si="286"/>
        <v>0</v>
      </c>
      <c r="I1596" s="464">
        <f t="shared" si="286"/>
        <v>0</v>
      </c>
      <c r="J1596" s="465">
        <f t="shared" si="286"/>
        <v>0</v>
      </c>
      <c r="K1596" s="1433" t="str">
        <f t="shared" si="280"/>
        <v/>
      </c>
      <c r="L1596" s="383"/>
    </row>
    <row r="1597" spans="1:12" hidden="1">
      <c r="A1597" s="8">
        <v>505</v>
      </c>
      <c r="B1597" s="1155"/>
      <c r="C1597" s="1156">
        <v>5201</v>
      </c>
      <c r="D1597" s="1157" t="s">
        <v>945</v>
      </c>
      <c r="E1597" s="507"/>
      <c r="F1597" s="516">
        <f t="shared" ref="F1597:F1603" si="287">G1597+H1597+I1597+J1597</f>
        <v>0</v>
      </c>
      <c r="G1597" s="430"/>
      <c r="H1597" s="431"/>
      <c r="I1597" s="431"/>
      <c r="J1597" s="432"/>
      <c r="K1597" s="1433" t="str">
        <f t="shared" si="280"/>
        <v/>
      </c>
      <c r="L1597" s="383"/>
    </row>
    <row r="1598" spans="1:12" hidden="1">
      <c r="A1598" s="8">
        <v>510</v>
      </c>
      <c r="B1598" s="1155"/>
      <c r="C1598" s="1158">
        <v>5202</v>
      </c>
      <c r="D1598" s="1159" t="s">
        <v>946</v>
      </c>
      <c r="E1598" s="509"/>
      <c r="F1598" s="518">
        <f t="shared" si="287"/>
        <v>0</v>
      </c>
      <c r="G1598" s="433"/>
      <c r="H1598" s="434"/>
      <c r="I1598" s="434"/>
      <c r="J1598" s="435"/>
      <c r="K1598" s="1433" t="str">
        <f t="shared" si="280"/>
        <v/>
      </c>
      <c r="L1598" s="383"/>
    </row>
    <row r="1599" spans="1:12" hidden="1">
      <c r="A1599" s="8">
        <v>515</v>
      </c>
      <c r="B1599" s="1155"/>
      <c r="C1599" s="1158">
        <v>5203</v>
      </c>
      <c r="D1599" s="1159" t="s">
        <v>264</v>
      </c>
      <c r="E1599" s="509"/>
      <c r="F1599" s="518">
        <f t="shared" si="287"/>
        <v>0</v>
      </c>
      <c r="G1599" s="433"/>
      <c r="H1599" s="434"/>
      <c r="I1599" s="434"/>
      <c r="J1599" s="435"/>
      <c r="K1599" s="1433" t="str">
        <f t="shared" si="280"/>
        <v/>
      </c>
      <c r="L1599" s="383"/>
    </row>
    <row r="1600" spans="1:12" hidden="1">
      <c r="A1600" s="8">
        <v>520</v>
      </c>
      <c r="B1600" s="1155"/>
      <c r="C1600" s="1158">
        <v>5204</v>
      </c>
      <c r="D1600" s="1159" t="s">
        <v>265</v>
      </c>
      <c r="E1600" s="509"/>
      <c r="F1600" s="518">
        <f t="shared" si="287"/>
        <v>0</v>
      </c>
      <c r="G1600" s="433"/>
      <c r="H1600" s="434"/>
      <c r="I1600" s="434"/>
      <c r="J1600" s="435"/>
      <c r="K1600" s="1433" t="str">
        <f t="shared" si="280"/>
        <v/>
      </c>
      <c r="L1600" s="383"/>
    </row>
    <row r="1601" spans="1:12" hidden="1">
      <c r="A1601" s="8">
        <v>525</v>
      </c>
      <c r="B1601" s="1155"/>
      <c r="C1601" s="1158">
        <v>5205</v>
      </c>
      <c r="D1601" s="1159" t="s">
        <v>266</v>
      </c>
      <c r="E1601" s="509"/>
      <c r="F1601" s="518">
        <f t="shared" si="287"/>
        <v>0</v>
      </c>
      <c r="G1601" s="433"/>
      <c r="H1601" s="434"/>
      <c r="I1601" s="434"/>
      <c r="J1601" s="435"/>
      <c r="K1601" s="1433" t="str">
        <f t="shared" si="280"/>
        <v/>
      </c>
      <c r="L1601" s="383"/>
    </row>
    <row r="1602" spans="1:12" hidden="1">
      <c r="A1602" s="7">
        <v>635</v>
      </c>
      <c r="B1602" s="1155"/>
      <c r="C1602" s="1158">
        <v>5206</v>
      </c>
      <c r="D1602" s="1159" t="s">
        <v>267</v>
      </c>
      <c r="E1602" s="509"/>
      <c r="F1602" s="518">
        <f t="shared" si="287"/>
        <v>0</v>
      </c>
      <c r="G1602" s="433"/>
      <c r="H1602" s="434"/>
      <c r="I1602" s="434"/>
      <c r="J1602" s="435"/>
      <c r="K1602" s="1433" t="str">
        <f t="shared" si="280"/>
        <v/>
      </c>
      <c r="L1602" s="383"/>
    </row>
    <row r="1603" spans="1:12" hidden="1">
      <c r="A1603" s="8">
        <v>640</v>
      </c>
      <c r="B1603" s="1155"/>
      <c r="C1603" s="1160">
        <v>5219</v>
      </c>
      <c r="D1603" s="1161" t="s">
        <v>268</v>
      </c>
      <c r="E1603" s="513"/>
      <c r="F1603" s="517">
        <f t="shared" si="287"/>
        <v>0</v>
      </c>
      <c r="G1603" s="442"/>
      <c r="H1603" s="443"/>
      <c r="I1603" s="443"/>
      <c r="J1603" s="444"/>
      <c r="K1603" s="1433" t="str">
        <f t="shared" si="280"/>
        <v/>
      </c>
      <c r="L1603" s="383"/>
    </row>
    <row r="1604" spans="1:12" hidden="1">
      <c r="A1604" s="8">
        <v>645</v>
      </c>
      <c r="B1604" s="1154">
        <v>5300</v>
      </c>
      <c r="C1604" s="2198" t="s">
        <v>269</v>
      </c>
      <c r="D1604" s="2198"/>
      <c r="E1604" s="351">
        <f t="shared" ref="E1604:J1604" si="288">SUM(E1605:E1606)</f>
        <v>0</v>
      </c>
      <c r="F1604" s="352">
        <f t="shared" si="288"/>
        <v>0</v>
      </c>
      <c r="G1604" s="463">
        <f t="shared" si="288"/>
        <v>0</v>
      </c>
      <c r="H1604" s="464">
        <f t="shared" si="288"/>
        <v>0</v>
      </c>
      <c r="I1604" s="464">
        <f t="shared" si="288"/>
        <v>0</v>
      </c>
      <c r="J1604" s="465">
        <f t="shared" si="288"/>
        <v>0</v>
      </c>
      <c r="K1604" s="1433" t="str">
        <f t="shared" si="280"/>
        <v/>
      </c>
      <c r="L1604" s="383"/>
    </row>
    <row r="1605" spans="1:12" hidden="1">
      <c r="A1605" s="8">
        <v>650</v>
      </c>
      <c r="B1605" s="1155"/>
      <c r="C1605" s="1156">
        <v>5301</v>
      </c>
      <c r="D1605" s="1157" t="s">
        <v>1266</v>
      </c>
      <c r="E1605" s="507"/>
      <c r="F1605" s="516">
        <f>G1605+H1605+I1605+J1605</f>
        <v>0</v>
      </c>
      <c r="G1605" s="430"/>
      <c r="H1605" s="431"/>
      <c r="I1605" s="431"/>
      <c r="J1605" s="432"/>
      <c r="K1605" s="1433" t="str">
        <f t="shared" si="280"/>
        <v/>
      </c>
      <c r="L1605" s="383"/>
    </row>
    <row r="1606" spans="1:12" hidden="1">
      <c r="A1606" s="7">
        <v>655</v>
      </c>
      <c r="B1606" s="1155"/>
      <c r="C1606" s="1160">
        <v>5309</v>
      </c>
      <c r="D1606" s="1161" t="s">
        <v>270</v>
      </c>
      <c r="E1606" s="513"/>
      <c r="F1606" s="517">
        <f>G1606+H1606+I1606+J1606</f>
        <v>0</v>
      </c>
      <c r="G1606" s="442"/>
      <c r="H1606" s="443"/>
      <c r="I1606" s="443"/>
      <c r="J1606" s="444"/>
      <c r="K1606" s="1433" t="str">
        <f t="shared" si="280"/>
        <v/>
      </c>
      <c r="L1606" s="383"/>
    </row>
    <row r="1607" spans="1:12" hidden="1">
      <c r="A1607" s="7">
        <v>665</v>
      </c>
      <c r="B1607" s="1154">
        <v>5400</v>
      </c>
      <c r="C1607" s="2198" t="s">
        <v>960</v>
      </c>
      <c r="D1607" s="2198"/>
      <c r="E1607" s="1415"/>
      <c r="F1607" s="352">
        <f>G1607+H1607+I1607+J1607</f>
        <v>0</v>
      </c>
      <c r="G1607" s="1214"/>
      <c r="H1607" s="1215"/>
      <c r="I1607" s="1215"/>
      <c r="J1607" s="1216"/>
      <c r="K1607" s="1433" t="str">
        <f t="shared" si="280"/>
        <v/>
      </c>
      <c r="L1607" s="383"/>
    </row>
    <row r="1608" spans="1:12" hidden="1">
      <c r="A1608" s="7">
        <v>675</v>
      </c>
      <c r="B1608" s="1100">
        <v>5500</v>
      </c>
      <c r="C1608" s="2192" t="s">
        <v>961</v>
      </c>
      <c r="D1608" s="2192"/>
      <c r="E1608" s="351">
        <f t="shared" ref="E1608:J1608" si="289">SUM(E1609:E1612)</f>
        <v>0</v>
      </c>
      <c r="F1608" s="352">
        <f t="shared" si="289"/>
        <v>0</v>
      </c>
      <c r="G1608" s="463">
        <f t="shared" si="289"/>
        <v>0</v>
      </c>
      <c r="H1608" s="464">
        <f t="shared" si="289"/>
        <v>0</v>
      </c>
      <c r="I1608" s="464">
        <f t="shared" si="289"/>
        <v>0</v>
      </c>
      <c r="J1608" s="465">
        <f t="shared" si="289"/>
        <v>0</v>
      </c>
      <c r="K1608" s="1433" t="str">
        <f t="shared" si="280"/>
        <v/>
      </c>
      <c r="L1608" s="383"/>
    </row>
    <row r="1609" spans="1:12" hidden="1">
      <c r="A1609" s="7">
        <v>685</v>
      </c>
      <c r="B1609" s="1151"/>
      <c r="C1609" s="1102">
        <v>5501</v>
      </c>
      <c r="D1609" s="1121" t="s">
        <v>962</v>
      </c>
      <c r="E1609" s="507"/>
      <c r="F1609" s="516">
        <f>G1609+H1609+I1609+J1609</f>
        <v>0</v>
      </c>
      <c r="G1609" s="430"/>
      <c r="H1609" s="431"/>
      <c r="I1609" s="431"/>
      <c r="J1609" s="432"/>
      <c r="K1609" s="1433" t="str">
        <f t="shared" si="280"/>
        <v/>
      </c>
      <c r="L1609" s="383"/>
    </row>
    <row r="1610" spans="1:12" hidden="1">
      <c r="A1610" s="8">
        <v>690</v>
      </c>
      <c r="B1610" s="1151"/>
      <c r="C1610" s="1108">
        <v>5502</v>
      </c>
      <c r="D1610" s="1109" t="s">
        <v>963</v>
      </c>
      <c r="E1610" s="509"/>
      <c r="F1610" s="518">
        <f>G1610+H1610+I1610+J1610</f>
        <v>0</v>
      </c>
      <c r="G1610" s="433"/>
      <c r="H1610" s="434"/>
      <c r="I1610" s="434"/>
      <c r="J1610" s="435"/>
      <c r="K1610" s="1433" t="str">
        <f t="shared" si="280"/>
        <v/>
      </c>
      <c r="L1610" s="383"/>
    </row>
    <row r="1611" spans="1:12" hidden="1">
      <c r="A1611" s="8">
        <v>695</v>
      </c>
      <c r="B1611" s="1151"/>
      <c r="C1611" s="1108">
        <v>5503</v>
      </c>
      <c r="D1611" s="1152" t="s">
        <v>964</v>
      </c>
      <c r="E1611" s="509"/>
      <c r="F1611" s="518">
        <f>G1611+H1611+I1611+J1611</f>
        <v>0</v>
      </c>
      <c r="G1611" s="433"/>
      <c r="H1611" s="434"/>
      <c r="I1611" s="434"/>
      <c r="J1611" s="435"/>
      <c r="K1611" s="1433" t="str">
        <f t="shared" si="280"/>
        <v/>
      </c>
      <c r="L1611" s="383"/>
    </row>
    <row r="1612" spans="1:12" hidden="1">
      <c r="A1612" s="7">
        <v>700</v>
      </c>
      <c r="B1612" s="1151"/>
      <c r="C1612" s="1104">
        <v>5504</v>
      </c>
      <c r="D1612" s="1132" t="s">
        <v>965</v>
      </c>
      <c r="E1612" s="513"/>
      <c r="F1612" s="517">
        <f>G1612+H1612+I1612+J1612</f>
        <v>0</v>
      </c>
      <c r="G1612" s="442"/>
      <c r="H1612" s="443"/>
      <c r="I1612" s="443"/>
      <c r="J1612" s="444"/>
      <c r="K1612" s="1433" t="str">
        <f t="shared" si="280"/>
        <v/>
      </c>
      <c r="L1612" s="383"/>
    </row>
    <row r="1613" spans="1:12" hidden="1">
      <c r="A1613" s="7">
        <v>710</v>
      </c>
      <c r="B1613" s="1154">
        <v>5700</v>
      </c>
      <c r="C1613" s="2195" t="s">
        <v>1326</v>
      </c>
      <c r="D1613" s="2196"/>
      <c r="E1613" s="351">
        <f t="shared" ref="E1613:J1613" si="290">SUM(E1614:E1616)</f>
        <v>0</v>
      </c>
      <c r="F1613" s="352">
        <f t="shared" si="290"/>
        <v>0</v>
      </c>
      <c r="G1613" s="463">
        <f t="shared" si="290"/>
        <v>0</v>
      </c>
      <c r="H1613" s="464">
        <f t="shared" si="290"/>
        <v>0</v>
      </c>
      <c r="I1613" s="464">
        <f t="shared" si="290"/>
        <v>0</v>
      </c>
      <c r="J1613" s="465">
        <f t="shared" si="290"/>
        <v>0</v>
      </c>
      <c r="K1613" s="1433" t="str">
        <f t="shared" si="280"/>
        <v/>
      </c>
      <c r="L1613" s="383"/>
    </row>
    <row r="1614" spans="1:12" ht="36" hidden="1" customHeight="1">
      <c r="A1614" s="8">
        <v>715</v>
      </c>
      <c r="B1614" s="1155"/>
      <c r="C1614" s="1156">
        <v>5701</v>
      </c>
      <c r="D1614" s="1157" t="s">
        <v>967</v>
      </c>
      <c r="E1614" s="507"/>
      <c r="F1614" s="516">
        <f>G1614+H1614+I1614+J1614</f>
        <v>0</v>
      </c>
      <c r="G1614" s="430"/>
      <c r="H1614" s="431"/>
      <c r="I1614" s="431"/>
      <c r="J1614" s="432"/>
      <c r="K1614" s="1433" t="str">
        <f t="shared" si="280"/>
        <v/>
      </c>
      <c r="L1614" s="383"/>
    </row>
    <row r="1615" spans="1:12" hidden="1">
      <c r="A1615" s="8">
        <v>720</v>
      </c>
      <c r="B1615" s="1155"/>
      <c r="C1615" s="1162">
        <v>5702</v>
      </c>
      <c r="D1615" s="1163" t="s">
        <v>968</v>
      </c>
      <c r="E1615" s="511"/>
      <c r="F1615" s="519">
        <f>G1615+H1615+I1615+J1615</f>
        <v>0</v>
      </c>
      <c r="G1615" s="497"/>
      <c r="H1615" s="498"/>
      <c r="I1615" s="498"/>
      <c r="J1615" s="499"/>
      <c r="K1615" s="1433" t="str">
        <f t="shared" si="280"/>
        <v/>
      </c>
      <c r="L1615" s="383"/>
    </row>
    <row r="1616" spans="1:12" hidden="1">
      <c r="A1616" s="8">
        <v>725</v>
      </c>
      <c r="B1616" s="1107"/>
      <c r="C1616" s="1164">
        <v>4071</v>
      </c>
      <c r="D1616" s="1165" t="s">
        <v>969</v>
      </c>
      <c r="E1616" s="1420"/>
      <c r="F1616" s="529">
        <f>G1616+H1616+I1616+J1616</f>
        <v>0</v>
      </c>
      <c r="G1616" s="632"/>
      <c r="H1616" s="1217"/>
      <c r="I1616" s="1217"/>
      <c r="J1616" s="1218"/>
      <c r="K1616" s="1433" t="str">
        <f t="shared" si="280"/>
        <v/>
      </c>
      <c r="L1616" s="383"/>
    </row>
    <row r="1617" spans="1:12" hidden="1">
      <c r="A1617" s="8">
        <v>730</v>
      </c>
      <c r="B1617" s="1166"/>
      <c r="C1617" s="1167"/>
      <c r="D1617" s="1168"/>
      <c r="E1617" s="1434"/>
      <c r="F1617" s="649"/>
      <c r="G1617" s="649"/>
      <c r="H1617" s="649"/>
      <c r="I1617" s="649"/>
      <c r="J1617" s="650"/>
      <c r="K1617" s="1433" t="str">
        <f t="shared" si="280"/>
        <v/>
      </c>
      <c r="L1617" s="383"/>
    </row>
    <row r="1618" spans="1:12" hidden="1">
      <c r="A1618" s="8">
        <v>735</v>
      </c>
      <c r="B1618" s="1169">
        <v>98</v>
      </c>
      <c r="C1618" s="2224" t="s">
        <v>970</v>
      </c>
      <c r="D1618" s="2225"/>
      <c r="E1618" s="1421"/>
      <c r="F1618" s="663">
        <f>G1618+H1618+I1618+J1618</f>
        <v>0</v>
      </c>
      <c r="G1618" s="656">
        <v>0</v>
      </c>
      <c r="H1618" s="657">
        <v>0</v>
      </c>
      <c r="I1618" s="657">
        <v>0</v>
      </c>
      <c r="J1618" s="658">
        <v>0</v>
      </c>
      <c r="K1618" s="1433" t="str">
        <f t="shared" si="280"/>
        <v/>
      </c>
      <c r="L1618" s="383"/>
    </row>
    <row r="1619" spans="1:12" hidden="1">
      <c r="A1619" s="8">
        <v>740</v>
      </c>
      <c r="B1619" s="1170"/>
      <c r="C1619" s="1171"/>
      <c r="D1619" s="1172"/>
      <c r="E1619" s="276"/>
      <c r="F1619" s="276"/>
      <c r="G1619" s="276"/>
      <c r="H1619" s="276"/>
      <c r="I1619" s="276"/>
      <c r="J1619" s="277"/>
      <c r="K1619" s="1433" t="str">
        <f t="shared" si="280"/>
        <v/>
      </c>
      <c r="L1619" s="383"/>
    </row>
    <row r="1620" spans="1:12" hidden="1">
      <c r="A1620" s="8">
        <v>745</v>
      </c>
      <c r="B1620" s="1173"/>
      <c r="C1620" s="1035"/>
      <c r="D1620" s="1168"/>
      <c r="E1620" s="665"/>
      <c r="F1620" s="665"/>
      <c r="G1620" s="665"/>
      <c r="H1620" s="665"/>
      <c r="I1620" s="665"/>
      <c r="J1620" s="279"/>
      <c r="K1620" s="1433" t="str">
        <f t="shared" si="280"/>
        <v/>
      </c>
      <c r="L1620" s="383"/>
    </row>
    <row r="1621" spans="1:12" hidden="1">
      <c r="A1621" s="7">
        <v>750</v>
      </c>
      <c r="B1621" s="1174"/>
      <c r="C1621" s="1175"/>
      <c r="D1621" s="1168"/>
      <c r="E1621" s="665"/>
      <c r="F1621" s="665"/>
      <c r="G1621" s="665"/>
      <c r="H1621" s="665"/>
      <c r="I1621" s="665"/>
      <c r="J1621" s="279"/>
      <c r="K1621" s="1433" t="str">
        <f t="shared" si="280"/>
        <v/>
      </c>
      <c r="L1621" s="383"/>
    </row>
    <row r="1622" spans="1:12" ht="16.5" thickBot="1">
      <c r="A1622" s="8">
        <v>755</v>
      </c>
      <c r="B1622" s="1176"/>
      <c r="C1622" s="1176" t="s">
        <v>494</v>
      </c>
      <c r="D1622" s="1177">
        <f>+B1622</f>
        <v>0</v>
      </c>
      <c r="E1622" s="365">
        <f t="shared" ref="E1622:J1622" si="291">SUM(E1507,E1510,E1516,E1524,E1525,E1543,E1547,E1553,E1556,E1557,E1558,E1559,E1560,E1569,E1575,E1576,E1577,E1578,E1585,E1589,E1590,E1591,E1592,E1595,E1596,E1604,E1607,E1608,E1613)+E1618</f>
        <v>0</v>
      </c>
      <c r="F1622" s="366">
        <f t="shared" si="291"/>
        <v>405111</v>
      </c>
      <c r="G1622" s="646">
        <f t="shared" si="291"/>
        <v>403625</v>
      </c>
      <c r="H1622" s="647">
        <f t="shared" si="291"/>
        <v>0</v>
      </c>
      <c r="I1622" s="647">
        <f t="shared" si="291"/>
        <v>0</v>
      </c>
      <c r="J1622" s="648">
        <f t="shared" si="291"/>
        <v>1486</v>
      </c>
      <c r="K1622" s="1433">
        <f t="shared" si="280"/>
        <v>1</v>
      </c>
      <c r="L1622" s="1428" t="str">
        <f>LEFT(C1504,1)</f>
        <v>8</v>
      </c>
    </row>
    <row r="1623" spans="1:12" ht="16.5" thickTop="1">
      <c r="A1623" s="8">
        <v>760</v>
      </c>
      <c r="B1623" s="1178"/>
      <c r="C1623" s="1179"/>
      <c r="D1623" s="1054"/>
      <c r="E1623" s="1035"/>
      <c r="F1623" s="1035"/>
      <c r="G1623" s="1035"/>
      <c r="H1623" s="1035"/>
      <c r="I1623" s="1035"/>
      <c r="J1623" s="1035"/>
      <c r="K1623" s="4">
        <f>K1622</f>
        <v>1</v>
      </c>
      <c r="L1623" s="382"/>
    </row>
    <row r="1624" spans="1:12">
      <c r="A1624" s="7">
        <v>765</v>
      </c>
      <c r="B1624" s="1089"/>
      <c r="C1624" s="1180"/>
      <c r="D1624" s="1181"/>
      <c r="E1624" s="665"/>
      <c r="F1624" s="665"/>
      <c r="G1624" s="665"/>
      <c r="H1624" s="665"/>
      <c r="I1624" s="665"/>
      <c r="J1624" s="665"/>
      <c r="K1624" s="4">
        <f>K1622</f>
        <v>1</v>
      </c>
      <c r="L1624" s="382"/>
    </row>
    <row r="1625" spans="1:12" hidden="1">
      <c r="A1625" s="7">
        <v>775</v>
      </c>
      <c r="B1625" s="1035"/>
      <c r="C1625" s="1035"/>
      <c r="D1625" s="1054"/>
      <c r="E1625" s="665"/>
      <c r="F1625" s="665"/>
      <c r="G1625" s="665"/>
      <c r="H1625" s="665"/>
      <c r="I1625" s="665"/>
      <c r="J1625" s="665"/>
      <c r="K1625" s="1815" t="str">
        <f>(IF(SUM(K1636:K1657)&lt;&gt;0,$K$2,""))</f>
        <v/>
      </c>
      <c r="L1625" s="382"/>
    </row>
    <row r="1626" spans="1:12" hidden="1">
      <c r="A1626" s="8">
        <v>780</v>
      </c>
      <c r="B1626" s="2190" t="str">
        <f>$B$7</f>
        <v>ОТЧЕТНИ ДАННИ ПО ЕБК ЗА СМЕТКИТЕ ЗА СРЕДСТВАТА ОТ ЕВРОПЕЙСКИЯ СЪЮЗ - КСФ</v>
      </c>
      <c r="C1626" s="2191"/>
      <c r="D1626" s="2191"/>
      <c r="E1626" s="665"/>
      <c r="F1626" s="665"/>
      <c r="G1626" s="665"/>
      <c r="H1626" s="665"/>
      <c r="I1626" s="665"/>
      <c r="J1626" s="665"/>
      <c r="K1626" s="1815" t="str">
        <f>(IF(SUM(K1636:K1657)&lt;&gt;0,$K$2,""))</f>
        <v/>
      </c>
      <c r="L1626" s="382"/>
    </row>
    <row r="1627" spans="1:12" hidden="1">
      <c r="A1627" s="8">
        <v>785</v>
      </c>
      <c r="B1627" s="1035"/>
      <c r="C1627" s="1035"/>
      <c r="D1627" s="1054"/>
      <c r="E1627" s="1055" t="s">
        <v>737</v>
      </c>
      <c r="F1627" s="1055" t="s">
        <v>644</v>
      </c>
      <c r="G1627" s="665"/>
      <c r="H1627" s="665"/>
      <c r="I1627" s="665"/>
      <c r="J1627" s="665"/>
      <c r="K1627" s="1815" t="str">
        <f>(IF(SUM(K1636:K1657)&lt;&gt;0,$K$2,""))</f>
        <v/>
      </c>
      <c r="L1627" s="382"/>
    </row>
    <row r="1628" spans="1:12" ht="18.75" hidden="1">
      <c r="A1628" s="8">
        <v>790</v>
      </c>
      <c r="B1628" s="2187">
        <f>$B$9</f>
        <v>0</v>
      </c>
      <c r="C1628" s="2188"/>
      <c r="D1628" s="2189"/>
      <c r="E1628" s="977">
        <f>$E$9</f>
        <v>43466</v>
      </c>
      <c r="F1628" s="1059">
        <f>$F$9</f>
        <v>43555</v>
      </c>
      <c r="G1628" s="665"/>
      <c r="H1628" s="665"/>
      <c r="I1628" s="665"/>
      <c r="J1628" s="665"/>
      <c r="K1628" s="1815" t="str">
        <f>(IF(SUM(K1636:K1657)&lt;&gt;0,$K$2,""))</f>
        <v/>
      </c>
      <c r="L1628" s="382"/>
    </row>
    <row r="1629" spans="1:12" hidden="1">
      <c r="A1629" s="8">
        <v>795</v>
      </c>
      <c r="B1629" s="1060" t="str">
        <f>$B$10</f>
        <v xml:space="preserve">                                                            (наименование на разпоредителя с бюджет)</v>
      </c>
      <c r="C1629" s="1035"/>
      <c r="D1629" s="1054"/>
      <c r="E1629" s="1089"/>
      <c r="F1629" s="1089"/>
      <c r="G1629" s="665"/>
      <c r="H1629" s="665"/>
      <c r="I1629" s="665"/>
      <c r="J1629" s="665"/>
      <c r="K1629" s="1815" t="str">
        <f>(IF(SUM(K1636:K1657)&lt;&gt;0,$K$2,""))</f>
        <v/>
      </c>
      <c r="L1629" s="382"/>
    </row>
    <row r="1630" spans="1:12" hidden="1">
      <c r="A1630" s="7">
        <v>805</v>
      </c>
      <c r="B1630" s="1060"/>
      <c r="C1630" s="1035"/>
      <c r="D1630" s="1054"/>
      <c r="E1630" s="1060"/>
      <c r="F1630" s="1035"/>
      <c r="G1630" s="665"/>
      <c r="H1630" s="665"/>
      <c r="I1630" s="665"/>
      <c r="J1630" s="665"/>
      <c r="K1630" s="1815" t="str">
        <f>(IF(SUM(K1636:K1657)&lt;&gt;0,$K$2,""))</f>
        <v/>
      </c>
      <c r="L1630" s="382"/>
    </row>
    <row r="1631" spans="1:12" ht="19.5" hidden="1">
      <c r="A1631" s="8">
        <v>810</v>
      </c>
      <c r="B1631" s="2221" t="str">
        <f>$B$12</f>
        <v>Министерство на регионалното развитие и благоустройство</v>
      </c>
      <c r="C1631" s="2222"/>
      <c r="D1631" s="2223"/>
      <c r="E1631" s="1062" t="s">
        <v>1305</v>
      </c>
      <c r="F1631" s="1814" t="str">
        <f>$F$12</f>
        <v>2100</v>
      </c>
      <c r="G1631" s="665"/>
      <c r="H1631" s="665"/>
      <c r="I1631" s="665"/>
      <c r="J1631" s="665"/>
      <c r="K1631" s="1815" t="str">
        <f>(IF(SUM(K1636:K1657)&lt;&gt;0,$K$2,""))</f>
        <v/>
      </c>
      <c r="L1631" s="382"/>
    </row>
    <row r="1632" spans="1:12" hidden="1">
      <c r="A1632" s="8">
        <v>815</v>
      </c>
      <c r="B1632" s="1064" t="str">
        <f>$B$13</f>
        <v xml:space="preserve">                                             (наименование на първостепенния разпоредител с бюджет)</v>
      </c>
      <c r="C1632" s="1035"/>
      <c r="D1632" s="1054"/>
      <c r="E1632" s="1065"/>
      <c r="F1632" s="1066"/>
      <c r="G1632" s="665"/>
      <c r="H1632" s="665"/>
      <c r="I1632" s="665"/>
      <c r="J1632" s="665"/>
      <c r="K1632" s="1815" t="str">
        <f>(IF(SUM(K1636:K1657)&lt;&gt;0,$K$2,""))</f>
        <v/>
      </c>
      <c r="L1632" s="382"/>
    </row>
    <row r="1633" spans="1:12" ht="19.5" hidden="1">
      <c r="A1633" s="11">
        <v>525</v>
      </c>
      <c r="B1633" s="1182"/>
      <c r="C1633" s="1182"/>
      <c r="D1633" s="1411" t="s">
        <v>1416</v>
      </c>
      <c r="E1633" s="1184">
        <f>$E$15</f>
        <v>98</v>
      </c>
      <c r="F1633" s="1185" t="str">
        <f>$F$15</f>
        <v>СЕС - КСФ</v>
      </c>
      <c r="G1633" s="665"/>
      <c r="H1633" s="665"/>
      <c r="I1633" s="665"/>
      <c r="J1633" s="665"/>
      <c r="K1633" s="1815" t="str">
        <f>(IF(SUM(K1636:K1657)&lt;&gt;0,$K$2,""))</f>
        <v/>
      </c>
      <c r="L1633" s="382"/>
    </row>
    <row r="1634" spans="1:12" hidden="1">
      <c r="A1634" s="7">
        <v>820</v>
      </c>
      <c r="B1634" s="1089"/>
      <c r="C1634" s="1035"/>
      <c r="D1634" s="1186" t="s">
        <v>2200</v>
      </c>
      <c r="E1634" s="665"/>
      <c r="F1634" s="1187" t="s">
        <v>740</v>
      </c>
      <c r="G1634" s="1187"/>
      <c r="H1634" s="665"/>
      <c r="I1634" s="1187"/>
      <c r="J1634" s="665"/>
      <c r="K1634" s="1815" t="str">
        <f>(IF(SUM(K1636:K1657)&lt;&gt;0,$K$2,""))</f>
        <v/>
      </c>
      <c r="L1634" s="382"/>
    </row>
    <row r="1635" spans="1:12" hidden="1">
      <c r="A1635" s="8">
        <v>821</v>
      </c>
      <c r="B1635" s="1188" t="s">
        <v>972</v>
      </c>
      <c r="C1635" s="1189" t="s">
        <v>973</v>
      </c>
      <c r="D1635" s="1190" t="s">
        <v>974</v>
      </c>
      <c r="E1635" s="1191" t="s">
        <v>975</v>
      </c>
      <c r="F1635" s="1192" t="s">
        <v>976</v>
      </c>
      <c r="G1635" s="666"/>
      <c r="H1635" s="666"/>
      <c r="I1635" s="666"/>
      <c r="J1635" s="666"/>
      <c r="K1635" s="1815" t="str">
        <f>(IF(SUM(K1636:K1657)&lt;&gt;0,$K$2,""))</f>
        <v/>
      </c>
      <c r="L1635" s="382"/>
    </row>
    <row r="1636" spans="1:12" hidden="1">
      <c r="A1636" s="8">
        <v>822</v>
      </c>
      <c r="B1636" s="1193"/>
      <c r="C1636" s="1194" t="s">
        <v>977</v>
      </c>
      <c r="D1636" s="1195" t="s">
        <v>978</v>
      </c>
      <c r="E1636" s="1219">
        <f>E1637+E1638</f>
        <v>0</v>
      </c>
      <c r="F1636" s="1220">
        <f>F1637+F1638</f>
        <v>0</v>
      </c>
      <c r="G1636" s="666"/>
      <c r="H1636" s="666"/>
      <c r="I1636" s="666"/>
      <c r="J1636" s="666"/>
      <c r="K1636" s="172" t="str">
        <f t="shared" ref="K1636:K1661" si="292">(IF($E1636&lt;&gt;0,$K$2,IF($F1636&lt;&gt;0,$K$2,"")))</f>
        <v/>
      </c>
      <c r="L1636" s="382"/>
    </row>
    <row r="1637" spans="1:12" hidden="1">
      <c r="A1637" s="8">
        <v>823</v>
      </c>
      <c r="B1637" s="1196"/>
      <c r="C1637" s="1197" t="s">
        <v>979</v>
      </c>
      <c r="D1637" s="1198" t="s">
        <v>980</v>
      </c>
      <c r="E1637" s="1221"/>
      <c r="F1637" s="1222"/>
      <c r="G1637" s="666"/>
      <c r="H1637" s="666"/>
      <c r="I1637" s="666"/>
      <c r="J1637" s="666"/>
      <c r="K1637" s="172" t="str">
        <f t="shared" si="292"/>
        <v/>
      </c>
      <c r="L1637" s="382"/>
    </row>
    <row r="1638" spans="1:12" hidden="1">
      <c r="A1638" s="8">
        <v>825</v>
      </c>
      <c r="B1638" s="1199"/>
      <c r="C1638" s="1200" t="s">
        <v>981</v>
      </c>
      <c r="D1638" s="1201" t="s">
        <v>982</v>
      </c>
      <c r="E1638" s="1223"/>
      <c r="F1638" s="1224"/>
      <c r="G1638" s="666"/>
      <c r="H1638" s="666"/>
      <c r="I1638" s="666"/>
      <c r="J1638" s="666"/>
      <c r="K1638" s="172" t="str">
        <f t="shared" si="292"/>
        <v/>
      </c>
      <c r="L1638" s="382"/>
    </row>
    <row r="1639" spans="1:12" hidden="1">
      <c r="A1639" s="8"/>
      <c r="B1639" s="1193"/>
      <c r="C1639" s="1194" t="s">
        <v>983</v>
      </c>
      <c r="D1639" s="1195" t="s">
        <v>984</v>
      </c>
      <c r="E1639" s="1225">
        <f>E1640+E1641</f>
        <v>0</v>
      </c>
      <c r="F1639" s="1226">
        <f>F1640+F1641</f>
        <v>0</v>
      </c>
      <c r="G1639" s="666"/>
      <c r="H1639" s="666"/>
      <c r="I1639" s="666"/>
      <c r="J1639" s="666"/>
      <c r="K1639" s="172" t="str">
        <f t="shared" si="292"/>
        <v/>
      </c>
      <c r="L1639" s="382"/>
    </row>
    <row r="1640" spans="1:12" hidden="1">
      <c r="A1640" s="8"/>
      <c r="B1640" s="1196"/>
      <c r="C1640" s="1197" t="s">
        <v>985</v>
      </c>
      <c r="D1640" s="1198" t="s">
        <v>980</v>
      </c>
      <c r="E1640" s="1221"/>
      <c r="F1640" s="1222"/>
      <c r="G1640" s="666"/>
      <c r="H1640" s="666"/>
      <c r="I1640" s="666"/>
      <c r="J1640" s="666"/>
      <c r="K1640" s="172" t="str">
        <f t="shared" si="292"/>
        <v/>
      </c>
      <c r="L1640" s="382"/>
    </row>
    <row r="1641" spans="1:12" hidden="1">
      <c r="A1641" s="8"/>
      <c r="B1641" s="1202"/>
      <c r="C1641" s="1203" t="s">
        <v>986</v>
      </c>
      <c r="D1641" s="1204" t="s">
        <v>987</v>
      </c>
      <c r="E1641" s="1227"/>
      <c r="F1641" s="1228"/>
      <c r="G1641" s="666"/>
      <c r="H1641" s="666"/>
      <c r="I1641" s="666"/>
      <c r="J1641" s="666"/>
      <c r="K1641" s="172" t="str">
        <f t="shared" si="292"/>
        <v/>
      </c>
      <c r="L1641" s="382"/>
    </row>
    <row r="1642" spans="1:12" hidden="1">
      <c r="A1642" s="8"/>
      <c r="B1642" s="1193"/>
      <c r="C1642" s="1194" t="s">
        <v>988</v>
      </c>
      <c r="D1642" s="1195" t="s">
        <v>989</v>
      </c>
      <c r="E1642" s="1229"/>
      <c r="F1642" s="1230"/>
      <c r="G1642" s="666"/>
      <c r="H1642" s="666"/>
      <c r="I1642" s="666"/>
      <c r="J1642" s="666"/>
      <c r="K1642" s="172" t="str">
        <f t="shared" si="292"/>
        <v/>
      </c>
      <c r="L1642" s="382"/>
    </row>
    <row r="1643" spans="1:12" hidden="1">
      <c r="A1643" s="8"/>
      <c r="B1643" s="1196"/>
      <c r="C1643" s="1205" t="s">
        <v>990</v>
      </c>
      <c r="D1643" s="1206" t="s">
        <v>991</v>
      </c>
      <c r="E1643" s="1231"/>
      <c r="F1643" s="1232"/>
      <c r="G1643" s="666"/>
      <c r="H1643" s="666"/>
      <c r="I1643" s="666"/>
      <c r="J1643" s="666"/>
      <c r="K1643" s="172" t="str">
        <f t="shared" si="292"/>
        <v/>
      </c>
      <c r="L1643" s="382"/>
    </row>
    <row r="1644" spans="1:12" hidden="1">
      <c r="A1644" s="8"/>
      <c r="B1644" s="1202"/>
      <c r="C1644" s="1200" t="s">
        <v>992</v>
      </c>
      <c r="D1644" s="1201" t="s">
        <v>993</v>
      </c>
      <c r="E1644" s="1233"/>
      <c r="F1644" s="1234"/>
      <c r="G1644" s="666"/>
      <c r="H1644" s="666"/>
      <c r="I1644" s="666"/>
      <c r="J1644" s="666"/>
      <c r="K1644" s="172" t="str">
        <f t="shared" si="292"/>
        <v/>
      </c>
      <c r="L1644" s="382"/>
    </row>
    <row r="1645" spans="1:12" hidden="1">
      <c r="A1645" s="8"/>
      <c r="B1645" s="1193"/>
      <c r="C1645" s="1194" t="s">
        <v>994</v>
      </c>
      <c r="D1645" s="1195" t="s">
        <v>995</v>
      </c>
      <c r="E1645" s="1225"/>
      <c r="F1645" s="1226"/>
      <c r="G1645" s="666"/>
      <c r="H1645" s="666"/>
      <c r="I1645" s="666"/>
      <c r="J1645" s="666"/>
      <c r="K1645" s="172" t="str">
        <f t="shared" si="292"/>
        <v/>
      </c>
      <c r="L1645" s="382"/>
    </row>
    <row r="1646" spans="1:12" hidden="1">
      <c r="A1646" s="8"/>
      <c r="B1646" s="1196"/>
      <c r="C1646" s="1205" t="s">
        <v>996</v>
      </c>
      <c r="D1646" s="1206" t="s">
        <v>997</v>
      </c>
      <c r="E1646" s="1235"/>
      <c r="F1646" s="1236"/>
      <c r="G1646" s="666"/>
      <c r="H1646" s="666"/>
      <c r="I1646" s="666"/>
      <c r="J1646" s="666"/>
      <c r="K1646" s="172" t="str">
        <f t="shared" si="292"/>
        <v/>
      </c>
      <c r="L1646" s="382"/>
    </row>
    <row r="1647" spans="1:12" hidden="1">
      <c r="A1647" s="8"/>
      <c r="B1647" s="1202"/>
      <c r="C1647" s="1200" t="s">
        <v>998</v>
      </c>
      <c r="D1647" s="1201" t="s">
        <v>999</v>
      </c>
      <c r="E1647" s="1223"/>
      <c r="F1647" s="1224"/>
      <c r="G1647" s="666"/>
      <c r="H1647" s="666"/>
      <c r="I1647" s="666"/>
      <c r="J1647" s="666"/>
      <c r="K1647" s="172" t="str">
        <f t="shared" si="292"/>
        <v/>
      </c>
      <c r="L1647" s="382"/>
    </row>
    <row r="1648" spans="1:12" hidden="1">
      <c r="A1648" s="8"/>
      <c r="B1648" s="1193"/>
      <c r="C1648" s="1194" t="s">
        <v>1000</v>
      </c>
      <c r="D1648" s="1195" t="s">
        <v>312</v>
      </c>
      <c r="E1648" s="1225"/>
      <c r="F1648" s="1226"/>
      <c r="G1648" s="666"/>
      <c r="H1648" s="666"/>
      <c r="I1648" s="666"/>
      <c r="J1648" s="666"/>
      <c r="K1648" s="172" t="str">
        <f t="shared" si="292"/>
        <v/>
      </c>
      <c r="L1648" s="382"/>
    </row>
    <row r="1649" spans="1:12" ht="31.5" hidden="1">
      <c r="A1649" s="8"/>
      <c r="B1649" s="1193"/>
      <c r="C1649" s="1194" t="s">
        <v>313</v>
      </c>
      <c r="D1649" s="1195" t="s">
        <v>11</v>
      </c>
      <c r="E1649" s="1237"/>
      <c r="F1649" s="1238"/>
      <c r="G1649" s="666"/>
      <c r="H1649" s="666"/>
      <c r="I1649" s="666"/>
      <c r="J1649" s="666"/>
      <c r="K1649" s="172" t="str">
        <f t="shared" si="292"/>
        <v/>
      </c>
      <c r="L1649" s="382"/>
    </row>
    <row r="1650" spans="1:12" hidden="1">
      <c r="A1650" s="8"/>
      <c r="B1650" s="1193"/>
      <c r="C1650" s="1194" t="s">
        <v>314</v>
      </c>
      <c r="D1650" s="1195" t="s">
        <v>9</v>
      </c>
      <c r="E1650" s="1225"/>
      <c r="F1650" s="1226"/>
      <c r="G1650" s="666"/>
      <c r="H1650" s="666"/>
      <c r="I1650" s="666"/>
      <c r="J1650" s="666"/>
      <c r="K1650" s="172" t="str">
        <f t="shared" si="292"/>
        <v/>
      </c>
      <c r="L1650" s="382"/>
    </row>
    <row r="1651" spans="1:12" ht="31.5" hidden="1">
      <c r="A1651" s="8"/>
      <c r="B1651" s="1193"/>
      <c r="C1651" s="1194" t="s">
        <v>315</v>
      </c>
      <c r="D1651" s="1195" t="s">
        <v>10</v>
      </c>
      <c r="E1651" s="1225"/>
      <c r="F1651" s="1226"/>
      <c r="G1651" s="666"/>
      <c r="H1651" s="666"/>
      <c r="I1651" s="666"/>
      <c r="J1651" s="666"/>
      <c r="K1651" s="172" t="str">
        <f t="shared" si="292"/>
        <v/>
      </c>
      <c r="L1651" s="382"/>
    </row>
    <row r="1652" spans="1:12" ht="31.5" hidden="1">
      <c r="A1652" s="8"/>
      <c r="B1652" s="1193"/>
      <c r="C1652" s="1194" t="s">
        <v>316</v>
      </c>
      <c r="D1652" s="1195" t="s">
        <v>317</v>
      </c>
      <c r="E1652" s="1225"/>
      <c r="F1652" s="1226"/>
      <c r="G1652" s="666"/>
      <c r="H1652" s="666"/>
      <c r="I1652" s="666"/>
      <c r="J1652" s="666"/>
      <c r="K1652" s="172" t="str">
        <f t="shared" si="292"/>
        <v/>
      </c>
      <c r="L1652" s="382"/>
    </row>
    <row r="1653" spans="1:12" hidden="1">
      <c r="A1653" s="8"/>
      <c r="B1653" s="1193"/>
      <c r="C1653" s="1194" t="s">
        <v>318</v>
      </c>
      <c r="D1653" s="1195" t="s">
        <v>319</v>
      </c>
      <c r="E1653" s="1225"/>
      <c r="F1653" s="1226"/>
      <c r="G1653" s="666"/>
      <c r="H1653" s="666"/>
      <c r="I1653" s="666"/>
      <c r="J1653" s="666"/>
      <c r="K1653" s="172" t="str">
        <f t="shared" si="292"/>
        <v/>
      </c>
      <c r="L1653" s="382"/>
    </row>
    <row r="1654" spans="1:12" hidden="1">
      <c r="A1654" s="8">
        <v>905</v>
      </c>
      <c r="B1654" s="1193"/>
      <c r="C1654" s="1194" t="s">
        <v>320</v>
      </c>
      <c r="D1654" s="1195" t="s">
        <v>321</v>
      </c>
      <c r="E1654" s="1225"/>
      <c r="F1654" s="1226"/>
      <c r="G1654" s="666"/>
      <c r="H1654" s="666"/>
      <c r="I1654" s="666"/>
      <c r="J1654" s="666"/>
      <c r="K1654" s="172" t="str">
        <f t="shared" si="292"/>
        <v/>
      </c>
      <c r="L1654" s="382"/>
    </row>
    <row r="1655" spans="1:12" hidden="1">
      <c r="A1655" s="8">
        <v>906</v>
      </c>
      <c r="B1655" s="1193"/>
      <c r="C1655" s="1194" t="s">
        <v>322</v>
      </c>
      <c r="D1655" s="1195" t="s">
        <v>323</v>
      </c>
      <c r="E1655" s="1225"/>
      <c r="F1655" s="1226"/>
      <c r="G1655" s="666"/>
      <c r="H1655" s="666"/>
      <c r="I1655" s="666"/>
      <c r="J1655" s="666"/>
      <c r="K1655" s="172" t="str">
        <f t="shared" si="292"/>
        <v/>
      </c>
      <c r="L1655" s="382"/>
    </row>
    <row r="1656" spans="1:12" hidden="1">
      <c r="A1656" s="8">
        <v>907</v>
      </c>
      <c r="B1656" s="1193"/>
      <c r="C1656" s="1194" t="s">
        <v>324</v>
      </c>
      <c r="D1656" s="1195" t="s">
        <v>325</v>
      </c>
      <c r="E1656" s="1225"/>
      <c r="F1656" s="1226"/>
      <c r="G1656" s="666"/>
      <c r="H1656" s="666"/>
      <c r="I1656" s="666"/>
      <c r="J1656" s="666"/>
      <c r="K1656" s="172" t="str">
        <f t="shared" si="292"/>
        <v/>
      </c>
      <c r="L1656" s="382"/>
    </row>
    <row r="1657" spans="1:12" ht="16.5" hidden="1" thickBot="1">
      <c r="A1657" s="8">
        <v>910</v>
      </c>
      <c r="B1657" s="1207"/>
      <c r="C1657" s="1208" t="s">
        <v>326</v>
      </c>
      <c r="D1657" s="1209" t="s">
        <v>327</v>
      </c>
      <c r="E1657" s="1239"/>
      <c r="F1657" s="1240"/>
      <c r="G1657" s="666"/>
      <c r="H1657" s="666"/>
      <c r="I1657" s="666"/>
      <c r="J1657" s="666"/>
      <c r="K1657" s="172" t="str">
        <f t="shared" si="292"/>
        <v/>
      </c>
      <c r="L1657" s="382"/>
    </row>
    <row r="1658" spans="1:12" ht="31.5" hidden="1">
      <c r="A1658" s="8">
        <v>911</v>
      </c>
      <c r="B1658" s="1188" t="s">
        <v>972</v>
      </c>
      <c r="C1658" s="1189" t="s">
        <v>2193</v>
      </c>
      <c r="D1658" s="1190" t="s">
        <v>2194</v>
      </c>
      <c r="E1658" s="1191" t="s">
        <v>975</v>
      </c>
      <c r="F1658" s="1192" t="s">
        <v>976</v>
      </c>
      <c r="G1658" s="666"/>
      <c r="H1658" s="666"/>
      <c r="I1658" s="666"/>
      <c r="J1658" s="666"/>
      <c r="K1658" s="172" t="str">
        <f>(IF($E1659&lt;&gt;0,$K$2,IF($F1659&lt;&gt;0,$K$2,"")))</f>
        <v/>
      </c>
      <c r="L1658" s="382"/>
    </row>
    <row r="1659" spans="1:12" hidden="1">
      <c r="B1659" s="1193"/>
      <c r="C1659" s="1194" t="s">
        <v>2196</v>
      </c>
      <c r="D1659" s="1195" t="s">
        <v>2203</v>
      </c>
      <c r="E1659" s="678">
        <f>E1660+E1661</f>
        <v>0</v>
      </c>
      <c r="F1659" s="679">
        <f>F1660+F1661</f>
        <v>0</v>
      </c>
      <c r="G1659" s="666"/>
      <c r="H1659" s="666"/>
      <c r="I1659" s="666"/>
      <c r="J1659" s="666"/>
      <c r="K1659" s="172" t="str">
        <f t="shared" si="292"/>
        <v/>
      </c>
      <c r="L1659" s="382"/>
    </row>
    <row r="1660" spans="1:12" ht="36" hidden="1" customHeight="1">
      <c r="B1660" s="1193"/>
      <c r="C1660" s="1863" t="s">
        <v>2197</v>
      </c>
      <c r="D1660" s="1865" t="s">
        <v>2201</v>
      </c>
      <c r="E1660" s="1225"/>
      <c r="F1660" s="1226"/>
      <c r="G1660" s="666"/>
      <c r="H1660" s="666"/>
      <c r="I1660" s="666"/>
      <c r="J1660" s="666"/>
      <c r="K1660" s="172" t="str">
        <f t="shared" si="292"/>
        <v/>
      </c>
      <c r="L1660" s="382"/>
    </row>
    <row r="1661" spans="1:12" ht="16.5" hidden="1" thickBot="1">
      <c r="B1661" s="1207"/>
      <c r="C1661" s="1864" t="s">
        <v>2198</v>
      </c>
      <c r="D1661" s="1866" t="s">
        <v>2202</v>
      </c>
      <c r="E1661" s="1239"/>
      <c r="F1661" s="1240"/>
      <c r="G1661" s="666"/>
      <c r="H1661" s="666"/>
      <c r="I1661" s="666"/>
      <c r="J1661" s="666"/>
      <c r="K1661" s="172" t="str">
        <f t="shared" si="292"/>
        <v/>
      </c>
      <c r="L1661" s="382"/>
    </row>
    <row r="1662" spans="1:12">
      <c r="B1662" s="1210" t="s">
        <v>642</v>
      </c>
      <c r="C1662" s="1211"/>
      <c r="D1662" s="1212"/>
      <c r="E1662" s="666"/>
      <c r="F1662" s="666"/>
      <c r="G1662" s="666"/>
      <c r="H1662" s="666"/>
      <c r="I1662" s="666"/>
      <c r="J1662" s="666"/>
      <c r="K1662" s="4">
        <f>K1622</f>
        <v>1</v>
      </c>
      <c r="L1662" s="382"/>
    </row>
    <row r="1663" spans="1:12">
      <c r="B1663" s="2226" t="s">
        <v>328</v>
      </c>
      <c r="C1663" s="2226"/>
      <c r="D1663" s="2226"/>
      <c r="E1663" s="666"/>
      <c r="F1663" s="666"/>
      <c r="G1663" s="666"/>
      <c r="H1663" s="666"/>
      <c r="I1663" s="666"/>
      <c r="J1663" s="666"/>
      <c r="K1663" s="4">
        <f>K1622</f>
        <v>1</v>
      </c>
      <c r="L1663" s="382"/>
    </row>
    <row r="1664" spans="1:12" hidden="1">
      <c r="B1664" s="2"/>
      <c r="C1664" s="2"/>
    </row>
    <row r="1665" spans="2:12" hidden="1">
      <c r="E1665" s="12"/>
      <c r="F1665" s="12"/>
      <c r="G1665" s="12"/>
      <c r="H1665" s="12"/>
      <c r="I1665" s="12"/>
      <c r="J1665" s="12"/>
      <c r="K1665" s="1435" t="str">
        <f>(IF($E1798&lt;&gt;0,$K$2,IF($F1798&lt;&gt;0,$K$2,IF($G1798&lt;&gt;0,$K$2,IF($H1798&lt;&gt;0,$K$2,IF($I1798&lt;&gt;0,$K$2,IF($J1798&lt;&gt;0,$K$2,"")))))))</f>
        <v/>
      </c>
      <c r="L1665" s="382"/>
    </row>
    <row r="1666" spans="2:12" hidden="1">
      <c r="E1666" s="12"/>
      <c r="F1666" s="12"/>
      <c r="G1666" s="12"/>
      <c r="H1666" s="12"/>
      <c r="I1666" s="12"/>
      <c r="J1666" s="12"/>
      <c r="K1666" s="1435" t="str">
        <f>(IF($E1798&lt;&gt;0,$K$2,IF($F1798&lt;&gt;0,$K$2,IF($G1798&lt;&gt;0,$K$2,IF($H1798&lt;&gt;0,$K$2,IF($I1798&lt;&gt;0,$K$2,IF($J1798&lt;&gt;0,$K$2,"")))))))</f>
        <v/>
      </c>
      <c r="L1666" s="382"/>
    </row>
    <row r="1667" spans="2:12" hidden="1">
      <c r="B1667" s="2190" t="str">
        <f>$B$7</f>
        <v>ОТЧЕТНИ ДАННИ ПО ЕБК ЗА СМЕТКИТЕ ЗА СРЕДСТВАТА ОТ ЕВРОПЕЙСКИЯ СЪЮЗ - КСФ</v>
      </c>
      <c r="C1667" s="2191"/>
      <c r="D1667" s="2191"/>
      <c r="E1667" s="1053"/>
      <c r="F1667" s="1053"/>
      <c r="G1667" s="12"/>
      <c r="H1667" s="12"/>
      <c r="I1667" s="12"/>
      <c r="J1667" s="12"/>
      <c r="K1667" s="1435" t="str">
        <f>(IF($E1798&lt;&gt;0,$K$2,IF($F1798&lt;&gt;0,$K$2,IF($G1798&lt;&gt;0,$K$2,IF($H1798&lt;&gt;0,$K$2,IF($I1798&lt;&gt;0,$K$2,IF($J1798&lt;&gt;0,$K$2,"")))))))</f>
        <v/>
      </c>
      <c r="L1667" s="382"/>
    </row>
    <row r="1668" spans="2:12" hidden="1">
      <c r="B1668" s="1035"/>
      <c r="C1668" s="1035"/>
      <c r="D1668" s="1054"/>
      <c r="E1668" s="1055" t="s">
        <v>737</v>
      </c>
      <c r="F1668" s="1055" t="s">
        <v>644</v>
      </c>
      <c r="G1668" s="665"/>
      <c r="H1668" s="1056" t="s">
        <v>1419</v>
      </c>
      <c r="I1668" s="1057"/>
      <c r="J1668" s="1058"/>
      <c r="K1668" s="1435" t="str">
        <f>(IF($E1798&lt;&gt;0,$K$2,IF($F1798&lt;&gt;0,$K$2,IF($G1798&lt;&gt;0,$K$2,IF($H1798&lt;&gt;0,$K$2,IF($I1798&lt;&gt;0,$K$2,IF($J1798&lt;&gt;0,$K$2,"")))))))</f>
        <v/>
      </c>
      <c r="L1668" s="382"/>
    </row>
    <row r="1669" spans="2:12" ht="18.75" hidden="1">
      <c r="B1669" s="2187">
        <f>$B$9</f>
        <v>0</v>
      </c>
      <c r="C1669" s="2188"/>
      <c r="D1669" s="2189"/>
      <c r="E1669" s="977">
        <f>$E$9</f>
        <v>43466</v>
      </c>
      <c r="F1669" s="1059">
        <f>$F$9</f>
        <v>43555</v>
      </c>
      <c r="G1669" s="665"/>
      <c r="H1669" s="665"/>
      <c r="I1669" s="665"/>
      <c r="J1669" s="665"/>
      <c r="K1669" s="1435" t="str">
        <f>(IF($E1798&lt;&gt;0,$K$2,IF($F1798&lt;&gt;0,$K$2,IF($G1798&lt;&gt;0,$K$2,IF($H1798&lt;&gt;0,$K$2,IF($I1798&lt;&gt;0,$K$2,IF($J1798&lt;&gt;0,$K$2,"")))))))</f>
        <v/>
      </c>
      <c r="L1669" s="382"/>
    </row>
    <row r="1670" spans="2:12" hidden="1">
      <c r="B1670" s="1060" t="str">
        <f>$B$10</f>
        <v xml:space="preserve">                                                            (наименование на разпоредителя с бюджет)</v>
      </c>
      <c r="C1670" s="1035"/>
      <c r="D1670" s="1054"/>
      <c r="E1670" s="1089"/>
      <c r="F1670" s="1089"/>
      <c r="G1670" s="665"/>
      <c r="H1670" s="665"/>
      <c r="I1670" s="665"/>
      <c r="J1670" s="665"/>
      <c r="K1670" s="1435" t="str">
        <f>(IF($E1798&lt;&gt;0,$K$2,IF($F1798&lt;&gt;0,$K$2,IF($G1798&lt;&gt;0,$K$2,IF($H1798&lt;&gt;0,$K$2,IF($I1798&lt;&gt;0,$K$2,IF($J1798&lt;&gt;0,$K$2,"")))))))</f>
        <v/>
      </c>
      <c r="L1670" s="382"/>
    </row>
    <row r="1671" spans="2:12" hidden="1">
      <c r="B1671" s="1060"/>
      <c r="C1671" s="1035"/>
      <c r="D1671" s="1054"/>
      <c r="E1671" s="1060"/>
      <c r="F1671" s="1035"/>
      <c r="G1671" s="665"/>
      <c r="H1671" s="665"/>
      <c r="I1671" s="665"/>
      <c r="J1671" s="665"/>
      <c r="K1671" s="1435" t="str">
        <f>(IF($E1798&lt;&gt;0,$K$2,IF($F1798&lt;&gt;0,$K$2,IF($G1798&lt;&gt;0,$K$2,IF($H1798&lt;&gt;0,$K$2,IF($I1798&lt;&gt;0,$K$2,IF($J1798&lt;&gt;0,$K$2,"")))))))</f>
        <v/>
      </c>
      <c r="L1671" s="382"/>
    </row>
    <row r="1672" spans="2:12" ht="19.5" hidden="1">
      <c r="B1672" s="2221" t="str">
        <f>$B$12</f>
        <v>Министерство на регионалното развитие и благоустройство</v>
      </c>
      <c r="C1672" s="2222"/>
      <c r="D1672" s="2223"/>
      <c r="E1672" s="1062" t="s">
        <v>1305</v>
      </c>
      <c r="F1672" s="1813" t="str">
        <f>$F$12</f>
        <v>2100</v>
      </c>
      <c r="G1672" s="1063"/>
      <c r="H1672" s="665"/>
      <c r="I1672" s="665"/>
      <c r="J1672" s="665"/>
      <c r="K1672" s="1435" t="str">
        <f>(IF($E1798&lt;&gt;0,$K$2,IF($F1798&lt;&gt;0,$K$2,IF($G1798&lt;&gt;0,$K$2,IF($H1798&lt;&gt;0,$K$2,IF($I1798&lt;&gt;0,$K$2,IF($J1798&lt;&gt;0,$K$2,"")))))))</f>
        <v/>
      </c>
      <c r="L1672" s="382"/>
    </row>
    <row r="1673" spans="2:12" hidden="1">
      <c r="B1673" s="1064" t="str">
        <f>$B$13</f>
        <v xml:space="preserve">                                             (наименование на първостепенния разпоредител с бюджет)</v>
      </c>
      <c r="C1673" s="1035"/>
      <c r="D1673" s="1054"/>
      <c r="E1673" s="1065"/>
      <c r="F1673" s="1066"/>
      <c r="G1673" s="665"/>
      <c r="H1673" s="665"/>
      <c r="I1673" s="665"/>
      <c r="J1673" s="665"/>
      <c r="K1673" s="1435" t="str">
        <f>(IF($E1798&lt;&gt;0,$K$2,IF($F1798&lt;&gt;0,$K$2,IF($G1798&lt;&gt;0,$K$2,IF($H1798&lt;&gt;0,$K$2,IF($I1798&lt;&gt;0,$K$2,IF($J1798&lt;&gt;0,$K$2,"")))))))</f>
        <v/>
      </c>
      <c r="L1673" s="382"/>
    </row>
    <row r="1674" spans="2:12" ht="19.5" hidden="1">
      <c r="B1674" s="1067"/>
      <c r="C1674" s="665"/>
      <c r="D1674" s="1068" t="s">
        <v>1430</v>
      </c>
      <c r="E1674" s="1069">
        <f>$E$15</f>
        <v>98</v>
      </c>
      <c r="F1674" s="1412" t="str">
        <f>$F$15</f>
        <v>СЕС - КСФ</v>
      </c>
      <c r="G1674" s="665"/>
      <c r="H1674" s="12"/>
      <c r="I1674" s="665"/>
      <c r="J1674" s="12"/>
      <c r="K1674" s="1435" t="str">
        <f>(IF($E1798&lt;&gt;0,$K$2,IF($F1798&lt;&gt;0,$K$2,IF($G1798&lt;&gt;0,$K$2,IF($H1798&lt;&gt;0,$K$2,IF($I1798&lt;&gt;0,$K$2,IF($J1798&lt;&gt;0,$K$2,"")))))))</f>
        <v/>
      </c>
      <c r="L1674" s="382"/>
    </row>
    <row r="1675" spans="2:12" hidden="1">
      <c r="B1675" s="1035"/>
      <c r="C1675" s="1035"/>
      <c r="D1675" s="1054"/>
      <c r="E1675" s="1066"/>
      <c r="F1675" s="1070"/>
      <c r="G1675" s="1071"/>
      <c r="H1675" s="1071"/>
      <c r="I1675" s="1071"/>
      <c r="J1675" s="1072" t="s">
        <v>740</v>
      </c>
      <c r="K1675" s="1435" t="str">
        <f>(IF($E1798&lt;&gt;0,$K$2,IF($F1798&lt;&gt;0,$K$2,IF($G1798&lt;&gt;0,$K$2,IF($H1798&lt;&gt;0,$K$2,IF($I1798&lt;&gt;0,$K$2,IF($J1798&lt;&gt;0,$K$2,"")))))))</f>
        <v/>
      </c>
      <c r="L1675" s="382"/>
    </row>
    <row r="1676" spans="2:12" ht="16.5" hidden="1">
      <c r="B1676" s="1073"/>
      <c r="C1676" s="1074"/>
      <c r="D1676" s="1075" t="s">
        <v>1022</v>
      </c>
      <c r="E1676" s="1076" t="s">
        <v>742</v>
      </c>
      <c r="F1676" s="363" t="s">
        <v>1320</v>
      </c>
      <c r="G1676" s="1077"/>
      <c r="H1676" s="1078"/>
      <c r="I1676" s="1077"/>
      <c r="J1676" s="1079"/>
      <c r="K1676" s="1435" t="str">
        <f>(IF($E1798&lt;&gt;0,$K$2,IF($F1798&lt;&gt;0,$K$2,IF($G1798&lt;&gt;0,$K$2,IF($H1798&lt;&gt;0,$K$2,IF($I1798&lt;&gt;0,$K$2,IF($J1798&lt;&gt;0,$K$2,"")))))))</f>
        <v/>
      </c>
      <c r="L1676" s="382"/>
    </row>
    <row r="1677" spans="2:12" ht="56.1" hidden="1" customHeight="1">
      <c r="B1677" s="1080" t="s">
        <v>692</v>
      </c>
      <c r="C1677" s="1081" t="s">
        <v>744</v>
      </c>
      <c r="D1677" s="1082" t="s">
        <v>1023</v>
      </c>
      <c r="E1677" s="1083">
        <f>$C$3</f>
        <v>2019</v>
      </c>
      <c r="F1677" s="364" t="s">
        <v>1318</v>
      </c>
      <c r="G1677" s="1084" t="s">
        <v>1317</v>
      </c>
      <c r="H1677" s="1085" t="s">
        <v>1016</v>
      </c>
      <c r="I1677" s="1086" t="s">
        <v>1306</v>
      </c>
      <c r="J1677" s="1087" t="s">
        <v>1307</v>
      </c>
      <c r="K1677" s="1435" t="str">
        <f>(IF($E1798&lt;&gt;0,$K$2,IF($F1798&lt;&gt;0,$K$2,IF($G1798&lt;&gt;0,$K$2,IF($H1798&lt;&gt;0,$K$2,IF($I1798&lt;&gt;0,$K$2,IF($J1798&lt;&gt;0,$K$2,"")))))))</f>
        <v/>
      </c>
      <c r="L1677" s="382"/>
    </row>
    <row r="1678" spans="2:12" ht="69" hidden="1" customHeight="1">
      <c r="B1678" s="1088"/>
      <c r="C1678" s="1089"/>
      <c r="D1678" s="1090" t="s">
        <v>497</v>
      </c>
      <c r="E1678" s="344" t="s">
        <v>344</v>
      </c>
      <c r="F1678" s="344" t="s">
        <v>345</v>
      </c>
      <c r="G1678" s="659" t="s">
        <v>1029</v>
      </c>
      <c r="H1678" s="660" t="s">
        <v>1030</v>
      </c>
      <c r="I1678" s="660" t="s">
        <v>1003</v>
      </c>
      <c r="J1678" s="661" t="s">
        <v>1288</v>
      </c>
      <c r="K1678" s="1435" t="str">
        <f>(IF($E1798&lt;&gt;0,$K$2,IF($F1798&lt;&gt;0,$K$2,IF($G1798&lt;&gt;0,$K$2,IF($H1798&lt;&gt;0,$K$2,IF($I1798&lt;&gt;0,$K$2,IF($J1798&lt;&gt;0,$K$2,"")))))))</f>
        <v/>
      </c>
      <c r="L1678" s="382"/>
    </row>
    <row r="1679" spans="2:12" hidden="1">
      <c r="B1679" s="1091"/>
      <c r="C1679" s="1819" t="str">
        <f>VLOOKUP(D1679,OP_LIST2,2,FALSE)</f>
        <v>98312</v>
      </c>
      <c r="D1679" s="1431" t="s">
        <v>1465</v>
      </c>
      <c r="E1679" s="279"/>
      <c r="F1679" s="662"/>
      <c r="G1679" s="1092"/>
      <c r="H1679" s="668"/>
      <c r="I1679" s="668"/>
      <c r="J1679" s="669"/>
      <c r="K1679" s="1435" t="str">
        <f>(IF($E1798&lt;&gt;0,$K$2,IF($F1798&lt;&gt;0,$K$2,IF($G1798&lt;&gt;0,$K$2,IF($H1798&lt;&gt;0,$K$2,IF($I1798&lt;&gt;0,$K$2,IF($J1798&lt;&gt;0,$K$2,"")))))))</f>
        <v/>
      </c>
      <c r="L1679" s="382"/>
    </row>
    <row r="1680" spans="2:12" hidden="1">
      <c r="B1680" s="1093"/>
      <c r="C1680" s="1818">
        <f>VLOOKUP(D1681,EBK_DEIN2,2,FALSE)</f>
        <v>1148</v>
      </c>
      <c r="D1680" s="1432" t="s">
        <v>1272</v>
      </c>
      <c r="E1680" s="662"/>
      <c r="F1680" s="662"/>
      <c r="G1680" s="1094"/>
      <c r="H1680" s="670"/>
      <c r="I1680" s="670"/>
      <c r="J1680" s="671"/>
      <c r="K1680" s="1435" t="str">
        <f>(IF($E1798&lt;&gt;0,$K$2,IF($F1798&lt;&gt;0,$K$2,IF($G1798&lt;&gt;0,$K$2,IF($H1798&lt;&gt;0,$K$2,IF($I1798&lt;&gt;0,$K$2,IF($J1798&lt;&gt;0,$K$2,"")))))))</f>
        <v/>
      </c>
      <c r="L1680" s="382"/>
    </row>
    <row r="1681" spans="1:12" ht="31.5" hidden="1">
      <c r="B1681" s="1095"/>
      <c r="C1681" s="1819">
        <f>+C1680</f>
        <v>1148</v>
      </c>
      <c r="D1681" s="1431" t="s">
        <v>80</v>
      </c>
      <c r="E1681" s="662"/>
      <c r="F1681" s="662"/>
      <c r="G1681" s="1094"/>
      <c r="H1681" s="670"/>
      <c r="I1681" s="670"/>
      <c r="J1681" s="671"/>
      <c r="K1681" s="1435" t="str">
        <f>(IF($E1798&lt;&gt;0,$K$2,IF($F1798&lt;&gt;0,$K$2,IF($G1798&lt;&gt;0,$K$2,IF($H1798&lt;&gt;0,$K$2,IF($I1798&lt;&gt;0,$K$2,IF($J1798&lt;&gt;0,$K$2,"")))))))</f>
        <v/>
      </c>
      <c r="L1681" s="382"/>
    </row>
    <row r="1682" spans="1:12" hidden="1">
      <c r="B1682" s="1096"/>
      <c r="C1682" s="1097"/>
      <c r="D1682" s="1098" t="s">
        <v>1024</v>
      </c>
      <c r="E1682" s="662"/>
      <c r="F1682" s="662"/>
      <c r="G1682" s="1099"/>
      <c r="H1682" s="672"/>
      <c r="I1682" s="672"/>
      <c r="J1682" s="673"/>
      <c r="K1682" s="1435" t="str">
        <f>(IF($E1798&lt;&gt;0,$K$2,IF($F1798&lt;&gt;0,$K$2,IF($G1798&lt;&gt;0,$K$2,IF($H1798&lt;&gt;0,$K$2,IF($I1798&lt;&gt;0,$K$2,IF($J1798&lt;&gt;0,$K$2,"")))))))</f>
        <v/>
      </c>
      <c r="L1682" s="382"/>
    </row>
    <row r="1683" spans="1:12" hidden="1">
      <c r="B1683" s="1100">
        <v>100</v>
      </c>
      <c r="C1683" s="2213" t="s">
        <v>498</v>
      </c>
      <c r="D1683" s="2194"/>
      <c r="E1683" s="349">
        <f t="shared" ref="E1683:J1683" si="293">SUM(E1684:E1685)</f>
        <v>0</v>
      </c>
      <c r="F1683" s="350">
        <f t="shared" si="293"/>
        <v>0</v>
      </c>
      <c r="G1683" s="463">
        <f t="shared" si="293"/>
        <v>0</v>
      </c>
      <c r="H1683" s="464">
        <f t="shared" si="293"/>
        <v>0</v>
      </c>
      <c r="I1683" s="464">
        <f t="shared" si="293"/>
        <v>0</v>
      </c>
      <c r="J1683" s="465">
        <f t="shared" si="293"/>
        <v>0</v>
      </c>
      <c r="K1683" s="1433" t="str">
        <f>(IF($E1683&lt;&gt;0,$K$2,IF($F1683&lt;&gt;0,$K$2,IF($G1683&lt;&gt;0,$K$2,IF($H1683&lt;&gt;0,$K$2,IF($I1683&lt;&gt;0,$K$2,IF($J1683&lt;&gt;0,$K$2,"")))))))</f>
        <v/>
      </c>
      <c r="L1683" s="383"/>
    </row>
    <row r="1684" spans="1:12" hidden="1">
      <c r="B1684" s="1101"/>
      <c r="C1684" s="1102">
        <v>101</v>
      </c>
      <c r="D1684" s="1103" t="s">
        <v>499</v>
      </c>
      <c r="E1684" s="507"/>
      <c r="F1684" s="516">
        <f>G1684+H1684+I1684+J1684</f>
        <v>0</v>
      </c>
      <c r="G1684" s="430"/>
      <c r="H1684" s="431"/>
      <c r="I1684" s="431"/>
      <c r="J1684" s="432"/>
      <c r="K1684" s="1433" t="str">
        <f t="shared" ref="K1684:K1750" si="294">(IF($E1684&lt;&gt;0,$K$2,IF($F1684&lt;&gt;0,$K$2,IF($G1684&lt;&gt;0,$K$2,IF($H1684&lt;&gt;0,$K$2,IF($I1684&lt;&gt;0,$K$2,IF($J1684&lt;&gt;0,$K$2,"")))))))</f>
        <v/>
      </c>
      <c r="L1684" s="383"/>
    </row>
    <row r="1685" spans="1:12" ht="36" hidden="1" customHeight="1">
      <c r="A1685" s="1035"/>
      <c r="B1685" s="1101"/>
      <c r="C1685" s="1104">
        <v>102</v>
      </c>
      <c r="D1685" s="1105" t="s">
        <v>500</v>
      </c>
      <c r="E1685" s="513"/>
      <c r="F1685" s="517">
        <f>G1685+H1685+I1685+J1685</f>
        <v>0</v>
      </c>
      <c r="G1685" s="442"/>
      <c r="H1685" s="443"/>
      <c r="I1685" s="443"/>
      <c r="J1685" s="444"/>
      <c r="K1685" s="1433" t="str">
        <f t="shared" si="294"/>
        <v/>
      </c>
      <c r="L1685" s="383"/>
    </row>
    <row r="1686" spans="1:12" hidden="1">
      <c r="A1686" s="1035"/>
      <c r="B1686" s="1100">
        <v>200</v>
      </c>
      <c r="C1686" s="2199" t="s">
        <v>501</v>
      </c>
      <c r="D1686" s="2199"/>
      <c r="E1686" s="349">
        <f t="shared" ref="E1686:J1686" si="295">SUM(E1687:E1691)</f>
        <v>0</v>
      </c>
      <c r="F1686" s="350">
        <f t="shared" si="295"/>
        <v>0</v>
      </c>
      <c r="G1686" s="463">
        <f t="shared" si="295"/>
        <v>0</v>
      </c>
      <c r="H1686" s="464">
        <f t="shared" si="295"/>
        <v>0</v>
      </c>
      <c r="I1686" s="464">
        <f t="shared" si="295"/>
        <v>0</v>
      </c>
      <c r="J1686" s="465">
        <f t="shared" si="295"/>
        <v>0</v>
      </c>
      <c r="K1686" s="1433" t="str">
        <f t="shared" si="294"/>
        <v/>
      </c>
      <c r="L1686" s="383"/>
    </row>
    <row r="1687" spans="1:12" hidden="1">
      <c r="A1687" s="1035"/>
      <c r="B1687" s="1106"/>
      <c r="C1687" s="1102">
        <v>201</v>
      </c>
      <c r="D1687" s="1103" t="s">
        <v>502</v>
      </c>
      <c r="E1687" s="507"/>
      <c r="F1687" s="516">
        <f>G1687+H1687+I1687+J1687</f>
        <v>0</v>
      </c>
      <c r="G1687" s="430"/>
      <c r="H1687" s="431"/>
      <c r="I1687" s="431"/>
      <c r="J1687" s="432"/>
      <c r="K1687" s="1433" t="str">
        <f t="shared" si="294"/>
        <v/>
      </c>
      <c r="L1687" s="383"/>
    </row>
    <row r="1688" spans="1:12" hidden="1">
      <c r="A1688" s="1035"/>
      <c r="B1688" s="1107"/>
      <c r="C1688" s="1108">
        <v>202</v>
      </c>
      <c r="D1688" s="1109" t="s">
        <v>503</v>
      </c>
      <c r="E1688" s="509"/>
      <c r="F1688" s="518">
        <f>G1688+H1688+I1688+J1688</f>
        <v>0</v>
      </c>
      <c r="G1688" s="433"/>
      <c r="H1688" s="434"/>
      <c r="I1688" s="434"/>
      <c r="J1688" s="435"/>
      <c r="K1688" s="1433" t="str">
        <f t="shared" si="294"/>
        <v/>
      </c>
      <c r="L1688" s="383"/>
    </row>
    <row r="1689" spans="1:12" ht="31.5" hidden="1">
      <c r="A1689" s="1035"/>
      <c r="B1689" s="1110"/>
      <c r="C1689" s="1108">
        <v>205</v>
      </c>
      <c r="D1689" s="1109" t="s">
        <v>885</v>
      </c>
      <c r="E1689" s="509"/>
      <c r="F1689" s="518">
        <f>G1689+H1689+I1689+J1689</f>
        <v>0</v>
      </c>
      <c r="G1689" s="433"/>
      <c r="H1689" s="434"/>
      <c r="I1689" s="434"/>
      <c r="J1689" s="435"/>
      <c r="K1689" s="1433" t="str">
        <f t="shared" si="294"/>
        <v/>
      </c>
      <c r="L1689" s="383"/>
    </row>
    <row r="1690" spans="1:12" hidden="1">
      <c r="A1690" s="1035"/>
      <c r="B1690" s="1110"/>
      <c r="C1690" s="1108">
        <v>208</v>
      </c>
      <c r="D1690" s="1111" t="s">
        <v>886</v>
      </c>
      <c r="E1690" s="509"/>
      <c r="F1690" s="518">
        <f>G1690+H1690+I1690+J1690</f>
        <v>0</v>
      </c>
      <c r="G1690" s="433"/>
      <c r="H1690" s="434"/>
      <c r="I1690" s="434"/>
      <c r="J1690" s="435"/>
      <c r="K1690" s="1433" t="str">
        <f t="shared" si="294"/>
        <v/>
      </c>
      <c r="L1690" s="383"/>
    </row>
    <row r="1691" spans="1:12" hidden="1">
      <c r="A1691" s="1035"/>
      <c r="B1691" s="1106"/>
      <c r="C1691" s="1104">
        <v>209</v>
      </c>
      <c r="D1691" s="1112" t="s">
        <v>887</v>
      </c>
      <c r="E1691" s="513"/>
      <c r="F1691" s="517">
        <f>G1691+H1691+I1691+J1691</f>
        <v>0</v>
      </c>
      <c r="G1691" s="442"/>
      <c r="H1691" s="443"/>
      <c r="I1691" s="443"/>
      <c r="J1691" s="444"/>
      <c r="K1691" s="1433" t="str">
        <f t="shared" si="294"/>
        <v/>
      </c>
      <c r="L1691" s="383"/>
    </row>
    <row r="1692" spans="1:12" hidden="1">
      <c r="B1692" s="1100">
        <v>500</v>
      </c>
      <c r="C1692" s="2201" t="s">
        <v>888</v>
      </c>
      <c r="D1692" s="2201"/>
      <c r="E1692" s="349">
        <f t="shared" ref="E1692:J1692" si="296">SUM(E1693:E1699)</f>
        <v>0</v>
      </c>
      <c r="F1692" s="350">
        <f t="shared" si="296"/>
        <v>0</v>
      </c>
      <c r="G1692" s="463">
        <f t="shared" si="296"/>
        <v>0</v>
      </c>
      <c r="H1692" s="464">
        <f t="shared" si="296"/>
        <v>0</v>
      </c>
      <c r="I1692" s="464">
        <f t="shared" si="296"/>
        <v>0</v>
      </c>
      <c r="J1692" s="465">
        <f t="shared" si="296"/>
        <v>0</v>
      </c>
      <c r="K1692" s="1433" t="str">
        <f t="shared" si="294"/>
        <v/>
      </c>
      <c r="L1692" s="383"/>
    </row>
    <row r="1693" spans="1:12" ht="31.5" hidden="1">
      <c r="A1693" s="1035"/>
      <c r="B1693" s="1106"/>
      <c r="C1693" s="1113">
        <v>551</v>
      </c>
      <c r="D1693" s="1114" t="s">
        <v>889</v>
      </c>
      <c r="E1693" s="507"/>
      <c r="F1693" s="516">
        <f t="shared" ref="F1693:F1700" si="297">G1693+H1693+I1693+J1693</f>
        <v>0</v>
      </c>
      <c r="G1693" s="1395">
        <v>0</v>
      </c>
      <c r="H1693" s="1396">
        <v>0</v>
      </c>
      <c r="I1693" s="1396">
        <v>0</v>
      </c>
      <c r="J1693" s="432"/>
      <c r="K1693" s="1433" t="str">
        <f t="shared" si="294"/>
        <v/>
      </c>
      <c r="L1693" s="383"/>
    </row>
    <row r="1694" spans="1:12" hidden="1">
      <c r="B1694" s="1106"/>
      <c r="C1694" s="1115">
        <f>C1693+1</f>
        <v>552</v>
      </c>
      <c r="D1694" s="1116" t="s">
        <v>890</v>
      </c>
      <c r="E1694" s="509"/>
      <c r="F1694" s="518">
        <f t="shared" si="297"/>
        <v>0</v>
      </c>
      <c r="G1694" s="1397">
        <v>0</v>
      </c>
      <c r="H1694" s="1398">
        <v>0</v>
      </c>
      <c r="I1694" s="1398">
        <v>0</v>
      </c>
      <c r="J1694" s="435"/>
      <c r="K1694" s="1433" t="str">
        <f t="shared" si="294"/>
        <v/>
      </c>
      <c r="L1694" s="383"/>
    </row>
    <row r="1695" spans="1:12" hidden="1">
      <c r="A1695" s="1035"/>
      <c r="B1695" s="1117"/>
      <c r="C1695" s="1115">
        <v>558</v>
      </c>
      <c r="D1695" s="1118" t="s">
        <v>1444</v>
      </c>
      <c r="E1695" s="509"/>
      <c r="F1695" s="518">
        <f>G1695+H1695+I1695+J1695</f>
        <v>0</v>
      </c>
      <c r="G1695" s="1397">
        <v>0</v>
      </c>
      <c r="H1695" s="1398">
        <v>0</v>
      </c>
      <c r="I1695" s="1398">
        <v>0</v>
      </c>
      <c r="J1695" s="638">
        <v>0</v>
      </c>
      <c r="K1695" s="1433" t="str">
        <f t="shared" si="294"/>
        <v/>
      </c>
      <c r="L1695" s="383"/>
    </row>
    <row r="1696" spans="1:12" hidden="1">
      <c r="A1696" s="307"/>
      <c r="B1696" s="1117"/>
      <c r="C1696" s="1115">
        <v>560</v>
      </c>
      <c r="D1696" s="1118" t="s">
        <v>891</v>
      </c>
      <c r="E1696" s="509"/>
      <c r="F1696" s="518">
        <f t="shared" si="297"/>
        <v>0</v>
      </c>
      <c r="G1696" s="1397">
        <v>0</v>
      </c>
      <c r="H1696" s="1398">
        <v>0</v>
      </c>
      <c r="I1696" s="1398">
        <v>0</v>
      </c>
      <c r="J1696" s="435"/>
      <c r="K1696" s="1433" t="str">
        <f t="shared" si="294"/>
        <v/>
      </c>
      <c r="L1696" s="383"/>
    </row>
    <row r="1697" spans="1:12" hidden="1">
      <c r="B1697" s="1117"/>
      <c r="C1697" s="1115">
        <v>580</v>
      </c>
      <c r="D1697" s="1116" t="s">
        <v>892</v>
      </c>
      <c r="E1697" s="509"/>
      <c r="F1697" s="518">
        <f t="shared" si="297"/>
        <v>0</v>
      </c>
      <c r="G1697" s="1397">
        <v>0</v>
      </c>
      <c r="H1697" s="1398">
        <v>0</v>
      </c>
      <c r="I1697" s="1398">
        <v>0</v>
      </c>
      <c r="J1697" s="435"/>
      <c r="K1697" s="1433" t="str">
        <f t="shared" si="294"/>
        <v/>
      </c>
      <c r="L1697" s="383"/>
    </row>
    <row r="1698" spans="1:12" ht="31.5" hidden="1">
      <c r="B1698" s="1106"/>
      <c r="C1698" s="1108">
        <v>588</v>
      </c>
      <c r="D1698" s="1111" t="s">
        <v>1448</v>
      </c>
      <c r="E1698" s="509"/>
      <c r="F1698" s="518">
        <f>G1698+H1698+I1698+J1698</f>
        <v>0</v>
      </c>
      <c r="G1698" s="1397">
        <v>0</v>
      </c>
      <c r="H1698" s="1398">
        <v>0</v>
      </c>
      <c r="I1698" s="1398">
        <v>0</v>
      </c>
      <c r="J1698" s="638">
        <v>0</v>
      </c>
      <c r="K1698" s="1433" t="str">
        <f t="shared" si="294"/>
        <v/>
      </c>
      <c r="L1698" s="383"/>
    </row>
    <row r="1699" spans="1:12" ht="31.5" hidden="1">
      <c r="B1699" s="1106"/>
      <c r="C1699" s="1119">
        <v>590</v>
      </c>
      <c r="D1699" s="1120" t="s">
        <v>893</v>
      </c>
      <c r="E1699" s="513"/>
      <c r="F1699" s="517">
        <f t="shared" si="297"/>
        <v>0</v>
      </c>
      <c r="G1699" s="442"/>
      <c r="H1699" s="443"/>
      <c r="I1699" s="443"/>
      <c r="J1699" s="444"/>
      <c r="K1699" s="1433" t="str">
        <f t="shared" si="294"/>
        <v/>
      </c>
      <c r="L1699" s="383"/>
    </row>
    <row r="1700" spans="1:12" hidden="1">
      <c r="A1700" s="7">
        <v>5</v>
      </c>
      <c r="B1700" s="1100">
        <v>800</v>
      </c>
      <c r="C1700" s="2202" t="s">
        <v>1025</v>
      </c>
      <c r="D1700" s="2203"/>
      <c r="E1700" s="1415"/>
      <c r="F1700" s="352">
        <f t="shared" si="297"/>
        <v>0</v>
      </c>
      <c r="G1700" s="1214"/>
      <c r="H1700" s="1215"/>
      <c r="I1700" s="1215"/>
      <c r="J1700" s="1216"/>
      <c r="K1700" s="1433" t="str">
        <f t="shared" si="294"/>
        <v/>
      </c>
      <c r="L1700" s="383"/>
    </row>
    <row r="1701" spans="1:12" hidden="1">
      <c r="A1701" s="8">
        <v>10</v>
      </c>
      <c r="B1701" s="1100">
        <v>1000</v>
      </c>
      <c r="C1701" s="2199" t="s">
        <v>895</v>
      </c>
      <c r="D1701" s="2199"/>
      <c r="E1701" s="351">
        <f t="shared" ref="E1701:J1701" si="298">SUM(E1702:E1718)</f>
        <v>0</v>
      </c>
      <c r="F1701" s="352">
        <f t="shared" si="298"/>
        <v>0</v>
      </c>
      <c r="G1701" s="463">
        <f t="shared" si="298"/>
        <v>0</v>
      </c>
      <c r="H1701" s="464">
        <f t="shared" si="298"/>
        <v>0</v>
      </c>
      <c r="I1701" s="464">
        <f t="shared" si="298"/>
        <v>0</v>
      </c>
      <c r="J1701" s="465">
        <f t="shared" si="298"/>
        <v>0</v>
      </c>
      <c r="K1701" s="1433" t="str">
        <f t="shared" si="294"/>
        <v/>
      </c>
      <c r="L1701" s="383"/>
    </row>
    <row r="1702" spans="1:12" hidden="1">
      <c r="A1702" s="8">
        <v>15</v>
      </c>
      <c r="B1702" s="1107"/>
      <c r="C1702" s="1102">
        <v>1011</v>
      </c>
      <c r="D1702" s="1121" t="s">
        <v>896</v>
      </c>
      <c r="E1702" s="507"/>
      <c r="F1702" s="516">
        <f t="shared" ref="F1702:F1718" si="299">G1702+H1702+I1702+J1702</f>
        <v>0</v>
      </c>
      <c r="G1702" s="430"/>
      <c r="H1702" s="431"/>
      <c r="I1702" s="431"/>
      <c r="J1702" s="432"/>
      <c r="K1702" s="1433" t="str">
        <f t="shared" si="294"/>
        <v/>
      </c>
      <c r="L1702" s="383"/>
    </row>
    <row r="1703" spans="1:12" hidden="1">
      <c r="A1703" s="7">
        <v>35</v>
      </c>
      <c r="B1703" s="1107"/>
      <c r="C1703" s="1108">
        <v>1012</v>
      </c>
      <c r="D1703" s="1109" t="s">
        <v>897</v>
      </c>
      <c r="E1703" s="509"/>
      <c r="F1703" s="518">
        <f t="shared" si="299"/>
        <v>0</v>
      </c>
      <c r="G1703" s="433"/>
      <c r="H1703" s="434"/>
      <c r="I1703" s="434"/>
      <c r="J1703" s="435"/>
      <c r="K1703" s="1433" t="str">
        <f t="shared" si="294"/>
        <v/>
      </c>
      <c r="L1703" s="383"/>
    </row>
    <row r="1704" spans="1:12" hidden="1">
      <c r="A1704" s="8">
        <v>40</v>
      </c>
      <c r="B1704" s="1107"/>
      <c r="C1704" s="1108">
        <v>1013</v>
      </c>
      <c r="D1704" s="1109" t="s">
        <v>898</v>
      </c>
      <c r="E1704" s="509"/>
      <c r="F1704" s="518">
        <f t="shared" si="299"/>
        <v>0</v>
      </c>
      <c r="G1704" s="433"/>
      <c r="H1704" s="434"/>
      <c r="I1704" s="434"/>
      <c r="J1704" s="435"/>
      <c r="K1704" s="1433" t="str">
        <f t="shared" si="294"/>
        <v/>
      </c>
      <c r="L1704" s="383"/>
    </row>
    <row r="1705" spans="1:12" hidden="1">
      <c r="A1705" s="8">
        <v>45</v>
      </c>
      <c r="B1705" s="1107"/>
      <c r="C1705" s="1108">
        <v>1014</v>
      </c>
      <c r="D1705" s="1109" t="s">
        <v>899</v>
      </c>
      <c r="E1705" s="509"/>
      <c r="F1705" s="518">
        <f t="shared" si="299"/>
        <v>0</v>
      </c>
      <c r="G1705" s="433"/>
      <c r="H1705" s="434"/>
      <c r="I1705" s="434"/>
      <c r="J1705" s="435"/>
      <c r="K1705" s="1433" t="str">
        <f t="shared" si="294"/>
        <v/>
      </c>
      <c r="L1705" s="383"/>
    </row>
    <row r="1706" spans="1:12" hidden="1">
      <c r="A1706" s="8">
        <v>50</v>
      </c>
      <c r="B1706" s="1107"/>
      <c r="C1706" s="1108">
        <v>1015</v>
      </c>
      <c r="D1706" s="1109" t="s">
        <v>900</v>
      </c>
      <c r="E1706" s="509"/>
      <c r="F1706" s="518">
        <f t="shared" si="299"/>
        <v>0</v>
      </c>
      <c r="G1706" s="433"/>
      <c r="H1706" s="434"/>
      <c r="I1706" s="434"/>
      <c r="J1706" s="435"/>
      <c r="K1706" s="1433" t="str">
        <f t="shared" si="294"/>
        <v/>
      </c>
      <c r="L1706" s="383"/>
    </row>
    <row r="1707" spans="1:12" hidden="1">
      <c r="A1707" s="8">
        <v>55</v>
      </c>
      <c r="B1707" s="1107"/>
      <c r="C1707" s="1122">
        <v>1016</v>
      </c>
      <c r="D1707" s="1123" t="s">
        <v>901</v>
      </c>
      <c r="E1707" s="511"/>
      <c r="F1707" s="519">
        <f t="shared" si="299"/>
        <v>0</v>
      </c>
      <c r="G1707" s="497"/>
      <c r="H1707" s="498"/>
      <c r="I1707" s="498"/>
      <c r="J1707" s="499"/>
      <c r="K1707" s="1433" t="str">
        <f t="shared" si="294"/>
        <v/>
      </c>
      <c r="L1707" s="383"/>
    </row>
    <row r="1708" spans="1:12" hidden="1">
      <c r="A1708" s="8">
        <v>60</v>
      </c>
      <c r="B1708" s="1101"/>
      <c r="C1708" s="1124">
        <v>1020</v>
      </c>
      <c r="D1708" s="1125" t="s">
        <v>902</v>
      </c>
      <c r="E1708" s="1416"/>
      <c r="F1708" s="521">
        <f t="shared" si="299"/>
        <v>0</v>
      </c>
      <c r="G1708" s="439"/>
      <c r="H1708" s="440"/>
      <c r="I1708" s="440"/>
      <c r="J1708" s="441"/>
      <c r="K1708" s="1433" t="str">
        <f t="shared" si="294"/>
        <v/>
      </c>
      <c r="L1708" s="383"/>
    </row>
    <row r="1709" spans="1:12" hidden="1">
      <c r="A1709" s="7">
        <v>65</v>
      </c>
      <c r="B1709" s="1107"/>
      <c r="C1709" s="1126">
        <v>1030</v>
      </c>
      <c r="D1709" s="1127" t="s">
        <v>903</v>
      </c>
      <c r="E1709" s="1417"/>
      <c r="F1709" s="523">
        <f t="shared" si="299"/>
        <v>0</v>
      </c>
      <c r="G1709" s="436"/>
      <c r="H1709" s="437"/>
      <c r="I1709" s="437"/>
      <c r="J1709" s="438"/>
      <c r="K1709" s="1433" t="str">
        <f t="shared" si="294"/>
        <v/>
      </c>
      <c r="L1709" s="383"/>
    </row>
    <row r="1710" spans="1:12" hidden="1">
      <c r="A1710" s="8">
        <v>70</v>
      </c>
      <c r="B1710" s="1107"/>
      <c r="C1710" s="1124">
        <v>1051</v>
      </c>
      <c r="D1710" s="1128" t="s">
        <v>904</v>
      </c>
      <c r="E1710" s="1416"/>
      <c r="F1710" s="521">
        <f t="shared" si="299"/>
        <v>0</v>
      </c>
      <c r="G1710" s="439"/>
      <c r="H1710" s="440"/>
      <c r="I1710" s="440"/>
      <c r="J1710" s="441"/>
      <c r="K1710" s="1433" t="str">
        <f t="shared" si="294"/>
        <v/>
      </c>
      <c r="L1710" s="383"/>
    </row>
    <row r="1711" spans="1:12" hidden="1">
      <c r="A1711" s="8">
        <v>75</v>
      </c>
      <c r="B1711" s="1107"/>
      <c r="C1711" s="1108">
        <v>1052</v>
      </c>
      <c r="D1711" s="1109" t="s">
        <v>905</v>
      </c>
      <c r="E1711" s="509"/>
      <c r="F1711" s="518">
        <f t="shared" si="299"/>
        <v>0</v>
      </c>
      <c r="G1711" s="433"/>
      <c r="H1711" s="434"/>
      <c r="I1711" s="434"/>
      <c r="J1711" s="435"/>
      <c r="K1711" s="1433" t="str">
        <f t="shared" si="294"/>
        <v/>
      </c>
      <c r="L1711" s="383"/>
    </row>
    <row r="1712" spans="1:12" hidden="1">
      <c r="A1712" s="8">
        <v>80</v>
      </c>
      <c r="B1712" s="1107"/>
      <c r="C1712" s="1126">
        <v>1053</v>
      </c>
      <c r="D1712" s="1127" t="s">
        <v>1324</v>
      </c>
      <c r="E1712" s="1417"/>
      <c r="F1712" s="523">
        <f t="shared" si="299"/>
        <v>0</v>
      </c>
      <c r="G1712" s="436"/>
      <c r="H1712" s="437"/>
      <c r="I1712" s="437"/>
      <c r="J1712" s="438"/>
      <c r="K1712" s="1433" t="str">
        <f t="shared" si="294"/>
        <v/>
      </c>
      <c r="L1712" s="383"/>
    </row>
    <row r="1713" spans="1:12" hidden="1">
      <c r="A1713" s="8">
        <v>80</v>
      </c>
      <c r="B1713" s="1107"/>
      <c r="C1713" s="1124">
        <v>1062</v>
      </c>
      <c r="D1713" s="1125" t="s">
        <v>906</v>
      </c>
      <c r="E1713" s="1416"/>
      <c r="F1713" s="521">
        <f t="shared" si="299"/>
        <v>0</v>
      </c>
      <c r="G1713" s="439"/>
      <c r="H1713" s="440"/>
      <c r="I1713" s="440"/>
      <c r="J1713" s="441"/>
      <c r="K1713" s="1433" t="str">
        <f t="shared" si="294"/>
        <v/>
      </c>
      <c r="L1713" s="383"/>
    </row>
    <row r="1714" spans="1:12" hidden="1">
      <c r="A1714" s="8">
        <v>85</v>
      </c>
      <c r="B1714" s="1107"/>
      <c r="C1714" s="1126">
        <v>1063</v>
      </c>
      <c r="D1714" s="1129" t="s">
        <v>1282</v>
      </c>
      <c r="E1714" s="1417"/>
      <c r="F1714" s="523">
        <f t="shared" si="299"/>
        <v>0</v>
      </c>
      <c r="G1714" s="436"/>
      <c r="H1714" s="437"/>
      <c r="I1714" s="437"/>
      <c r="J1714" s="438"/>
      <c r="K1714" s="1433" t="str">
        <f t="shared" si="294"/>
        <v/>
      </c>
      <c r="L1714" s="383"/>
    </row>
    <row r="1715" spans="1:12" hidden="1">
      <c r="A1715" s="8">
        <v>90</v>
      </c>
      <c r="B1715" s="1107"/>
      <c r="C1715" s="1130">
        <v>1069</v>
      </c>
      <c r="D1715" s="1131" t="s">
        <v>907</v>
      </c>
      <c r="E1715" s="1418"/>
      <c r="F1715" s="525">
        <f t="shared" si="299"/>
        <v>0</v>
      </c>
      <c r="G1715" s="622"/>
      <c r="H1715" s="623"/>
      <c r="I1715" s="623"/>
      <c r="J1715" s="587"/>
      <c r="K1715" s="1433" t="str">
        <f t="shared" si="294"/>
        <v/>
      </c>
      <c r="L1715" s="383"/>
    </row>
    <row r="1716" spans="1:12" hidden="1">
      <c r="A1716" s="8">
        <v>90</v>
      </c>
      <c r="B1716" s="1101"/>
      <c r="C1716" s="1124">
        <v>1091</v>
      </c>
      <c r="D1716" s="1128" t="s">
        <v>1325</v>
      </c>
      <c r="E1716" s="1416"/>
      <c r="F1716" s="521">
        <f t="shared" si="299"/>
        <v>0</v>
      </c>
      <c r="G1716" s="439"/>
      <c r="H1716" s="440"/>
      <c r="I1716" s="440"/>
      <c r="J1716" s="441"/>
      <c r="K1716" s="1433" t="str">
        <f t="shared" si="294"/>
        <v/>
      </c>
      <c r="L1716" s="383"/>
    </row>
    <row r="1717" spans="1:12" hidden="1">
      <c r="A1717" s="7">
        <v>115</v>
      </c>
      <c r="B1717" s="1107"/>
      <c r="C1717" s="1108">
        <v>1092</v>
      </c>
      <c r="D1717" s="1109" t="s">
        <v>1088</v>
      </c>
      <c r="E1717" s="509"/>
      <c r="F1717" s="518">
        <f t="shared" si="299"/>
        <v>0</v>
      </c>
      <c r="G1717" s="433"/>
      <c r="H1717" s="434"/>
      <c r="I1717" s="434"/>
      <c r="J1717" s="435"/>
      <c r="K1717" s="1433" t="str">
        <f t="shared" si="294"/>
        <v/>
      </c>
      <c r="L1717" s="383"/>
    </row>
    <row r="1718" spans="1:12" hidden="1">
      <c r="A1718" s="7">
        <v>125</v>
      </c>
      <c r="B1718" s="1107"/>
      <c r="C1718" s="1104">
        <v>1098</v>
      </c>
      <c r="D1718" s="1132" t="s">
        <v>908</v>
      </c>
      <c r="E1718" s="513"/>
      <c r="F1718" s="517">
        <f t="shared" si="299"/>
        <v>0</v>
      </c>
      <c r="G1718" s="442"/>
      <c r="H1718" s="443"/>
      <c r="I1718" s="443"/>
      <c r="J1718" s="444"/>
      <c r="K1718" s="1433" t="str">
        <f t="shared" si="294"/>
        <v/>
      </c>
      <c r="L1718" s="383"/>
    </row>
    <row r="1719" spans="1:12" hidden="1">
      <c r="A1719" s="8">
        <v>130</v>
      </c>
      <c r="B1719" s="1100">
        <v>1900</v>
      </c>
      <c r="C1719" s="2192" t="s">
        <v>575</v>
      </c>
      <c r="D1719" s="2192"/>
      <c r="E1719" s="351">
        <f t="shared" ref="E1719:J1719" si="300">SUM(E1720:E1722)</f>
        <v>0</v>
      </c>
      <c r="F1719" s="352">
        <f t="shared" si="300"/>
        <v>0</v>
      </c>
      <c r="G1719" s="463">
        <f t="shared" si="300"/>
        <v>0</v>
      </c>
      <c r="H1719" s="464">
        <f t="shared" si="300"/>
        <v>0</v>
      </c>
      <c r="I1719" s="464">
        <f t="shared" si="300"/>
        <v>0</v>
      </c>
      <c r="J1719" s="465">
        <f t="shared" si="300"/>
        <v>0</v>
      </c>
      <c r="K1719" s="1433" t="str">
        <f t="shared" si="294"/>
        <v/>
      </c>
      <c r="L1719" s="383"/>
    </row>
    <row r="1720" spans="1:12" ht="31.5" hidden="1">
      <c r="A1720" s="8">
        <v>135</v>
      </c>
      <c r="B1720" s="1107"/>
      <c r="C1720" s="1102">
        <v>1901</v>
      </c>
      <c r="D1720" s="1133" t="s">
        <v>576</v>
      </c>
      <c r="E1720" s="507"/>
      <c r="F1720" s="516">
        <f>G1720+H1720+I1720+J1720</f>
        <v>0</v>
      </c>
      <c r="G1720" s="430"/>
      <c r="H1720" s="431"/>
      <c r="I1720" s="431"/>
      <c r="J1720" s="432"/>
      <c r="K1720" s="1433" t="str">
        <f t="shared" si="294"/>
        <v/>
      </c>
      <c r="L1720" s="383"/>
    </row>
    <row r="1721" spans="1:12" ht="31.5" hidden="1">
      <c r="A1721" s="8">
        <v>140</v>
      </c>
      <c r="B1721" s="1134"/>
      <c r="C1721" s="1108">
        <v>1981</v>
      </c>
      <c r="D1721" s="1135" t="s">
        <v>577</v>
      </c>
      <c r="E1721" s="509"/>
      <c r="F1721" s="518">
        <f>G1721+H1721+I1721+J1721</f>
        <v>0</v>
      </c>
      <c r="G1721" s="433"/>
      <c r="H1721" s="434"/>
      <c r="I1721" s="434"/>
      <c r="J1721" s="435"/>
      <c r="K1721" s="1433" t="str">
        <f t="shared" si="294"/>
        <v/>
      </c>
      <c r="L1721" s="383"/>
    </row>
    <row r="1722" spans="1:12" ht="31.5" hidden="1">
      <c r="A1722" s="8">
        <v>145</v>
      </c>
      <c r="B1722" s="1107"/>
      <c r="C1722" s="1104">
        <v>1991</v>
      </c>
      <c r="D1722" s="1136" t="s">
        <v>578</v>
      </c>
      <c r="E1722" s="513"/>
      <c r="F1722" s="517">
        <f>G1722+H1722+I1722+J1722</f>
        <v>0</v>
      </c>
      <c r="G1722" s="442"/>
      <c r="H1722" s="443"/>
      <c r="I1722" s="443"/>
      <c r="J1722" s="444"/>
      <c r="K1722" s="1433" t="str">
        <f t="shared" si="294"/>
        <v/>
      </c>
      <c r="L1722" s="383"/>
    </row>
    <row r="1723" spans="1:12" hidden="1">
      <c r="A1723" s="8">
        <v>150</v>
      </c>
      <c r="B1723" s="1100">
        <v>2100</v>
      </c>
      <c r="C1723" s="2192" t="s">
        <v>1072</v>
      </c>
      <c r="D1723" s="2192"/>
      <c r="E1723" s="351">
        <f t="shared" ref="E1723:J1723" si="301">SUM(E1724:E1728)</f>
        <v>0</v>
      </c>
      <c r="F1723" s="352">
        <f t="shared" si="301"/>
        <v>0</v>
      </c>
      <c r="G1723" s="463">
        <f t="shared" si="301"/>
        <v>0</v>
      </c>
      <c r="H1723" s="464">
        <f t="shared" si="301"/>
        <v>0</v>
      </c>
      <c r="I1723" s="464">
        <f t="shared" si="301"/>
        <v>0</v>
      </c>
      <c r="J1723" s="465">
        <f t="shared" si="301"/>
        <v>0</v>
      </c>
      <c r="K1723" s="1433" t="str">
        <f t="shared" si="294"/>
        <v/>
      </c>
      <c r="L1723" s="383"/>
    </row>
    <row r="1724" spans="1:12" hidden="1">
      <c r="A1724" s="8">
        <v>155</v>
      </c>
      <c r="B1724" s="1107"/>
      <c r="C1724" s="1102">
        <v>2110</v>
      </c>
      <c r="D1724" s="1137" t="s">
        <v>909</v>
      </c>
      <c r="E1724" s="507"/>
      <c r="F1724" s="516">
        <f>G1724+H1724+I1724+J1724</f>
        <v>0</v>
      </c>
      <c r="G1724" s="430"/>
      <c r="H1724" s="431"/>
      <c r="I1724" s="431"/>
      <c r="J1724" s="432"/>
      <c r="K1724" s="1433" t="str">
        <f t="shared" si="294"/>
        <v/>
      </c>
      <c r="L1724" s="383"/>
    </row>
    <row r="1725" spans="1:12" hidden="1">
      <c r="A1725" s="8">
        <v>160</v>
      </c>
      <c r="B1725" s="1134"/>
      <c r="C1725" s="1108">
        <v>2120</v>
      </c>
      <c r="D1725" s="1111" t="s">
        <v>910</v>
      </c>
      <c r="E1725" s="509"/>
      <c r="F1725" s="518">
        <f>G1725+H1725+I1725+J1725</f>
        <v>0</v>
      </c>
      <c r="G1725" s="433"/>
      <c r="H1725" s="434"/>
      <c r="I1725" s="434"/>
      <c r="J1725" s="435"/>
      <c r="K1725" s="1433" t="str">
        <f t="shared" si="294"/>
        <v/>
      </c>
      <c r="L1725" s="383"/>
    </row>
    <row r="1726" spans="1:12" hidden="1">
      <c r="A1726" s="8">
        <v>165</v>
      </c>
      <c r="B1726" s="1134"/>
      <c r="C1726" s="1108">
        <v>2125</v>
      </c>
      <c r="D1726" s="1111" t="s">
        <v>1026</v>
      </c>
      <c r="E1726" s="509"/>
      <c r="F1726" s="518">
        <f>G1726+H1726+I1726+J1726</f>
        <v>0</v>
      </c>
      <c r="G1726" s="433"/>
      <c r="H1726" s="434"/>
      <c r="I1726" s="1398">
        <v>0</v>
      </c>
      <c r="J1726" s="435"/>
      <c r="K1726" s="1433" t="str">
        <f t="shared" si="294"/>
        <v/>
      </c>
      <c r="L1726" s="383"/>
    </row>
    <row r="1727" spans="1:12" hidden="1">
      <c r="A1727" s="8">
        <v>175</v>
      </c>
      <c r="B1727" s="1106"/>
      <c r="C1727" s="1108">
        <v>2140</v>
      </c>
      <c r="D1727" s="1111" t="s">
        <v>912</v>
      </c>
      <c r="E1727" s="509"/>
      <c r="F1727" s="518">
        <f>G1727+H1727+I1727+J1727</f>
        <v>0</v>
      </c>
      <c r="G1727" s="433"/>
      <c r="H1727" s="434"/>
      <c r="I1727" s="1398">
        <v>0</v>
      </c>
      <c r="J1727" s="435"/>
      <c r="K1727" s="1433" t="str">
        <f t="shared" si="294"/>
        <v/>
      </c>
      <c r="L1727" s="383"/>
    </row>
    <row r="1728" spans="1:12" hidden="1">
      <c r="A1728" s="8">
        <v>180</v>
      </c>
      <c r="B1728" s="1107"/>
      <c r="C1728" s="1104">
        <v>2190</v>
      </c>
      <c r="D1728" s="1138" t="s">
        <v>913</v>
      </c>
      <c r="E1728" s="513"/>
      <c r="F1728" s="517">
        <f>G1728+H1728+I1728+J1728</f>
        <v>0</v>
      </c>
      <c r="G1728" s="442"/>
      <c r="H1728" s="443"/>
      <c r="I1728" s="1400">
        <v>0</v>
      </c>
      <c r="J1728" s="444"/>
      <c r="K1728" s="1433" t="str">
        <f t="shared" si="294"/>
        <v/>
      </c>
      <c r="L1728" s="383"/>
    </row>
    <row r="1729" spans="1:12" hidden="1">
      <c r="A1729" s="8">
        <v>185</v>
      </c>
      <c r="B1729" s="1100">
        <v>2200</v>
      </c>
      <c r="C1729" s="2192" t="s">
        <v>914</v>
      </c>
      <c r="D1729" s="2192"/>
      <c r="E1729" s="351">
        <f t="shared" ref="E1729:J1729" si="302">SUM(E1730:E1731)</f>
        <v>0</v>
      </c>
      <c r="F1729" s="352">
        <f t="shared" si="302"/>
        <v>0</v>
      </c>
      <c r="G1729" s="463">
        <f t="shared" si="302"/>
        <v>0</v>
      </c>
      <c r="H1729" s="464">
        <f t="shared" si="302"/>
        <v>0</v>
      </c>
      <c r="I1729" s="464">
        <f t="shared" si="302"/>
        <v>0</v>
      </c>
      <c r="J1729" s="465">
        <f t="shared" si="302"/>
        <v>0</v>
      </c>
      <c r="K1729" s="1433" t="str">
        <f t="shared" si="294"/>
        <v/>
      </c>
      <c r="L1729" s="383"/>
    </row>
    <row r="1730" spans="1:12" hidden="1">
      <c r="A1730" s="8">
        <v>190</v>
      </c>
      <c r="B1730" s="1107"/>
      <c r="C1730" s="1102">
        <v>2221</v>
      </c>
      <c r="D1730" s="1103" t="s">
        <v>1265</v>
      </c>
      <c r="E1730" s="507"/>
      <c r="F1730" s="516">
        <f t="shared" ref="F1730:F1735" si="303">G1730+H1730+I1730+J1730</f>
        <v>0</v>
      </c>
      <c r="G1730" s="430"/>
      <c r="H1730" s="431"/>
      <c r="I1730" s="431"/>
      <c r="J1730" s="432"/>
      <c r="K1730" s="1433" t="str">
        <f t="shared" si="294"/>
        <v/>
      </c>
      <c r="L1730" s="383"/>
    </row>
    <row r="1731" spans="1:12" hidden="1">
      <c r="A1731" s="8">
        <v>200</v>
      </c>
      <c r="B1731" s="1107"/>
      <c r="C1731" s="1104">
        <v>2224</v>
      </c>
      <c r="D1731" s="1105" t="s">
        <v>915</v>
      </c>
      <c r="E1731" s="513"/>
      <c r="F1731" s="517">
        <f t="shared" si="303"/>
        <v>0</v>
      </c>
      <c r="G1731" s="442"/>
      <c r="H1731" s="443"/>
      <c r="I1731" s="443"/>
      <c r="J1731" s="444"/>
      <c r="K1731" s="1433" t="str">
        <f t="shared" si="294"/>
        <v/>
      </c>
      <c r="L1731" s="383"/>
    </row>
    <row r="1732" spans="1:12" hidden="1">
      <c r="A1732" s="8">
        <v>200</v>
      </c>
      <c r="B1732" s="1100">
        <v>2500</v>
      </c>
      <c r="C1732" s="2192" t="s">
        <v>916</v>
      </c>
      <c r="D1732" s="2200"/>
      <c r="E1732" s="1415"/>
      <c r="F1732" s="352">
        <f t="shared" si="303"/>
        <v>0</v>
      </c>
      <c r="G1732" s="1214"/>
      <c r="H1732" s="1215"/>
      <c r="I1732" s="1215"/>
      <c r="J1732" s="1216"/>
      <c r="K1732" s="1433" t="str">
        <f t="shared" si="294"/>
        <v/>
      </c>
      <c r="L1732" s="383"/>
    </row>
    <row r="1733" spans="1:12" hidden="1">
      <c r="A1733" s="8">
        <v>205</v>
      </c>
      <c r="B1733" s="1100">
        <v>2600</v>
      </c>
      <c r="C1733" s="2193" t="s">
        <v>917</v>
      </c>
      <c r="D1733" s="2194"/>
      <c r="E1733" s="1415"/>
      <c r="F1733" s="352">
        <f t="shared" si="303"/>
        <v>0</v>
      </c>
      <c r="G1733" s="1214"/>
      <c r="H1733" s="1215"/>
      <c r="I1733" s="1215"/>
      <c r="J1733" s="1216"/>
      <c r="K1733" s="1433" t="str">
        <f t="shared" si="294"/>
        <v/>
      </c>
      <c r="L1733" s="383"/>
    </row>
    <row r="1734" spans="1:12" hidden="1">
      <c r="A1734" s="8">
        <v>210</v>
      </c>
      <c r="B1734" s="1100">
        <v>2700</v>
      </c>
      <c r="C1734" s="2193" t="s">
        <v>918</v>
      </c>
      <c r="D1734" s="2194"/>
      <c r="E1734" s="1415"/>
      <c r="F1734" s="352">
        <f t="shared" si="303"/>
        <v>0</v>
      </c>
      <c r="G1734" s="1214"/>
      <c r="H1734" s="1215"/>
      <c r="I1734" s="1215"/>
      <c r="J1734" s="1216"/>
      <c r="K1734" s="1433" t="str">
        <f t="shared" si="294"/>
        <v/>
      </c>
      <c r="L1734" s="383"/>
    </row>
    <row r="1735" spans="1:12" hidden="1">
      <c r="A1735" s="8">
        <v>215</v>
      </c>
      <c r="B1735" s="1100">
        <v>2800</v>
      </c>
      <c r="C1735" s="2193" t="s">
        <v>1729</v>
      </c>
      <c r="D1735" s="2194"/>
      <c r="E1735" s="1415"/>
      <c r="F1735" s="352">
        <f t="shared" si="303"/>
        <v>0</v>
      </c>
      <c r="G1735" s="1214"/>
      <c r="H1735" s="1215"/>
      <c r="I1735" s="1215"/>
      <c r="J1735" s="1216"/>
      <c r="K1735" s="1433" t="str">
        <f t="shared" si="294"/>
        <v/>
      </c>
      <c r="L1735" s="383"/>
    </row>
    <row r="1736" spans="1:12" ht="36" hidden="1" customHeight="1">
      <c r="A1736" s="7">
        <v>220</v>
      </c>
      <c r="B1736" s="1100">
        <v>2900</v>
      </c>
      <c r="C1736" s="2192" t="s">
        <v>919</v>
      </c>
      <c r="D1736" s="2192"/>
      <c r="E1736" s="351">
        <f t="shared" ref="E1736:J1736" si="304">SUM(E1737:E1744)</f>
        <v>0</v>
      </c>
      <c r="F1736" s="352">
        <f t="shared" si="304"/>
        <v>0</v>
      </c>
      <c r="G1736" s="463">
        <f t="shared" si="304"/>
        <v>0</v>
      </c>
      <c r="H1736" s="464">
        <f t="shared" si="304"/>
        <v>0</v>
      </c>
      <c r="I1736" s="464">
        <f t="shared" si="304"/>
        <v>0</v>
      </c>
      <c r="J1736" s="465">
        <f t="shared" si="304"/>
        <v>0</v>
      </c>
      <c r="K1736" s="1433" t="str">
        <f t="shared" si="294"/>
        <v/>
      </c>
      <c r="L1736" s="383"/>
    </row>
    <row r="1737" spans="1:12" hidden="1">
      <c r="A1737" s="8">
        <v>225</v>
      </c>
      <c r="B1737" s="1139"/>
      <c r="C1737" s="1102">
        <v>2910</v>
      </c>
      <c r="D1737" s="1140" t="s">
        <v>2144</v>
      </c>
      <c r="E1737" s="507"/>
      <c r="F1737" s="516">
        <f t="shared" ref="F1737:F1744" si="305">G1737+H1737+I1737+J1737</f>
        <v>0</v>
      </c>
      <c r="G1737" s="430"/>
      <c r="H1737" s="431"/>
      <c r="I1737" s="431"/>
      <c r="J1737" s="432"/>
      <c r="K1737" s="1433" t="str">
        <f t="shared" si="294"/>
        <v/>
      </c>
      <c r="L1737" s="383"/>
    </row>
    <row r="1738" spans="1:12" hidden="1">
      <c r="A1738" s="8">
        <v>230</v>
      </c>
      <c r="B1738" s="1139"/>
      <c r="C1738" s="1126">
        <v>2920</v>
      </c>
      <c r="D1738" s="1141" t="s">
        <v>2143</v>
      </c>
      <c r="E1738" s="1417"/>
      <c r="F1738" s="523">
        <f>G1738+H1738+I1738+J1738</f>
        <v>0</v>
      </c>
      <c r="G1738" s="436"/>
      <c r="H1738" s="437"/>
      <c r="I1738" s="437"/>
      <c r="J1738" s="438"/>
      <c r="K1738" s="1433" t="str">
        <f t="shared" si="294"/>
        <v/>
      </c>
      <c r="L1738" s="383"/>
    </row>
    <row r="1739" spans="1:12" ht="31.5" hidden="1">
      <c r="A1739" s="8">
        <v>245</v>
      </c>
      <c r="B1739" s="1139"/>
      <c r="C1739" s="1126">
        <v>2969</v>
      </c>
      <c r="D1739" s="1141" t="s">
        <v>920</v>
      </c>
      <c r="E1739" s="1417"/>
      <c r="F1739" s="523">
        <f t="shared" si="305"/>
        <v>0</v>
      </c>
      <c r="G1739" s="436"/>
      <c r="H1739" s="437"/>
      <c r="I1739" s="437"/>
      <c r="J1739" s="438"/>
      <c r="K1739" s="1433" t="str">
        <f t="shared" si="294"/>
        <v/>
      </c>
      <c r="L1739" s="383"/>
    </row>
    <row r="1740" spans="1:12" ht="31.5" hidden="1">
      <c r="A1740" s="7">
        <v>220</v>
      </c>
      <c r="B1740" s="1139"/>
      <c r="C1740" s="1142">
        <v>2970</v>
      </c>
      <c r="D1740" s="1143" t="s">
        <v>921</v>
      </c>
      <c r="E1740" s="1419"/>
      <c r="F1740" s="527">
        <f t="shared" si="305"/>
        <v>0</v>
      </c>
      <c r="G1740" s="630"/>
      <c r="H1740" s="631"/>
      <c r="I1740" s="631"/>
      <c r="J1740" s="606"/>
      <c r="K1740" s="1433" t="str">
        <f t="shared" si="294"/>
        <v/>
      </c>
      <c r="L1740" s="383"/>
    </row>
    <row r="1741" spans="1:12" hidden="1">
      <c r="A1741" s="8">
        <v>225</v>
      </c>
      <c r="B1741" s="1139"/>
      <c r="C1741" s="1130">
        <v>2989</v>
      </c>
      <c r="D1741" s="1144" t="s">
        <v>922</v>
      </c>
      <c r="E1741" s="1418"/>
      <c r="F1741" s="525">
        <f t="shared" si="305"/>
        <v>0</v>
      </c>
      <c r="G1741" s="622"/>
      <c r="H1741" s="623"/>
      <c r="I1741" s="623"/>
      <c r="J1741" s="587"/>
      <c r="K1741" s="1433" t="str">
        <f t="shared" si="294"/>
        <v/>
      </c>
      <c r="L1741" s="383"/>
    </row>
    <row r="1742" spans="1:12" ht="31.5" hidden="1">
      <c r="A1742" s="8">
        <v>230</v>
      </c>
      <c r="B1742" s="1107"/>
      <c r="C1742" s="1124">
        <v>2990</v>
      </c>
      <c r="D1742" s="1145" t="s">
        <v>2145</v>
      </c>
      <c r="E1742" s="1416"/>
      <c r="F1742" s="521">
        <f>G1742+H1742+I1742+J1742</f>
        <v>0</v>
      </c>
      <c r="G1742" s="439"/>
      <c r="H1742" s="440"/>
      <c r="I1742" s="440"/>
      <c r="J1742" s="441"/>
      <c r="K1742" s="1433" t="str">
        <f t="shared" si="294"/>
        <v/>
      </c>
      <c r="L1742" s="383"/>
    </row>
    <row r="1743" spans="1:12" hidden="1">
      <c r="A1743" s="8">
        <v>235</v>
      </c>
      <c r="B1743" s="1107"/>
      <c r="C1743" s="1124">
        <v>2991</v>
      </c>
      <c r="D1743" s="1145" t="s">
        <v>923</v>
      </c>
      <c r="E1743" s="1416"/>
      <c r="F1743" s="521">
        <f t="shared" si="305"/>
        <v>0</v>
      </c>
      <c r="G1743" s="439"/>
      <c r="H1743" s="440"/>
      <c r="I1743" s="440"/>
      <c r="J1743" s="441"/>
      <c r="K1743" s="1433" t="str">
        <f t="shared" si="294"/>
        <v/>
      </c>
      <c r="L1743" s="383"/>
    </row>
    <row r="1744" spans="1:12" hidden="1">
      <c r="A1744" s="8">
        <v>240</v>
      </c>
      <c r="B1744" s="1107"/>
      <c r="C1744" s="1104">
        <v>2992</v>
      </c>
      <c r="D1744" s="1146" t="s">
        <v>924</v>
      </c>
      <c r="E1744" s="513"/>
      <c r="F1744" s="517">
        <f t="shared" si="305"/>
        <v>0</v>
      </c>
      <c r="G1744" s="442"/>
      <c r="H1744" s="443"/>
      <c r="I1744" s="443"/>
      <c r="J1744" s="444"/>
      <c r="K1744" s="1433" t="str">
        <f t="shared" si="294"/>
        <v/>
      </c>
      <c r="L1744" s="383"/>
    </row>
    <row r="1745" spans="1:12" hidden="1">
      <c r="A1745" s="8">
        <v>245</v>
      </c>
      <c r="B1745" s="1100">
        <v>3300</v>
      </c>
      <c r="C1745" s="1147" t="s">
        <v>2237</v>
      </c>
      <c r="D1745" s="1977"/>
      <c r="E1745" s="351">
        <f t="shared" ref="E1745:J1745" si="306">SUM(E1746:E1750)</f>
        <v>0</v>
      </c>
      <c r="F1745" s="352">
        <f t="shared" si="306"/>
        <v>0</v>
      </c>
      <c r="G1745" s="463">
        <f t="shared" si="306"/>
        <v>0</v>
      </c>
      <c r="H1745" s="464">
        <f t="shared" si="306"/>
        <v>0</v>
      </c>
      <c r="I1745" s="464">
        <f t="shared" si="306"/>
        <v>0</v>
      </c>
      <c r="J1745" s="465">
        <f t="shared" si="306"/>
        <v>0</v>
      </c>
      <c r="K1745" s="1433" t="str">
        <f t="shared" si="294"/>
        <v/>
      </c>
      <c r="L1745" s="383"/>
    </row>
    <row r="1746" spans="1:12" hidden="1">
      <c r="A1746" s="7">
        <v>250</v>
      </c>
      <c r="B1746" s="1106"/>
      <c r="C1746" s="1102">
        <v>3301</v>
      </c>
      <c r="D1746" s="1148" t="s">
        <v>926</v>
      </c>
      <c r="E1746" s="507"/>
      <c r="F1746" s="516">
        <f t="shared" ref="F1746:F1753" si="307">G1746+H1746+I1746+J1746</f>
        <v>0</v>
      </c>
      <c r="G1746" s="430"/>
      <c r="H1746" s="431"/>
      <c r="I1746" s="1396">
        <v>0</v>
      </c>
      <c r="J1746" s="637">
        <v>0</v>
      </c>
      <c r="K1746" s="1433" t="str">
        <f t="shared" si="294"/>
        <v/>
      </c>
      <c r="L1746" s="383"/>
    </row>
    <row r="1747" spans="1:12" hidden="1">
      <c r="A1747" s="8">
        <v>255</v>
      </c>
      <c r="B1747" s="1106"/>
      <c r="C1747" s="1108">
        <v>3302</v>
      </c>
      <c r="D1747" s="1149" t="s">
        <v>1027</v>
      </c>
      <c r="E1747" s="509"/>
      <c r="F1747" s="518">
        <f t="shared" si="307"/>
        <v>0</v>
      </c>
      <c r="G1747" s="433"/>
      <c r="H1747" s="434"/>
      <c r="I1747" s="1398">
        <v>0</v>
      </c>
      <c r="J1747" s="638">
        <v>0</v>
      </c>
      <c r="K1747" s="1433" t="str">
        <f t="shared" si="294"/>
        <v/>
      </c>
      <c r="L1747" s="383"/>
    </row>
    <row r="1748" spans="1:12" hidden="1">
      <c r="A1748" s="8">
        <v>265</v>
      </c>
      <c r="B1748" s="1106"/>
      <c r="C1748" s="1108">
        <v>3303</v>
      </c>
      <c r="D1748" s="1149" t="s">
        <v>927</v>
      </c>
      <c r="E1748" s="509"/>
      <c r="F1748" s="518">
        <f t="shared" si="307"/>
        <v>0</v>
      </c>
      <c r="G1748" s="433"/>
      <c r="H1748" s="434"/>
      <c r="I1748" s="1398">
        <v>0</v>
      </c>
      <c r="J1748" s="638">
        <v>0</v>
      </c>
      <c r="K1748" s="1433" t="str">
        <f t="shared" si="294"/>
        <v/>
      </c>
      <c r="L1748" s="383"/>
    </row>
    <row r="1749" spans="1:12" hidden="1">
      <c r="A1749" s="7">
        <v>270</v>
      </c>
      <c r="B1749" s="1106"/>
      <c r="C1749" s="1108">
        <v>3304</v>
      </c>
      <c r="D1749" s="1149" t="s">
        <v>928</v>
      </c>
      <c r="E1749" s="509"/>
      <c r="F1749" s="518">
        <f t="shared" si="307"/>
        <v>0</v>
      </c>
      <c r="G1749" s="433"/>
      <c r="H1749" s="434"/>
      <c r="I1749" s="1398">
        <v>0</v>
      </c>
      <c r="J1749" s="638">
        <v>0</v>
      </c>
      <c r="K1749" s="1433" t="str">
        <f t="shared" si="294"/>
        <v/>
      </c>
      <c r="L1749" s="383"/>
    </row>
    <row r="1750" spans="1:12" ht="31.5" hidden="1">
      <c r="A1750" s="7">
        <v>290</v>
      </c>
      <c r="B1750" s="1106"/>
      <c r="C1750" s="1104">
        <v>3306</v>
      </c>
      <c r="D1750" s="1150" t="s">
        <v>1730</v>
      </c>
      <c r="E1750" s="513"/>
      <c r="F1750" s="517">
        <f t="shared" si="307"/>
        <v>0</v>
      </c>
      <c r="G1750" s="442"/>
      <c r="H1750" s="443"/>
      <c r="I1750" s="1400">
        <v>0</v>
      </c>
      <c r="J1750" s="1405">
        <v>0</v>
      </c>
      <c r="K1750" s="1433" t="str">
        <f t="shared" si="294"/>
        <v/>
      </c>
      <c r="L1750" s="383"/>
    </row>
    <row r="1751" spans="1:12" hidden="1">
      <c r="A1751" s="7">
        <v>320</v>
      </c>
      <c r="B1751" s="1100">
        <v>3900</v>
      </c>
      <c r="C1751" s="2192" t="s">
        <v>929</v>
      </c>
      <c r="D1751" s="2192"/>
      <c r="E1751" s="1415"/>
      <c r="F1751" s="352">
        <f t="shared" si="307"/>
        <v>0</v>
      </c>
      <c r="G1751" s="1214"/>
      <c r="H1751" s="1215"/>
      <c r="I1751" s="1215"/>
      <c r="J1751" s="1216"/>
      <c r="K1751" s="1433" t="str">
        <f t="shared" ref="K1751:K1798" si="308">(IF($E1751&lt;&gt;0,$K$2,IF($F1751&lt;&gt;0,$K$2,IF($G1751&lt;&gt;0,$K$2,IF($H1751&lt;&gt;0,$K$2,IF($I1751&lt;&gt;0,$K$2,IF($J1751&lt;&gt;0,$K$2,"")))))))</f>
        <v/>
      </c>
      <c r="L1751" s="383"/>
    </row>
    <row r="1752" spans="1:12" hidden="1">
      <c r="A1752" s="7">
        <v>330</v>
      </c>
      <c r="B1752" s="1100">
        <v>4000</v>
      </c>
      <c r="C1752" s="2192" t="s">
        <v>930</v>
      </c>
      <c r="D1752" s="2192"/>
      <c r="E1752" s="1415"/>
      <c r="F1752" s="352">
        <f t="shared" si="307"/>
        <v>0</v>
      </c>
      <c r="G1752" s="1214"/>
      <c r="H1752" s="1215"/>
      <c r="I1752" s="1215"/>
      <c r="J1752" s="1216"/>
      <c r="K1752" s="1433" t="str">
        <f t="shared" si="308"/>
        <v/>
      </c>
      <c r="L1752" s="383"/>
    </row>
    <row r="1753" spans="1:12" hidden="1">
      <c r="A1753" s="7">
        <v>350</v>
      </c>
      <c r="B1753" s="1100">
        <v>4100</v>
      </c>
      <c r="C1753" s="2192" t="s">
        <v>931</v>
      </c>
      <c r="D1753" s="2192"/>
      <c r="E1753" s="1415"/>
      <c r="F1753" s="352">
        <f t="shared" si="307"/>
        <v>0</v>
      </c>
      <c r="G1753" s="1214"/>
      <c r="H1753" s="1215"/>
      <c r="I1753" s="1215"/>
      <c r="J1753" s="1216"/>
      <c r="K1753" s="1433" t="str">
        <f t="shared" si="308"/>
        <v/>
      </c>
      <c r="L1753" s="383"/>
    </row>
    <row r="1754" spans="1:12" hidden="1">
      <c r="A1754" s="8">
        <v>355</v>
      </c>
      <c r="B1754" s="1100">
        <v>4200</v>
      </c>
      <c r="C1754" s="2192" t="s">
        <v>932</v>
      </c>
      <c r="D1754" s="2192"/>
      <c r="E1754" s="351">
        <f t="shared" ref="E1754:J1754" si="309">SUM(E1755:E1760)</f>
        <v>0</v>
      </c>
      <c r="F1754" s="352">
        <f t="shared" si="309"/>
        <v>0</v>
      </c>
      <c r="G1754" s="463">
        <f t="shared" si="309"/>
        <v>0</v>
      </c>
      <c r="H1754" s="464">
        <f t="shared" si="309"/>
        <v>0</v>
      </c>
      <c r="I1754" s="464">
        <f t="shared" si="309"/>
        <v>0</v>
      </c>
      <c r="J1754" s="465">
        <f t="shared" si="309"/>
        <v>0</v>
      </c>
      <c r="K1754" s="1433" t="str">
        <f t="shared" si="308"/>
        <v/>
      </c>
      <c r="L1754" s="383"/>
    </row>
    <row r="1755" spans="1:12" hidden="1">
      <c r="A1755" s="8">
        <v>375</v>
      </c>
      <c r="B1755" s="1151"/>
      <c r="C1755" s="1102">
        <v>4201</v>
      </c>
      <c r="D1755" s="1103" t="s">
        <v>933</v>
      </c>
      <c r="E1755" s="507"/>
      <c r="F1755" s="516">
        <f t="shared" ref="F1755:F1760" si="310">G1755+H1755+I1755+J1755</f>
        <v>0</v>
      </c>
      <c r="G1755" s="430"/>
      <c r="H1755" s="431"/>
      <c r="I1755" s="431"/>
      <c r="J1755" s="432"/>
      <c r="K1755" s="1433" t="str">
        <f t="shared" si="308"/>
        <v/>
      </c>
      <c r="L1755" s="383"/>
    </row>
    <row r="1756" spans="1:12" hidden="1">
      <c r="A1756" s="8">
        <v>375</v>
      </c>
      <c r="B1756" s="1151"/>
      <c r="C1756" s="1108">
        <v>4202</v>
      </c>
      <c r="D1756" s="1152" t="s">
        <v>934</v>
      </c>
      <c r="E1756" s="509"/>
      <c r="F1756" s="518">
        <f t="shared" si="310"/>
        <v>0</v>
      </c>
      <c r="G1756" s="433"/>
      <c r="H1756" s="434"/>
      <c r="I1756" s="434"/>
      <c r="J1756" s="435"/>
      <c r="K1756" s="1433" t="str">
        <f t="shared" si="308"/>
        <v/>
      </c>
      <c r="L1756" s="383"/>
    </row>
    <row r="1757" spans="1:12" hidden="1">
      <c r="A1757" s="8">
        <v>380</v>
      </c>
      <c r="B1757" s="1151"/>
      <c r="C1757" s="1108">
        <v>4214</v>
      </c>
      <c r="D1757" s="1152" t="s">
        <v>935</v>
      </c>
      <c r="E1757" s="509"/>
      <c r="F1757" s="518">
        <f t="shared" si="310"/>
        <v>0</v>
      </c>
      <c r="G1757" s="433"/>
      <c r="H1757" s="434"/>
      <c r="I1757" s="434"/>
      <c r="J1757" s="435"/>
      <c r="K1757" s="1433" t="str">
        <f t="shared" si="308"/>
        <v/>
      </c>
      <c r="L1757" s="383"/>
    </row>
    <row r="1758" spans="1:12" hidden="1">
      <c r="A1758" s="8">
        <v>385</v>
      </c>
      <c r="B1758" s="1151"/>
      <c r="C1758" s="1108">
        <v>4217</v>
      </c>
      <c r="D1758" s="1152" t="s">
        <v>936</v>
      </c>
      <c r="E1758" s="509"/>
      <c r="F1758" s="518">
        <f t="shared" si="310"/>
        <v>0</v>
      </c>
      <c r="G1758" s="433"/>
      <c r="H1758" s="434"/>
      <c r="I1758" s="434"/>
      <c r="J1758" s="435"/>
      <c r="K1758" s="1433" t="str">
        <f t="shared" si="308"/>
        <v/>
      </c>
      <c r="L1758" s="383"/>
    </row>
    <row r="1759" spans="1:12" hidden="1">
      <c r="A1759" s="8">
        <v>390</v>
      </c>
      <c r="B1759" s="1151"/>
      <c r="C1759" s="1108">
        <v>4218</v>
      </c>
      <c r="D1759" s="1109" t="s">
        <v>937</v>
      </c>
      <c r="E1759" s="509"/>
      <c r="F1759" s="518">
        <f t="shared" si="310"/>
        <v>0</v>
      </c>
      <c r="G1759" s="433"/>
      <c r="H1759" s="434"/>
      <c r="I1759" s="434"/>
      <c r="J1759" s="435"/>
      <c r="K1759" s="1433" t="str">
        <f t="shared" si="308"/>
        <v/>
      </c>
      <c r="L1759" s="383"/>
    </row>
    <row r="1760" spans="1:12" hidden="1">
      <c r="A1760" s="8">
        <v>390</v>
      </c>
      <c r="B1760" s="1151"/>
      <c r="C1760" s="1104">
        <v>4219</v>
      </c>
      <c r="D1760" s="1136" t="s">
        <v>938</v>
      </c>
      <c r="E1760" s="513"/>
      <c r="F1760" s="517">
        <f t="shared" si="310"/>
        <v>0</v>
      </c>
      <c r="G1760" s="442"/>
      <c r="H1760" s="443"/>
      <c r="I1760" s="443"/>
      <c r="J1760" s="444"/>
      <c r="K1760" s="1433" t="str">
        <f t="shared" si="308"/>
        <v/>
      </c>
      <c r="L1760" s="383"/>
    </row>
    <row r="1761" spans="1:12" hidden="1">
      <c r="A1761" s="8">
        <v>395</v>
      </c>
      <c r="B1761" s="1100">
        <v>4300</v>
      </c>
      <c r="C1761" s="2192" t="s">
        <v>1734</v>
      </c>
      <c r="D1761" s="2192"/>
      <c r="E1761" s="351">
        <f t="shared" ref="E1761:J1761" si="311">SUM(E1762:E1764)</f>
        <v>0</v>
      </c>
      <c r="F1761" s="352">
        <f t="shared" si="311"/>
        <v>0</v>
      </c>
      <c r="G1761" s="463">
        <f t="shared" si="311"/>
        <v>0</v>
      </c>
      <c r="H1761" s="464">
        <f t="shared" si="311"/>
        <v>0</v>
      </c>
      <c r="I1761" s="464">
        <f t="shared" si="311"/>
        <v>0</v>
      </c>
      <c r="J1761" s="465">
        <f t="shared" si="311"/>
        <v>0</v>
      </c>
      <c r="K1761" s="1433" t="str">
        <f t="shared" si="308"/>
        <v/>
      </c>
      <c r="L1761" s="383"/>
    </row>
    <row r="1762" spans="1:12" hidden="1">
      <c r="A1762" s="353">
        <v>397</v>
      </c>
      <c r="B1762" s="1151"/>
      <c r="C1762" s="1102">
        <v>4301</v>
      </c>
      <c r="D1762" s="1121" t="s">
        <v>939</v>
      </c>
      <c r="E1762" s="507"/>
      <c r="F1762" s="516">
        <f t="shared" ref="F1762:F1767" si="312">G1762+H1762+I1762+J1762</f>
        <v>0</v>
      </c>
      <c r="G1762" s="430"/>
      <c r="H1762" s="431"/>
      <c r="I1762" s="431"/>
      <c r="J1762" s="432"/>
      <c r="K1762" s="1433" t="str">
        <f t="shared" si="308"/>
        <v/>
      </c>
      <c r="L1762" s="383"/>
    </row>
    <row r="1763" spans="1:12" hidden="1">
      <c r="A1763" s="6">
        <v>398</v>
      </c>
      <c r="B1763" s="1151"/>
      <c r="C1763" s="1108">
        <v>4302</v>
      </c>
      <c r="D1763" s="1152" t="s">
        <v>1028</v>
      </c>
      <c r="E1763" s="509"/>
      <c r="F1763" s="518">
        <f t="shared" si="312"/>
        <v>0</v>
      </c>
      <c r="G1763" s="433"/>
      <c r="H1763" s="434"/>
      <c r="I1763" s="434"/>
      <c r="J1763" s="435"/>
      <c r="K1763" s="1433" t="str">
        <f t="shared" si="308"/>
        <v/>
      </c>
      <c r="L1763" s="383"/>
    </row>
    <row r="1764" spans="1:12" hidden="1">
      <c r="A1764" s="6">
        <v>399</v>
      </c>
      <c r="B1764" s="1151"/>
      <c r="C1764" s="1104">
        <v>4309</v>
      </c>
      <c r="D1764" s="1112" t="s">
        <v>941</v>
      </c>
      <c r="E1764" s="513"/>
      <c r="F1764" s="517">
        <f t="shared" si="312"/>
        <v>0</v>
      </c>
      <c r="G1764" s="442"/>
      <c r="H1764" s="443"/>
      <c r="I1764" s="443"/>
      <c r="J1764" s="444"/>
      <c r="K1764" s="1433" t="str">
        <f t="shared" si="308"/>
        <v/>
      </c>
      <c r="L1764" s="383"/>
    </row>
    <row r="1765" spans="1:12" hidden="1">
      <c r="A1765" s="6">
        <v>400</v>
      </c>
      <c r="B1765" s="1100">
        <v>4400</v>
      </c>
      <c r="C1765" s="2192" t="s">
        <v>1731</v>
      </c>
      <c r="D1765" s="2192"/>
      <c r="E1765" s="1415"/>
      <c r="F1765" s="352">
        <f t="shared" si="312"/>
        <v>0</v>
      </c>
      <c r="G1765" s="1214"/>
      <c r="H1765" s="1215"/>
      <c r="I1765" s="1215"/>
      <c r="J1765" s="1216"/>
      <c r="K1765" s="1433" t="str">
        <f t="shared" si="308"/>
        <v/>
      </c>
      <c r="L1765" s="383"/>
    </row>
    <row r="1766" spans="1:12" hidden="1">
      <c r="A1766" s="6">
        <v>401</v>
      </c>
      <c r="B1766" s="1100">
        <v>4500</v>
      </c>
      <c r="C1766" s="2192" t="s">
        <v>1732</v>
      </c>
      <c r="D1766" s="2192"/>
      <c r="E1766" s="1415"/>
      <c r="F1766" s="352">
        <f t="shared" si="312"/>
        <v>0</v>
      </c>
      <c r="G1766" s="1214"/>
      <c r="H1766" s="1215"/>
      <c r="I1766" s="1215"/>
      <c r="J1766" s="1216"/>
      <c r="K1766" s="1433" t="str">
        <f t="shared" si="308"/>
        <v/>
      </c>
      <c r="L1766" s="383"/>
    </row>
    <row r="1767" spans="1:12" hidden="1">
      <c r="A1767" s="14">
        <v>404</v>
      </c>
      <c r="B1767" s="1100">
        <v>4600</v>
      </c>
      <c r="C1767" s="2193" t="s">
        <v>942</v>
      </c>
      <c r="D1767" s="2194"/>
      <c r="E1767" s="1415"/>
      <c r="F1767" s="352">
        <f t="shared" si="312"/>
        <v>0</v>
      </c>
      <c r="G1767" s="1214"/>
      <c r="H1767" s="1215"/>
      <c r="I1767" s="1215"/>
      <c r="J1767" s="1216"/>
      <c r="K1767" s="1433" t="str">
        <f t="shared" si="308"/>
        <v/>
      </c>
      <c r="L1767" s="383"/>
    </row>
    <row r="1768" spans="1:12" hidden="1">
      <c r="A1768" s="14">
        <v>404</v>
      </c>
      <c r="B1768" s="1100">
        <v>4900</v>
      </c>
      <c r="C1768" s="2192" t="s">
        <v>579</v>
      </c>
      <c r="D1768" s="2192"/>
      <c r="E1768" s="351">
        <f t="shared" ref="E1768:J1768" si="313">+E1769+E1770</f>
        <v>0</v>
      </c>
      <c r="F1768" s="352">
        <f t="shared" si="313"/>
        <v>0</v>
      </c>
      <c r="G1768" s="463">
        <f t="shared" si="313"/>
        <v>0</v>
      </c>
      <c r="H1768" s="464">
        <f t="shared" si="313"/>
        <v>0</v>
      </c>
      <c r="I1768" s="464">
        <f t="shared" si="313"/>
        <v>0</v>
      </c>
      <c r="J1768" s="465">
        <f t="shared" si="313"/>
        <v>0</v>
      </c>
      <c r="K1768" s="1433" t="str">
        <f t="shared" si="308"/>
        <v/>
      </c>
      <c r="L1768" s="383"/>
    </row>
    <row r="1769" spans="1:12" hidden="1">
      <c r="A1769" s="7">
        <v>440</v>
      </c>
      <c r="B1769" s="1151"/>
      <c r="C1769" s="1102">
        <v>4901</v>
      </c>
      <c r="D1769" s="1153" t="s">
        <v>580</v>
      </c>
      <c r="E1769" s="507"/>
      <c r="F1769" s="516">
        <f>G1769+H1769+I1769+J1769</f>
        <v>0</v>
      </c>
      <c r="G1769" s="430"/>
      <c r="H1769" s="431"/>
      <c r="I1769" s="431"/>
      <c r="J1769" s="432"/>
      <c r="K1769" s="1433" t="str">
        <f t="shared" si="308"/>
        <v/>
      </c>
      <c r="L1769" s="383"/>
    </row>
    <row r="1770" spans="1:12" hidden="1">
      <c r="A1770" s="7">
        <v>450</v>
      </c>
      <c r="B1770" s="1151"/>
      <c r="C1770" s="1104">
        <v>4902</v>
      </c>
      <c r="D1770" s="1112" t="s">
        <v>581</v>
      </c>
      <c r="E1770" s="513"/>
      <c r="F1770" s="517">
        <f>G1770+H1770+I1770+J1770</f>
        <v>0</v>
      </c>
      <c r="G1770" s="442"/>
      <c r="H1770" s="443"/>
      <c r="I1770" s="443"/>
      <c r="J1770" s="444"/>
      <c r="K1770" s="1433" t="str">
        <f t="shared" si="308"/>
        <v/>
      </c>
      <c r="L1770" s="383"/>
    </row>
    <row r="1771" spans="1:12" hidden="1">
      <c r="A1771" s="7">
        <v>495</v>
      </c>
      <c r="B1771" s="1154">
        <v>5100</v>
      </c>
      <c r="C1771" s="2198" t="s">
        <v>943</v>
      </c>
      <c r="D1771" s="2198"/>
      <c r="E1771" s="1415"/>
      <c r="F1771" s="352">
        <f>G1771+H1771+I1771+J1771</f>
        <v>0</v>
      </c>
      <c r="G1771" s="1214"/>
      <c r="H1771" s="1215"/>
      <c r="I1771" s="1215"/>
      <c r="J1771" s="1216"/>
      <c r="K1771" s="1433" t="str">
        <f t="shared" si="308"/>
        <v/>
      </c>
      <c r="L1771" s="383"/>
    </row>
    <row r="1772" spans="1:12" hidden="1">
      <c r="A1772" s="8">
        <v>500</v>
      </c>
      <c r="B1772" s="1154">
        <v>5200</v>
      </c>
      <c r="C1772" s="2198" t="s">
        <v>944</v>
      </c>
      <c r="D1772" s="2198"/>
      <c r="E1772" s="351">
        <f t="shared" ref="E1772:J1772" si="314">SUM(E1773:E1779)</f>
        <v>0</v>
      </c>
      <c r="F1772" s="352">
        <f t="shared" si="314"/>
        <v>0</v>
      </c>
      <c r="G1772" s="463">
        <f t="shared" si="314"/>
        <v>0</v>
      </c>
      <c r="H1772" s="464">
        <f t="shared" si="314"/>
        <v>0</v>
      </c>
      <c r="I1772" s="464">
        <f t="shared" si="314"/>
        <v>0</v>
      </c>
      <c r="J1772" s="465">
        <f t="shared" si="314"/>
        <v>0</v>
      </c>
      <c r="K1772" s="1433" t="str">
        <f t="shared" si="308"/>
        <v/>
      </c>
      <c r="L1772" s="383"/>
    </row>
    <row r="1773" spans="1:12" hidden="1">
      <c r="A1773" s="8">
        <v>505</v>
      </c>
      <c r="B1773" s="1155"/>
      <c r="C1773" s="1156">
        <v>5201</v>
      </c>
      <c r="D1773" s="1157" t="s">
        <v>945</v>
      </c>
      <c r="E1773" s="507"/>
      <c r="F1773" s="516">
        <f t="shared" ref="F1773:F1779" si="315">G1773+H1773+I1773+J1773</f>
        <v>0</v>
      </c>
      <c r="G1773" s="430"/>
      <c r="H1773" s="431"/>
      <c r="I1773" s="431"/>
      <c r="J1773" s="432"/>
      <c r="K1773" s="1433" t="str">
        <f t="shared" si="308"/>
        <v/>
      </c>
      <c r="L1773" s="383"/>
    </row>
    <row r="1774" spans="1:12" hidden="1">
      <c r="A1774" s="8">
        <v>510</v>
      </c>
      <c r="B1774" s="1155"/>
      <c r="C1774" s="1158">
        <v>5202</v>
      </c>
      <c r="D1774" s="1159" t="s">
        <v>946</v>
      </c>
      <c r="E1774" s="509"/>
      <c r="F1774" s="518">
        <f t="shared" si="315"/>
        <v>0</v>
      </c>
      <c r="G1774" s="433"/>
      <c r="H1774" s="434"/>
      <c r="I1774" s="434"/>
      <c r="J1774" s="435"/>
      <c r="K1774" s="1433" t="str">
        <f t="shared" si="308"/>
        <v/>
      </c>
      <c r="L1774" s="383"/>
    </row>
    <row r="1775" spans="1:12" hidden="1">
      <c r="A1775" s="8">
        <v>515</v>
      </c>
      <c r="B1775" s="1155"/>
      <c r="C1775" s="1158">
        <v>5203</v>
      </c>
      <c r="D1775" s="1159" t="s">
        <v>264</v>
      </c>
      <c r="E1775" s="509"/>
      <c r="F1775" s="518">
        <f t="shared" si="315"/>
        <v>0</v>
      </c>
      <c r="G1775" s="433"/>
      <c r="H1775" s="434"/>
      <c r="I1775" s="434"/>
      <c r="J1775" s="435"/>
      <c r="K1775" s="1433" t="str">
        <f t="shared" si="308"/>
        <v/>
      </c>
      <c r="L1775" s="383"/>
    </row>
    <row r="1776" spans="1:12" hidden="1">
      <c r="A1776" s="8">
        <v>520</v>
      </c>
      <c r="B1776" s="1155"/>
      <c r="C1776" s="1158">
        <v>5204</v>
      </c>
      <c r="D1776" s="1159" t="s">
        <v>265</v>
      </c>
      <c r="E1776" s="509"/>
      <c r="F1776" s="518">
        <f t="shared" si="315"/>
        <v>0</v>
      </c>
      <c r="G1776" s="433"/>
      <c r="H1776" s="434"/>
      <c r="I1776" s="434"/>
      <c r="J1776" s="435"/>
      <c r="K1776" s="1433" t="str">
        <f t="shared" si="308"/>
        <v/>
      </c>
      <c r="L1776" s="383"/>
    </row>
    <row r="1777" spans="1:12" hidden="1">
      <c r="A1777" s="8">
        <v>525</v>
      </c>
      <c r="B1777" s="1155"/>
      <c r="C1777" s="1158">
        <v>5205</v>
      </c>
      <c r="D1777" s="1159" t="s">
        <v>266</v>
      </c>
      <c r="E1777" s="509"/>
      <c r="F1777" s="518">
        <f t="shared" si="315"/>
        <v>0</v>
      </c>
      <c r="G1777" s="433"/>
      <c r="H1777" s="434"/>
      <c r="I1777" s="434"/>
      <c r="J1777" s="435"/>
      <c r="K1777" s="1433" t="str">
        <f t="shared" si="308"/>
        <v/>
      </c>
      <c r="L1777" s="383"/>
    </row>
    <row r="1778" spans="1:12" hidden="1">
      <c r="A1778" s="7">
        <v>635</v>
      </c>
      <c r="B1778" s="1155"/>
      <c r="C1778" s="1158">
        <v>5206</v>
      </c>
      <c r="D1778" s="1159" t="s">
        <v>267</v>
      </c>
      <c r="E1778" s="509"/>
      <c r="F1778" s="518">
        <f t="shared" si="315"/>
        <v>0</v>
      </c>
      <c r="G1778" s="433"/>
      <c r="H1778" s="434"/>
      <c r="I1778" s="434"/>
      <c r="J1778" s="435"/>
      <c r="K1778" s="1433" t="str">
        <f t="shared" si="308"/>
        <v/>
      </c>
      <c r="L1778" s="383"/>
    </row>
    <row r="1779" spans="1:12" hidden="1">
      <c r="A1779" s="8">
        <v>640</v>
      </c>
      <c r="B1779" s="1155"/>
      <c r="C1779" s="1160">
        <v>5219</v>
      </c>
      <c r="D1779" s="1161" t="s">
        <v>268</v>
      </c>
      <c r="E1779" s="513"/>
      <c r="F1779" s="517">
        <f t="shared" si="315"/>
        <v>0</v>
      </c>
      <c r="G1779" s="442"/>
      <c r="H1779" s="443"/>
      <c r="I1779" s="443"/>
      <c r="J1779" s="444"/>
      <c r="K1779" s="1433" t="str">
        <f t="shared" si="308"/>
        <v/>
      </c>
      <c r="L1779" s="383"/>
    </row>
    <row r="1780" spans="1:12" hidden="1">
      <c r="A1780" s="8">
        <v>645</v>
      </c>
      <c r="B1780" s="1154">
        <v>5300</v>
      </c>
      <c r="C1780" s="2198" t="s">
        <v>269</v>
      </c>
      <c r="D1780" s="2198"/>
      <c r="E1780" s="351">
        <f t="shared" ref="E1780:J1780" si="316">SUM(E1781:E1782)</f>
        <v>0</v>
      </c>
      <c r="F1780" s="352">
        <f t="shared" si="316"/>
        <v>0</v>
      </c>
      <c r="G1780" s="463">
        <f t="shared" si="316"/>
        <v>0</v>
      </c>
      <c r="H1780" s="464">
        <f t="shared" si="316"/>
        <v>0</v>
      </c>
      <c r="I1780" s="464">
        <f t="shared" si="316"/>
        <v>0</v>
      </c>
      <c r="J1780" s="465">
        <f t="shared" si="316"/>
        <v>0</v>
      </c>
      <c r="K1780" s="1433" t="str">
        <f t="shared" si="308"/>
        <v/>
      </c>
      <c r="L1780" s="383"/>
    </row>
    <row r="1781" spans="1:12" hidden="1">
      <c r="A1781" s="8">
        <v>650</v>
      </c>
      <c r="B1781" s="1155"/>
      <c r="C1781" s="1156">
        <v>5301</v>
      </c>
      <c r="D1781" s="1157" t="s">
        <v>1266</v>
      </c>
      <c r="E1781" s="507"/>
      <c r="F1781" s="516">
        <f>G1781+H1781+I1781+J1781</f>
        <v>0</v>
      </c>
      <c r="G1781" s="430"/>
      <c r="H1781" s="431"/>
      <c r="I1781" s="431"/>
      <c r="J1781" s="432"/>
      <c r="K1781" s="1433" t="str">
        <f t="shared" si="308"/>
        <v/>
      </c>
      <c r="L1781" s="383"/>
    </row>
    <row r="1782" spans="1:12" hidden="1">
      <c r="A1782" s="7">
        <v>655</v>
      </c>
      <c r="B1782" s="1155"/>
      <c r="C1782" s="1160">
        <v>5309</v>
      </c>
      <c r="D1782" s="1161" t="s">
        <v>270</v>
      </c>
      <c r="E1782" s="513"/>
      <c r="F1782" s="517">
        <f>G1782+H1782+I1782+J1782</f>
        <v>0</v>
      </c>
      <c r="G1782" s="442"/>
      <c r="H1782" s="443"/>
      <c r="I1782" s="443"/>
      <c r="J1782" s="444"/>
      <c r="K1782" s="1433" t="str">
        <f t="shared" si="308"/>
        <v/>
      </c>
      <c r="L1782" s="383"/>
    </row>
    <row r="1783" spans="1:12" hidden="1">
      <c r="A1783" s="7">
        <v>665</v>
      </c>
      <c r="B1783" s="1154">
        <v>5400</v>
      </c>
      <c r="C1783" s="2198" t="s">
        <v>960</v>
      </c>
      <c r="D1783" s="2198"/>
      <c r="E1783" s="1415"/>
      <c r="F1783" s="352">
        <f>G1783+H1783+I1783+J1783</f>
        <v>0</v>
      </c>
      <c r="G1783" s="1214"/>
      <c r="H1783" s="1215"/>
      <c r="I1783" s="1215"/>
      <c r="J1783" s="1216"/>
      <c r="K1783" s="1433" t="str">
        <f t="shared" si="308"/>
        <v/>
      </c>
      <c r="L1783" s="383"/>
    </row>
    <row r="1784" spans="1:12" hidden="1">
      <c r="A1784" s="7">
        <v>675</v>
      </c>
      <c r="B1784" s="1100">
        <v>5500</v>
      </c>
      <c r="C1784" s="2192" t="s">
        <v>961</v>
      </c>
      <c r="D1784" s="2192"/>
      <c r="E1784" s="351">
        <f t="shared" ref="E1784:J1784" si="317">SUM(E1785:E1788)</f>
        <v>0</v>
      </c>
      <c r="F1784" s="352">
        <f t="shared" si="317"/>
        <v>0</v>
      </c>
      <c r="G1784" s="463">
        <f t="shared" si="317"/>
        <v>0</v>
      </c>
      <c r="H1784" s="464">
        <f t="shared" si="317"/>
        <v>0</v>
      </c>
      <c r="I1784" s="464">
        <f t="shared" si="317"/>
        <v>0</v>
      </c>
      <c r="J1784" s="465">
        <f t="shared" si="317"/>
        <v>0</v>
      </c>
      <c r="K1784" s="1433" t="str">
        <f t="shared" si="308"/>
        <v/>
      </c>
      <c r="L1784" s="383"/>
    </row>
    <row r="1785" spans="1:12" hidden="1">
      <c r="A1785" s="7">
        <v>685</v>
      </c>
      <c r="B1785" s="1151"/>
      <c r="C1785" s="1102">
        <v>5501</v>
      </c>
      <c r="D1785" s="1121" t="s">
        <v>962</v>
      </c>
      <c r="E1785" s="507"/>
      <c r="F1785" s="516">
        <f>G1785+H1785+I1785+J1785</f>
        <v>0</v>
      </c>
      <c r="G1785" s="430"/>
      <c r="H1785" s="431"/>
      <c r="I1785" s="431"/>
      <c r="J1785" s="432"/>
      <c r="K1785" s="1433" t="str">
        <f t="shared" si="308"/>
        <v/>
      </c>
      <c r="L1785" s="383"/>
    </row>
    <row r="1786" spans="1:12" hidden="1">
      <c r="A1786" s="8">
        <v>690</v>
      </c>
      <c r="B1786" s="1151"/>
      <c r="C1786" s="1108">
        <v>5502</v>
      </c>
      <c r="D1786" s="1109" t="s">
        <v>963</v>
      </c>
      <c r="E1786" s="509"/>
      <c r="F1786" s="518">
        <f>G1786+H1786+I1786+J1786</f>
        <v>0</v>
      </c>
      <c r="G1786" s="433"/>
      <c r="H1786" s="434"/>
      <c r="I1786" s="434"/>
      <c r="J1786" s="435"/>
      <c r="K1786" s="1433" t="str">
        <f t="shared" si="308"/>
        <v/>
      </c>
      <c r="L1786" s="383"/>
    </row>
    <row r="1787" spans="1:12" hidden="1">
      <c r="A1787" s="8">
        <v>695</v>
      </c>
      <c r="B1787" s="1151"/>
      <c r="C1787" s="1108">
        <v>5503</v>
      </c>
      <c r="D1787" s="1152" t="s">
        <v>964</v>
      </c>
      <c r="E1787" s="509"/>
      <c r="F1787" s="518">
        <f>G1787+H1787+I1787+J1787</f>
        <v>0</v>
      </c>
      <c r="G1787" s="433"/>
      <c r="H1787" s="434"/>
      <c r="I1787" s="434"/>
      <c r="J1787" s="435"/>
      <c r="K1787" s="1433" t="str">
        <f t="shared" si="308"/>
        <v/>
      </c>
      <c r="L1787" s="383"/>
    </row>
    <row r="1788" spans="1:12" hidden="1">
      <c r="A1788" s="7">
        <v>700</v>
      </c>
      <c r="B1788" s="1151"/>
      <c r="C1788" s="1104">
        <v>5504</v>
      </c>
      <c r="D1788" s="1132" t="s">
        <v>965</v>
      </c>
      <c r="E1788" s="513"/>
      <c r="F1788" s="517">
        <f>G1788+H1788+I1788+J1788</f>
        <v>0</v>
      </c>
      <c r="G1788" s="442"/>
      <c r="H1788" s="443"/>
      <c r="I1788" s="443"/>
      <c r="J1788" s="444"/>
      <c r="K1788" s="1433" t="str">
        <f t="shared" si="308"/>
        <v/>
      </c>
      <c r="L1788" s="383"/>
    </row>
    <row r="1789" spans="1:12" hidden="1">
      <c r="A1789" s="7">
        <v>710</v>
      </c>
      <c r="B1789" s="1154">
        <v>5700</v>
      </c>
      <c r="C1789" s="2195" t="s">
        <v>1326</v>
      </c>
      <c r="D1789" s="2196"/>
      <c r="E1789" s="351">
        <f t="shared" ref="E1789:J1789" si="318">SUM(E1790:E1792)</f>
        <v>0</v>
      </c>
      <c r="F1789" s="352">
        <f t="shared" si="318"/>
        <v>0</v>
      </c>
      <c r="G1789" s="463">
        <f t="shared" si="318"/>
        <v>0</v>
      </c>
      <c r="H1789" s="464">
        <f t="shared" si="318"/>
        <v>0</v>
      </c>
      <c r="I1789" s="464">
        <f t="shared" si="318"/>
        <v>0</v>
      </c>
      <c r="J1789" s="465">
        <f t="shared" si="318"/>
        <v>0</v>
      </c>
      <c r="K1789" s="1433" t="str">
        <f t="shared" si="308"/>
        <v/>
      </c>
      <c r="L1789" s="383"/>
    </row>
    <row r="1790" spans="1:12" ht="36" hidden="1" customHeight="1">
      <c r="A1790" s="8">
        <v>715</v>
      </c>
      <c r="B1790" s="1155"/>
      <c r="C1790" s="1156">
        <v>5701</v>
      </c>
      <c r="D1790" s="1157" t="s">
        <v>967</v>
      </c>
      <c r="E1790" s="507"/>
      <c r="F1790" s="516">
        <f>G1790+H1790+I1790+J1790</f>
        <v>0</v>
      </c>
      <c r="G1790" s="430"/>
      <c r="H1790" s="431"/>
      <c r="I1790" s="431"/>
      <c r="J1790" s="432"/>
      <c r="K1790" s="1433" t="str">
        <f t="shared" si="308"/>
        <v/>
      </c>
      <c r="L1790" s="383"/>
    </row>
    <row r="1791" spans="1:12" hidden="1">
      <c r="A1791" s="8">
        <v>720</v>
      </c>
      <c r="B1791" s="1155"/>
      <c r="C1791" s="1162">
        <v>5702</v>
      </c>
      <c r="D1791" s="1163" t="s">
        <v>968</v>
      </c>
      <c r="E1791" s="511"/>
      <c r="F1791" s="519">
        <f>G1791+H1791+I1791+J1791</f>
        <v>0</v>
      </c>
      <c r="G1791" s="497"/>
      <c r="H1791" s="498"/>
      <c r="I1791" s="498"/>
      <c r="J1791" s="499"/>
      <c r="K1791" s="1433" t="str">
        <f t="shared" si="308"/>
        <v/>
      </c>
      <c r="L1791" s="383"/>
    </row>
    <row r="1792" spans="1:12" hidden="1">
      <c r="A1792" s="8">
        <v>725</v>
      </c>
      <c r="B1792" s="1107"/>
      <c r="C1792" s="1164">
        <v>4071</v>
      </c>
      <c r="D1792" s="1165" t="s">
        <v>969</v>
      </c>
      <c r="E1792" s="1420"/>
      <c r="F1792" s="529">
        <f>G1792+H1792+I1792+J1792</f>
        <v>0</v>
      </c>
      <c r="G1792" s="632"/>
      <c r="H1792" s="1217"/>
      <c r="I1792" s="1217"/>
      <c r="J1792" s="1218"/>
      <c r="K1792" s="1433" t="str">
        <f t="shared" si="308"/>
        <v/>
      </c>
      <c r="L1792" s="383"/>
    </row>
    <row r="1793" spans="1:12" hidden="1">
      <c r="A1793" s="8">
        <v>730</v>
      </c>
      <c r="B1793" s="1166"/>
      <c r="C1793" s="1167"/>
      <c r="D1793" s="1168"/>
      <c r="E1793" s="1434"/>
      <c r="F1793" s="649"/>
      <c r="G1793" s="649"/>
      <c r="H1793" s="649"/>
      <c r="I1793" s="649"/>
      <c r="J1793" s="650"/>
      <c r="K1793" s="1433" t="str">
        <f t="shared" si="308"/>
        <v/>
      </c>
      <c r="L1793" s="383"/>
    </row>
    <row r="1794" spans="1:12" hidden="1">
      <c r="A1794" s="8">
        <v>735</v>
      </c>
      <c r="B1794" s="1169">
        <v>98</v>
      </c>
      <c r="C1794" s="2224" t="s">
        <v>970</v>
      </c>
      <c r="D1794" s="2225"/>
      <c r="E1794" s="1421"/>
      <c r="F1794" s="663">
        <f>G1794+H1794+I1794+J1794</f>
        <v>0</v>
      </c>
      <c r="G1794" s="656">
        <v>0</v>
      </c>
      <c r="H1794" s="657">
        <v>0</v>
      </c>
      <c r="I1794" s="657">
        <v>0</v>
      </c>
      <c r="J1794" s="658">
        <v>0</v>
      </c>
      <c r="K1794" s="1433" t="str">
        <f t="shared" si="308"/>
        <v/>
      </c>
      <c r="L1794" s="383"/>
    </row>
    <row r="1795" spans="1:12" hidden="1">
      <c r="A1795" s="8">
        <v>740</v>
      </c>
      <c r="B1795" s="1170"/>
      <c r="C1795" s="1171"/>
      <c r="D1795" s="1172"/>
      <c r="E1795" s="276"/>
      <c r="F1795" s="276"/>
      <c r="G1795" s="276"/>
      <c r="H1795" s="276"/>
      <c r="I1795" s="276"/>
      <c r="J1795" s="277"/>
      <c r="K1795" s="1433" t="str">
        <f t="shared" si="308"/>
        <v/>
      </c>
      <c r="L1795" s="383"/>
    </row>
    <row r="1796" spans="1:12" hidden="1">
      <c r="A1796" s="8">
        <v>745</v>
      </c>
      <c r="B1796" s="1173"/>
      <c r="C1796" s="1035"/>
      <c r="D1796" s="1168"/>
      <c r="E1796" s="665"/>
      <c r="F1796" s="665"/>
      <c r="G1796" s="665"/>
      <c r="H1796" s="665"/>
      <c r="I1796" s="665"/>
      <c r="J1796" s="279"/>
      <c r="K1796" s="1433" t="str">
        <f t="shared" si="308"/>
        <v/>
      </c>
      <c r="L1796" s="383"/>
    </row>
    <row r="1797" spans="1:12" hidden="1">
      <c r="A1797" s="7">
        <v>750</v>
      </c>
      <c r="B1797" s="1174"/>
      <c r="C1797" s="1175"/>
      <c r="D1797" s="1168"/>
      <c r="E1797" s="665"/>
      <c r="F1797" s="665"/>
      <c r="G1797" s="665"/>
      <c r="H1797" s="665"/>
      <c r="I1797" s="665"/>
      <c r="J1797" s="279"/>
      <c r="K1797" s="1433" t="str">
        <f t="shared" si="308"/>
        <v/>
      </c>
      <c r="L1797" s="383"/>
    </row>
    <row r="1798" spans="1:12" ht="16.5" hidden="1" thickBot="1">
      <c r="A1798" s="8">
        <v>755</v>
      </c>
      <c r="B1798" s="1176"/>
      <c r="C1798" s="1176" t="s">
        <v>494</v>
      </c>
      <c r="D1798" s="1177">
        <f>+B1798</f>
        <v>0</v>
      </c>
      <c r="E1798" s="365">
        <f t="shared" ref="E1798:J1798" si="319">SUM(E1683,E1686,E1692,E1700,E1701,E1719,E1723,E1729,E1732,E1733,E1734,E1735,E1736,E1745,E1751,E1752,E1753,E1754,E1761,E1765,E1766,E1767,E1768,E1771,E1772,E1780,E1783,E1784,E1789)+E1794</f>
        <v>0</v>
      </c>
      <c r="F1798" s="366">
        <f t="shared" si="319"/>
        <v>0</v>
      </c>
      <c r="G1798" s="646">
        <f t="shared" si="319"/>
        <v>0</v>
      </c>
      <c r="H1798" s="647">
        <f t="shared" si="319"/>
        <v>0</v>
      </c>
      <c r="I1798" s="647">
        <f t="shared" si="319"/>
        <v>0</v>
      </c>
      <c r="J1798" s="648">
        <f t="shared" si="319"/>
        <v>0</v>
      </c>
      <c r="K1798" s="1433" t="str">
        <f t="shared" si="308"/>
        <v/>
      </c>
      <c r="L1798" s="1428" t="str">
        <f>LEFT(C1680,1)</f>
        <v>1</v>
      </c>
    </row>
    <row r="1799" spans="1:12" hidden="1">
      <c r="A1799" s="8">
        <v>760</v>
      </c>
      <c r="B1799" s="1178"/>
      <c r="C1799" s="1179"/>
      <c r="D1799" s="1054"/>
      <c r="E1799" s="1035"/>
      <c r="F1799" s="1035"/>
      <c r="G1799" s="1035"/>
      <c r="H1799" s="1035"/>
      <c r="I1799" s="1035"/>
      <c r="J1799" s="1035"/>
      <c r="K1799" s="4" t="str">
        <f>K1798</f>
        <v/>
      </c>
      <c r="L1799" s="382"/>
    </row>
    <row r="1800" spans="1:12" hidden="1">
      <c r="A1800" s="7">
        <v>765</v>
      </c>
      <c r="B1800" s="1089"/>
      <c r="C1800" s="1180"/>
      <c r="D1800" s="1181"/>
      <c r="E1800" s="665"/>
      <c r="F1800" s="665"/>
      <c r="G1800" s="665"/>
      <c r="H1800" s="665"/>
      <c r="I1800" s="665"/>
      <c r="J1800" s="665"/>
      <c r="K1800" s="4" t="str">
        <f>K1798</f>
        <v/>
      </c>
      <c r="L1800" s="382"/>
    </row>
    <row r="1801" spans="1:12" hidden="1">
      <c r="A1801" s="7">
        <v>775</v>
      </c>
      <c r="B1801" s="1035"/>
      <c r="C1801" s="1035"/>
      <c r="D1801" s="1054"/>
      <c r="E1801" s="665"/>
      <c r="F1801" s="665"/>
      <c r="G1801" s="665"/>
      <c r="H1801" s="665"/>
      <c r="I1801" s="665"/>
      <c r="J1801" s="665"/>
      <c r="K1801" s="1815" t="str">
        <f>(IF(SUM(K1812:K1833)&lt;&gt;0,$K$2,""))</f>
        <v/>
      </c>
      <c r="L1801" s="382"/>
    </row>
    <row r="1802" spans="1:12" hidden="1">
      <c r="A1802" s="8">
        <v>780</v>
      </c>
      <c r="B1802" s="2190" t="str">
        <f>$B$7</f>
        <v>ОТЧЕТНИ ДАННИ ПО ЕБК ЗА СМЕТКИТЕ ЗА СРЕДСТВАТА ОТ ЕВРОПЕЙСКИЯ СЪЮЗ - КСФ</v>
      </c>
      <c r="C1802" s="2191"/>
      <c r="D1802" s="2191"/>
      <c r="E1802" s="665"/>
      <c r="F1802" s="665"/>
      <c r="G1802" s="665"/>
      <c r="H1802" s="665"/>
      <c r="I1802" s="665"/>
      <c r="J1802" s="665"/>
      <c r="K1802" s="1815" t="str">
        <f>(IF(SUM(K1812:K1833)&lt;&gt;0,$K$2,""))</f>
        <v/>
      </c>
      <c r="L1802" s="382"/>
    </row>
    <row r="1803" spans="1:12" hidden="1">
      <c r="A1803" s="8">
        <v>785</v>
      </c>
      <c r="B1803" s="1035"/>
      <c r="C1803" s="1035"/>
      <c r="D1803" s="1054"/>
      <c r="E1803" s="1055" t="s">
        <v>737</v>
      </c>
      <c r="F1803" s="1055" t="s">
        <v>644</v>
      </c>
      <c r="G1803" s="665"/>
      <c r="H1803" s="665"/>
      <c r="I1803" s="665"/>
      <c r="J1803" s="665"/>
      <c r="K1803" s="1815" t="str">
        <f>(IF(SUM(K1812:K1833)&lt;&gt;0,$K$2,""))</f>
        <v/>
      </c>
      <c r="L1803" s="382"/>
    </row>
    <row r="1804" spans="1:12" ht="18.75" hidden="1">
      <c r="A1804" s="8">
        <v>790</v>
      </c>
      <c r="B1804" s="2187">
        <f>$B$9</f>
        <v>0</v>
      </c>
      <c r="C1804" s="2188"/>
      <c r="D1804" s="2189"/>
      <c r="E1804" s="977">
        <f>$E$9</f>
        <v>43466</v>
      </c>
      <c r="F1804" s="1059">
        <f>$F$9</f>
        <v>43555</v>
      </c>
      <c r="G1804" s="665"/>
      <c r="H1804" s="665"/>
      <c r="I1804" s="665"/>
      <c r="J1804" s="665"/>
      <c r="K1804" s="1815" t="str">
        <f>(IF(SUM(K1812:K1833)&lt;&gt;0,$K$2,""))</f>
        <v/>
      </c>
      <c r="L1804" s="382"/>
    </row>
    <row r="1805" spans="1:12" hidden="1">
      <c r="A1805" s="8">
        <v>795</v>
      </c>
      <c r="B1805" s="1060" t="str">
        <f>$B$10</f>
        <v xml:space="preserve">                                                            (наименование на разпоредителя с бюджет)</v>
      </c>
      <c r="C1805" s="1035"/>
      <c r="D1805" s="1054"/>
      <c r="E1805" s="1089"/>
      <c r="F1805" s="1089"/>
      <c r="G1805" s="665"/>
      <c r="H1805" s="665"/>
      <c r="I1805" s="665"/>
      <c r="J1805" s="665"/>
      <c r="K1805" s="1815" t="str">
        <f>(IF(SUM(K1812:K1833)&lt;&gt;0,$K$2,""))</f>
        <v/>
      </c>
      <c r="L1805" s="382"/>
    </row>
    <row r="1806" spans="1:12" hidden="1">
      <c r="A1806" s="7">
        <v>805</v>
      </c>
      <c r="B1806" s="1060"/>
      <c r="C1806" s="1035"/>
      <c r="D1806" s="1054"/>
      <c r="E1806" s="1060"/>
      <c r="F1806" s="1035"/>
      <c r="G1806" s="665"/>
      <c r="H1806" s="665"/>
      <c r="I1806" s="665"/>
      <c r="J1806" s="665"/>
      <c r="K1806" s="1815" t="str">
        <f>(IF(SUM(K1812:K1833)&lt;&gt;0,$K$2,""))</f>
        <v/>
      </c>
      <c r="L1806" s="382"/>
    </row>
    <row r="1807" spans="1:12" ht="19.5" hidden="1">
      <c r="A1807" s="8">
        <v>810</v>
      </c>
      <c r="B1807" s="2221" t="str">
        <f>$B$12</f>
        <v>Министерство на регионалното развитие и благоустройство</v>
      </c>
      <c r="C1807" s="2222"/>
      <c r="D1807" s="2223"/>
      <c r="E1807" s="1062" t="s">
        <v>1305</v>
      </c>
      <c r="F1807" s="1814" t="str">
        <f>$F$12</f>
        <v>2100</v>
      </c>
      <c r="G1807" s="665"/>
      <c r="H1807" s="665"/>
      <c r="I1807" s="665"/>
      <c r="J1807" s="665"/>
      <c r="K1807" s="1815" t="str">
        <f>(IF(SUM(K1812:K1833)&lt;&gt;0,$K$2,""))</f>
        <v/>
      </c>
      <c r="L1807" s="382"/>
    </row>
    <row r="1808" spans="1:12" hidden="1">
      <c r="A1808" s="8">
        <v>815</v>
      </c>
      <c r="B1808" s="1064" t="str">
        <f>$B$13</f>
        <v xml:space="preserve">                                             (наименование на първостепенния разпоредител с бюджет)</v>
      </c>
      <c r="C1808" s="1035"/>
      <c r="D1808" s="1054"/>
      <c r="E1808" s="1065"/>
      <c r="F1808" s="1066"/>
      <c r="G1808" s="665"/>
      <c r="H1808" s="665"/>
      <c r="I1808" s="665"/>
      <c r="J1808" s="665"/>
      <c r="K1808" s="1815" t="str">
        <f>(IF(SUM(K1812:K1833)&lt;&gt;0,$K$2,""))</f>
        <v/>
      </c>
      <c r="L1808" s="382"/>
    </row>
    <row r="1809" spans="1:12" ht="19.5" hidden="1">
      <c r="A1809" s="11">
        <v>525</v>
      </c>
      <c r="B1809" s="1182"/>
      <c r="C1809" s="1182"/>
      <c r="D1809" s="1411" t="s">
        <v>1416</v>
      </c>
      <c r="E1809" s="1184">
        <f>$E$15</f>
        <v>98</v>
      </c>
      <c r="F1809" s="1185" t="str">
        <f>$F$15</f>
        <v>СЕС - КСФ</v>
      </c>
      <c r="G1809" s="665"/>
      <c r="H1809" s="665"/>
      <c r="I1809" s="665"/>
      <c r="J1809" s="665"/>
      <c r="K1809" s="1815" t="str">
        <f>(IF(SUM(K1812:K1833)&lt;&gt;0,$K$2,""))</f>
        <v/>
      </c>
      <c r="L1809" s="382"/>
    </row>
    <row r="1810" spans="1:12" hidden="1">
      <c r="A1810" s="7">
        <v>820</v>
      </c>
      <c r="B1810" s="1089"/>
      <c r="C1810" s="1035"/>
      <c r="D1810" s="1186" t="s">
        <v>2200</v>
      </c>
      <c r="E1810" s="665"/>
      <c r="F1810" s="1187" t="s">
        <v>740</v>
      </c>
      <c r="G1810" s="1187"/>
      <c r="H1810" s="665"/>
      <c r="I1810" s="1187"/>
      <c r="J1810" s="665"/>
      <c r="K1810" s="1815" t="str">
        <f>(IF(SUM(K1812:K1833)&lt;&gt;0,$K$2,""))</f>
        <v/>
      </c>
      <c r="L1810" s="382"/>
    </row>
    <row r="1811" spans="1:12" hidden="1">
      <c r="A1811" s="8">
        <v>821</v>
      </c>
      <c r="B1811" s="1188" t="s">
        <v>972</v>
      </c>
      <c r="C1811" s="1189" t="s">
        <v>973</v>
      </c>
      <c r="D1811" s="1190" t="s">
        <v>974</v>
      </c>
      <c r="E1811" s="1191" t="s">
        <v>975</v>
      </c>
      <c r="F1811" s="1192" t="s">
        <v>976</v>
      </c>
      <c r="G1811" s="666"/>
      <c r="H1811" s="666"/>
      <c r="I1811" s="666"/>
      <c r="J1811" s="666"/>
      <c r="K1811" s="1815" t="str">
        <f>(IF(SUM(K1812:K1833)&lt;&gt;0,$K$2,""))</f>
        <v/>
      </c>
      <c r="L1811" s="382"/>
    </row>
    <row r="1812" spans="1:12" hidden="1">
      <c r="A1812" s="8">
        <v>822</v>
      </c>
      <c r="B1812" s="1193"/>
      <c r="C1812" s="1194" t="s">
        <v>977</v>
      </c>
      <c r="D1812" s="1195" t="s">
        <v>978</v>
      </c>
      <c r="E1812" s="1219">
        <f>E1813+E1814</f>
        <v>0</v>
      </c>
      <c r="F1812" s="1220">
        <f>F1813+F1814</f>
        <v>0</v>
      </c>
      <c r="G1812" s="666"/>
      <c r="H1812" s="666"/>
      <c r="I1812" s="666"/>
      <c r="J1812" s="666"/>
      <c r="K1812" s="172" t="str">
        <f t="shared" ref="K1812:K1837" si="320">(IF($E1812&lt;&gt;0,$K$2,IF($F1812&lt;&gt;0,$K$2,"")))</f>
        <v/>
      </c>
      <c r="L1812" s="382"/>
    </row>
    <row r="1813" spans="1:12" hidden="1">
      <c r="A1813" s="8">
        <v>823</v>
      </c>
      <c r="B1813" s="1196"/>
      <c r="C1813" s="1197" t="s">
        <v>979</v>
      </c>
      <c r="D1813" s="1198" t="s">
        <v>980</v>
      </c>
      <c r="E1813" s="1221"/>
      <c r="F1813" s="1222"/>
      <c r="G1813" s="666"/>
      <c r="H1813" s="666"/>
      <c r="I1813" s="666"/>
      <c r="J1813" s="666"/>
      <c r="K1813" s="172" t="str">
        <f t="shared" si="320"/>
        <v/>
      </c>
      <c r="L1813" s="382"/>
    </row>
    <row r="1814" spans="1:12" hidden="1">
      <c r="A1814" s="8">
        <v>825</v>
      </c>
      <c r="B1814" s="1199"/>
      <c r="C1814" s="1200" t="s">
        <v>981</v>
      </c>
      <c r="D1814" s="1201" t="s">
        <v>982</v>
      </c>
      <c r="E1814" s="1223"/>
      <c r="F1814" s="1224"/>
      <c r="G1814" s="666"/>
      <c r="H1814" s="666"/>
      <c r="I1814" s="666"/>
      <c r="J1814" s="666"/>
      <c r="K1814" s="172" t="str">
        <f t="shared" si="320"/>
        <v/>
      </c>
      <c r="L1814" s="382"/>
    </row>
    <row r="1815" spans="1:12" hidden="1">
      <c r="A1815" s="8"/>
      <c r="B1815" s="1193"/>
      <c r="C1815" s="1194" t="s">
        <v>983</v>
      </c>
      <c r="D1815" s="1195" t="s">
        <v>984</v>
      </c>
      <c r="E1815" s="1225">
        <f>E1816+E1817</f>
        <v>0</v>
      </c>
      <c r="F1815" s="1226">
        <f>F1816+F1817</f>
        <v>0</v>
      </c>
      <c r="G1815" s="666"/>
      <c r="H1815" s="666"/>
      <c r="I1815" s="666"/>
      <c r="J1815" s="666"/>
      <c r="K1815" s="172" t="str">
        <f t="shared" si="320"/>
        <v/>
      </c>
      <c r="L1815" s="382"/>
    </row>
    <row r="1816" spans="1:12" hidden="1">
      <c r="A1816" s="8"/>
      <c r="B1816" s="1196"/>
      <c r="C1816" s="1197" t="s">
        <v>985</v>
      </c>
      <c r="D1816" s="1198" t="s">
        <v>980</v>
      </c>
      <c r="E1816" s="1221"/>
      <c r="F1816" s="1222"/>
      <c r="G1816" s="666"/>
      <c r="H1816" s="666"/>
      <c r="I1816" s="666"/>
      <c r="J1816" s="666"/>
      <c r="K1816" s="172" t="str">
        <f t="shared" si="320"/>
        <v/>
      </c>
      <c r="L1816" s="382"/>
    </row>
    <row r="1817" spans="1:12" hidden="1">
      <c r="A1817" s="8"/>
      <c r="B1817" s="1202"/>
      <c r="C1817" s="1203" t="s">
        <v>986</v>
      </c>
      <c r="D1817" s="1204" t="s">
        <v>987</v>
      </c>
      <c r="E1817" s="1227"/>
      <c r="F1817" s="1228"/>
      <c r="G1817" s="666"/>
      <c r="H1817" s="666"/>
      <c r="I1817" s="666"/>
      <c r="J1817" s="666"/>
      <c r="K1817" s="172" t="str">
        <f t="shared" si="320"/>
        <v/>
      </c>
      <c r="L1817" s="382"/>
    </row>
    <row r="1818" spans="1:12" hidden="1">
      <c r="A1818" s="8"/>
      <c r="B1818" s="1193"/>
      <c r="C1818" s="1194" t="s">
        <v>988</v>
      </c>
      <c r="D1818" s="1195" t="s">
        <v>989</v>
      </c>
      <c r="E1818" s="1229"/>
      <c r="F1818" s="1230"/>
      <c r="G1818" s="666"/>
      <c r="H1818" s="666"/>
      <c r="I1818" s="666"/>
      <c r="J1818" s="666"/>
      <c r="K1818" s="172" t="str">
        <f t="shared" si="320"/>
        <v/>
      </c>
      <c r="L1818" s="382"/>
    </row>
    <row r="1819" spans="1:12" hidden="1">
      <c r="A1819" s="8"/>
      <c r="B1819" s="1196"/>
      <c r="C1819" s="1205" t="s">
        <v>990</v>
      </c>
      <c r="D1819" s="1206" t="s">
        <v>991</v>
      </c>
      <c r="E1819" s="1231"/>
      <c r="F1819" s="1232"/>
      <c r="G1819" s="666"/>
      <c r="H1819" s="666"/>
      <c r="I1819" s="666"/>
      <c r="J1819" s="666"/>
      <c r="K1819" s="172" t="str">
        <f t="shared" si="320"/>
        <v/>
      </c>
      <c r="L1819" s="382"/>
    </row>
    <row r="1820" spans="1:12" hidden="1">
      <c r="A1820" s="8"/>
      <c r="B1820" s="1202"/>
      <c r="C1820" s="1200" t="s">
        <v>992</v>
      </c>
      <c r="D1820" s="1201" t="s">
        <v>993</v>
      </c>
      <c r="E1820" s="1233"/>
      <c r="F1820" s="1234"/>
      <c r="G1820" s="666"/>
      <c r="H1820" s="666"/>
      <c r="I1820" s="666"/>
      <c r="J1820" s="666"/>
      <c r="K1820" s="172" t="str">
        <f t="shared" si="320"/>
        <v/>
      </c>
      <c r="L1820" s="382"/>
    </row>
    <row r="1821" spans="1:12" hidden="1">
      <c r="A1821" s="8"/>
      <c r="B1821" s="1193"/>
      <c r="C1821" s="1194" t="s">
        <v>994</v>
      </c>
      <c r="D1821" s="1195" t="s">
        <v>995</v>
      </c>
      <c r="E1821" s="1225"/>
      <c r="F1821" s="1226"/>
      <c r="G1821" s="666"/>
      <c r="H1821" s="666"/>
      <c r="I1821" s="666"/>
      <c r="J1821" s="666"/>
      <c r="K1821" s="172" t="str">
        <f t="shared" si="320"/>
        <v/>
      </c>
      <c r="L1821" s="382"/>
    </row>
    <row r="1822" spans="1:12" hidden="1">
      <c r="A1822" s="8"/>
      <c r="B1822" s="1196"/>
      <c r="C1822" s="1205" t="s">
        <v>996</v>
      </c>
      <c r="D1822" s="1206" t="s">
        <v>997</v>
      </c>
      <c r="E1822" s="1235"/>
      <c r="F1822" s="1236"/>
      <c r="G1822" s="666"/>
      <c r="H1822" s="666"/>
      <c r="I1822" s="666"/>
      <c r="J1822" s="666"/>
      <c r="K1822" s="172" t="str">
        <f t="shared" si="320"/>
        <v/>
      </c>
      <c r="L1822" s="382"/>
    </row>
    <row r="1823" spans="1:12" hidden="1">
      <c r="A1823" s="8"/>
      <c r="B1823" s="1202"/>
      <c r="C1823" s="1200" t="s">
        <v>998</v>
      </c>
      <c r="D1823" s="1201" t="s">
        <v>999</v>
      </c>
      <c r="E1823" s="1223"/>
      <c r="F1823" s="1224"/>
      <c r="G1823" s="666"/>
      <c r="H1823" s="666"/>
      <c r="I1823" s="666"/>
      <c r="J1823" s="666"/>
      <c r="K1823" s="172" t="str">
        <f t="shared" si="320"/>
        <v/>
      </c>
      <c r="L1823" s="382"/>
    </row>
    <row r="1824" spans="1:12" hidden="1">
      <c r="A1824" s="8"/>
      <c r="B1824" s="1193"/>
      <c r="C1824" s="1194" t="s">
        <v>1000</v>
      </c>
      <c r="D1824" s="1195" t="s">
        <v>312</v>
      </c>
      <c r="E1824" s="1225"/>
      <c r="F1824" s="1226"/>
      <c r="G1824" s="666"/>
      <c r="H1824" s="666"/>
      <c r="I1824" s="666"/>
      <c r="J1824" s="666"/>
      <c r="K1824" s="172" t="str">
        <f t="shared" si="320"/>
        <v/>
      </c>
      <c r="L1824" s="382"/>
    </row>
    <row r="1825" spans="1:12" ht="31.5" hidden="1">
      <c r="A1825" s="8"/>
      <c r="B1825" s="1193"/>
      <c r="C1825" s="1194" t="s">
        <v>313</v>
      </c>
      <c r="D1825" s="1195" t="s">
        <v>11</v>
      </c>
      <c r="E1825" s="1237"/>
      <c r="F1825" s="1238"/>
      <c r="G1825" s="666"/>
      <c r="H1825" s="666"/>
      <c r="I1825" s="666"/>
      <c r="J1825" s="666"/>
      <c r="K1825" s="172" t="str">
        <f t="shared" si="320"/>
        <v/>
      </c>
      <c r="L1825" s="382"/>
    </row>
    <row r="1826" spans="1:12" hidden="1">
      <c r="A1826" s="8"/>
      <c r="B1826" s="1193"/>
      <c r="C1826" s="1194" t="s">
        <v>314</v>
      </c>
      <c r="D1826" s="1195" t="s">
        <v>9</v>
      </c>
      <c r="E1826" s="1225"/>
      <c r="F1826" s="1226"/>
      <c r="G1826" s="666"/>
      <c r="H1826" s="666"/>
      <c r="I1826" s="666"/>
      <c r="J1826" s="666"/>
      <c r="K1826" s="172" t="str">
        <f t="shared" si="320"/>
        <v/>
      </c>
      <c r="L1826" s="382"/>
    </row>
    <row r="1827" spans="1:12" ht="31.5" hidden="1">
      <c r="A1827" s="8"/>
      <c r="B1827" s="1193"/>
      <c r="C1827" s="1194" t="s">
        <v>315</v>
      </c>
      <c r="D1827" s="1195" t="s">
        <v>10</v>
      </c>
      <c r="E1827" s="1225"/>
      <c r="F1827" s="1226"/>
      <c r="G1827" s="666"/>
      <c r="H1827" s="666"/>
      <c r="I1827" s="666"/>
      <c r="J1827" s="666"/>
      <c r="K1827" s="172" t="str">
        <f t="shared" si="320"/>
        <v/>
      </c>
      <c r="L1827" s="382"/>
    </row>
    <row r="1828" spans="1:12" ht="31.5" hidden="1">
      <c r="A1828" s="8"/>
      <c r="B1828" s="1193"/>
      <c r="C1828" s="1194" t="s">
        <v>316</v>
      </c>
      <c r="D1828" s="1195" t="s">
        <v>317</v>
      </c>
      <c r="E1828" s="1225"/>
      <c r="F1828" s="1226"/>
      <c r="G1828" s="666"/>
      <c r="H1828" s="666"/>
      <c r="I1828" s="666"/>
      <c r="J1828" s="666"/>
      <c r="K1828" s="172" t="str">
        <f t="shared" si="320"/>
        <v/>
      </c>
      <c r="L1828" s="382"/>
    </row>
    <row r="1829" spans="1:12" hidden="1">
      <c r="A1829" s="8"/>
      <c r="B1829" s="1193"/>
      <c r="C1829" s="1194" t="s">
        <v>318</v>
      </c>
      <c r="D1829" s="1195" t="s">
        <v>319</v>
      </c>
      <c r="E1829" s="1225"/>
      <c r="F1829" s="1226"/>
      <c r="G1829" s="666"/>
      <c r="H1829" s="666"/>
      <c r="I1829" s="666"/>
      <c r="J1829" s="666"/>
      <c r="K1829" s="172" t="str">
        <f t="shared" si="320"/>
        <v/>
      </c>
      <c r="L1829" s="382"/>
    </row>
    <row r="1830" spans="1:12" hidden="1">
      <c r="A1830" s="8">
        <v>905</v>
      </c>
      <c r="B1830" s="1193"/>
      <c r="C1830" s="1194" t="s">
        <v>320</v>
      </c>
      <c r="D1830" s="1195" t="s">
        <v>321</v>
      </c>
      <c r="E1830" s="1225"/>
      <c r="F1830" s="1226"/>
      <c r="G1830" s="666"/>
      <c r="H1830" s="666"/>
      <c r="I1830" s="666"/>
      <c r="J1830" s="666"/>
      <c r="K1830" s="172" t="str">
        <f t="shared" si="320"/>
        <v/>
      </c>
      <c r="L1830" s="382"/>
    </row>
    <row r="1831" spans="1:12" hidden="1">
      <c r="A1831" s="8">
        <v>906</v>
      </c>
      <c r="B1831" s="1193"/>
      <c r="C1831" s="1194" t="s">
        <v>322</v>
      </c>
      <c r="D1831" s="1195" t="s">
        <v>323</v>
      </c>
      <c r="E1831" s="1225"/>
      <c r="F1831" s="1226"/>
      <c r="G1831" s="666"/>
      <c r="H1831" s="666"/>
      <c r="I1831" s="666"/>
      <c r="J1831" s="666"/>
      <c r="K1831" s="172" t="str">
        <f t="shared" si="320"/>
        <v/>
      </c>
      <c r="L1831" s="382"/>
    </row>
    <row r="1832" spans="1:12" hidden="1">
      <c r="A1832" s="8">
        <v>907</v>
      </c>
      <c r="B1832" s="1193"/>
      <c r="C1832" s="1194" t="s">
        <v>324</v>
      </c>
      <c r="D1832" s="1195" t="s">
        <v>325</v>
      </c>
      <c r="E1832" s="1225"/>
      <c r="F1832" s="1226"/>
      <c r="G1832" s="666"/>
      <c r="H1832" s="666"/>
      <c r="I1832" s="666"/>
      <c r="J1832" s="666"/>
      <c r="K1832" s="172" t="str">
        <f t="shared" si="320"/>
        <v/>
      </c>
      <c r="L1832" s="382"/>
    </row>
    <row r="1833" spans="1:12" ht="16.5" hidden="1" thickBot="1">
      <c r="A1833" s="8">
        <v>910</v>
      </c>
      <c r="B1833" s="1207"/>
      <c r="C1833" s="1208" t="s">
        <v>326</v>
      </c>
      <c r="D1833" s="1209" t="s">
        <v>327</v>
      </c>
      <c r="E1833" s="1239"/>
      <c r="F1833" s="1240"/>
      <c r="G1833" s="666"/>
      <c r="H1833" s="666"/>
      <c r="I1833" s="666"/>
      <c r="J1833" s="666"/>
      <c r="K1833" s="172" t="str">
        <f t="shared" si="320"/>
        <v/>
      </c>
      <c r="L1833" s="382"/>
    </row>
    <row r="1834" spans="1:12" ht="31.5" hidden="1">
      <c r="A1834" s="8">
        <v>911</v>
      </c>
      <c r="B1834" s="1188" t="s">
        <v>972</v>
      </c>
      <c r="C1834" s="1189" t="s">
        <v>2193</v>
      </c>
      <c r="D1834" s="1190" t="s">
        <v>2194</v>
      </c>
      <c r="E1834" s="1191" t="s">
        <v>975</v>
      </c>
      <c r="F1834" s="1192" t="s">
        <v>976</v>
      </c>
      <c r="G1834" s="666"/>
      <c r="H1834" s="666"/>
      <c r="I1834" s="666"/>
      <c r="J1834" s="666"/>
      <c r="K1834" s="172" t="str">
        <f>(IF($E1835&lt;&gt;0,$K$2,IF($F1835&lt;&gt;0,$K$2,"")))</f>
        <v/>
      </c>
      <c r="L1834" s="382"/>
    </row>
    <row r="1835" spans="1:12" hidden="1">
      <c r="B1835" s="1193"/>
      <c r="C1835" s="1194" t="s">
        <v>2196</v>
      </c>
      <c r="D1835" s="1195" t="s">
        <v>2203</v>
      </c>
      <c r="E1835" s="678">
        <f>E1836+E1837</f>
        <v>0</v>
      </c>
      <c r="F1835" s="679">
        <f>F1836+F1837</f>
        <v>0</v>
      </c>
      <c r="G1835" s="666"/>
      <c r="H1835" s="666"/>
      <c r="I1835" s="666"/>
      <c r="J1835" s="666"/>
      <c r="K1835" s="172" t="str">
        <f t="shared" si="320"/>
        <v/>
      </c>
      <c r="L1835" s="382"/>
    </row>
    <row r="1836" spans="1:12" ht="36" hidden="1" customHeight="1">
      <c r="B1836" s="1193"/>
      <c r="C1836" s="1863" t="s">
        <v>2197</v>
      </c>
      <c r="D1836" s="1865" t="s">
        <v>2201</v>
      </c>
      <c r="E1836" s="1225"/>
      <c r="F1836" s="1226"/>
      <c r="G1836" s="666"/>
      <c r="H1836" s="666"/>
      <c r="I1836" s="666"/>
      <c r="J1836" s="666"/>
      <c r="K1836" s="172" t="str">
        <f t="shared" si="320"/>
        <v/>
      </c>
      <c r="L1836" s="382"/>
    </row>
    <row r="1837" spans="1:12" ht="16.5" hidden="1" thickBot="1">
      <c r="B1837" s="1207"/>
      <c r="C1837" s="1864" t="s">
        <v>2198</v>
      </c>
      <c r="D1837" s="1866" t="s">
        <v>2202</v>
      </c>
      <c r="E1837" s="1239"/>
      <c r="F1837" s="1240"/>
      <c r="G1837" s="666"/>
      <c r="H1837" s="666"/>
      <c r="I1837" s="666"/>
      <c r="J1837" s="666"/>
      <c r="K1837" s="172" t="str">
        <f t="shared" si="320"/>
        <v/>
      </c>
      <c r="L1837" s="382"/>
    </row>
    <row r="1838" spans="1:12" hidden="1">
      <c r="B1838" s="1210" t="s">
        <v>642</v>
      </c>
      <c r="C1838" s="1211"/>
      <c r="D1838" s="1212"/>
      <c r="E1838" s="666"/>
      <c r="F1838" s="666"/>
      <c r="G1838" s="666"/>
      <c r="H1838" s="666"/>
      <c r="I1838" s="666"/>
      <c r="J1838" s="666"/>
      <c r="K1838" s="4" t="str">
        <f>K1798</f>
        <v/>
      </c>
      <c r="L1838" s="382"/>
    </row>
    <row r="1839" spans="1:12" hidden="1">
      <c r="B1839" s="2226" t="s">
        <v>328</v>
      </c>
      <c r="C1839" s="2226"/>
      <c r="D1839" s="2226"/>
      <c r="E1839" s="666"/>
      <c r="F1839" s="666"/>
      <c r="G1839" s="666"/>
      <c r="H1839" s="666"/>
      <c r="I1839" s="666"/>
      <c r="J1839" s="666"/>
      <c r="K1839" s="4" t="str">
        <f>K1798</f>
        <v/>
      </c>
      <c r="L1839" s="382"/>
    </row>
    <row r="1840" spans="1:12" hidden="1">
      <c r="B1840" s="2"/>
      <c r="C1840" s="2"/>
    </row>
    <row r="1841" spans="2:12" hidden="1">
      <c r="E1841" s="12"/>
      <c r="F1841" s="12"/>
      <c r="G1841" s="12"/>
      <c r="H1841" s="12"/>
      <c r="I1841" s="12"/>
      <c r="J1841" s="12"/>
      <c r="K1841" s="1435" t="str">
        <f>(IF($E1974&lt;&gt;0,$K$2,IF($F1974&lt;&gt;0,$K$2,IF($G1974&lt;&gt;0,$K$2,IF($H1974&lt;&gt;0,$K$2,IF($I1974&lt;&gt;0,$K$2,IF($J1974&lt;&gt;0,$K$2,"")))))))</f>
        <v/>
      </c>
      <c r="L1841" s="382"/>
    </row>
    <row r="1842" spans="2:12" hidden="1">
      <c r="E1842" s="12"/>
      <c r="F1842" s="12"/>
      <c r="G1842" s="12"/>
      <c r="H1842" s="12"/>
      <c r="I1842" s="12"/>
      <c r="J1842" s="12"/>
      <c r="K1842" s="1435" t="str">
        <f>(IF($E1974&lt;&gt;0,$K$2,IF($F1974&lt;&gt;0,$K$2,IF($G1974&lt;&gt;0,$K$2,IF($H1974&lt;&gt;0,$K$2,IF($I1974&lt;&gt;0,$K$2,IF($J1974&lt;&gt;0,$K$2,"")))))))</f>
        <v/>
      </c>
      <c r="L1842" s="382"/>
    </row>
    <row r="1843" spans="2:12" hidden="1">
      <c r="B1843" s="2190" t="str">
        <f>$B$7</f>
        <v>ОТЧЕТНИ ДАННИ ПО ЕБК ЗА СМЕТКИТЕ ЗА СРЕДСТВАТА ОТ ЕВРОПЕЙСКИЯ СЪЮЗ - КСФ</v>
      </c>
      <c r="C1843" s="2191"/>
      <c r="D1843" s="2191"/>
      <c r="E1843" s="1053"/>
      <c r="F1843" s="1053"/>
      <c r="G1843" s="12"/>
      <c r="H1843" s="12"/>
      <c r="I1843" s="12"/>
      <c r="J1843" s="12"/>
      <c r="K1843" s="1435" t="str">
        <f>(IF($E1974&lt;&gt;0,$K$2,IF($F1974&lt;&gt;0,$K$2,IF($G1974&lt;&gt;0,$K$2,IF($H1974&lt;&gt;0,$K$2,IF($I1974&lt;&gt;0,$K$2,IF($J1974&lt;&gt;0,$K$2,"")))))))</f>
        <v/>
      </c>
      <c r="L1843" s="382"/>
    </row>
    <row r="1844" spans="2:12" hidden="1">
      <c r="B1844" s="1035"/>
      <c r="C1844" s="1035"/>
      <c r="D1844" s="1054"/>
      <c r="E1844" s="1055" t="s">
        <v>737</v>
      </c>
      <c r="F1844" s="1055" t="s">
        <v>644</v>
      </c>
      <c r="G1844" s="665"/>
      <c r="H1844" s="1056" t="s">
        <v>1419</v>
      </c>
      <c r="I1844" s="1057"/>
      <c r="J1844" s="1058"/>
      <c r="K1844" s="1435" t="str">
        <f>(IF($E1974&lt;&gt;0,$K$2,IF($F1974&lt;&gt;0,$K$2,IF($G1974&lt;&gt;0,$K$2,IF($H1974&lt;&gt;0,$K$2,IF($I1974&lt;&gt;0,$K$2,IF($J1974&lt;&gt;0,$K$2,"")))))))</f>
        <v/>
      </c>
      <c r="L1844" s="382"/>
    </row>
    <row r="1845" spans="2:12" ht="18.75" hidden="1">
      <c r="B1845" s="2187">
        <f>$B$9</f>
        <v>0</v>
      </c>
      <c r="C1845" s="2188"/>
      <c r="D1845" s="2189"/>
      <c r="E1845" s="977">
        <f>$E$9</f>
        <v>43466</v>
      </c>
      <c r="F1845" s="1059">
        <f>$F$9</f>
        <v>43555</v>
      </c>
      <c r="G1845" s="665"/>
      <c r="H1845" s="665"/>
      <c r="I1845" s="665"/>
      <c r="J1845" s="665"/>
      <c r="K1845" s="1435" t="str">
        <f>(IF($E1974&lt;&gt;0,$K$2,IF($F1974&lt;&gt;0,$K$2,IF($G1974&lt;&gt;0,$K$2,IF($H1974&lt;&gt;0,$K$2,IF($I1974&lt;&gt;0,$K$2,IF($J1974&lt;&gt;0,$K$2,"")))))))</f>
        <v/>
      </c>
      <c r="L1845" s="382"/>
    </row>
    <row r="1846" spans="2:12" hidden="1">
      <c r="B1846" s="1060" t="str">
        <f>$B$10</f>
        <v xml:space="preserve">                                                            (наименование на разпоредителя с бюджет)</v>
      </c>
      <c r="C1846" s="1035"/>
      <c r="D1846" s="1054"/>
      <c r="E1846" s="1089"/>
      <c r="F1846" s="1089"/>
      <c r="G1846" s="665"/>
      <c r="H1846" s="665"/>
      <c r="I1846" s="665"/>
      <c r="J1846" s="665"/>
      <c r="K1846" s="1435" t="str">
        <f>(IF($E1974&lt;&gt;0,$K$2,IF($F1974&lt;&gt;0,$K$2,IF($G1974&lt;&gt;0,$K$2,IF($H1974&lt;&gt;0,$K$2,IF($I1974&lt;&gt;0,$K$2,IF($J1974&lt;&gt;0,$K$2,"")))))))</f>
        <v/>
      </c>
      <c r="L1846" s="382"/>
    </row>
    <row r="1847" spans="2:12" hidden="1">
      <c r="B1847" s="1060"/>
      <c r="C1847" s="1035"/>
      <c r="D1847" s="1054"/>
      <c r="E1847" s="1060"/>
      <c r="F1847" s="1035"/>
      <c r="G1847" s="665"/>
      <c r="H1847" s="665"/>
      <c r="I1847" s="665"/>
      <c r="J1847" s="665"/>
      <c r="K1847" s="1435" t="str">
        <f>(IF($E1974&lt;&gt;0,$K$2,IF($F1974&lt;&gt;0,$K$2,IF($G1974&lt;&gt;0,$K$2,IF($H1974&lt;&gt;0,$K$2,IF($I1974&lt;&gt;0,$K$2,IF($J1974&lt;&gt;0,$K$2,"")))))))</f>
        <v/>
      </c>
      <c r="L1847" s="382"/>
    </row>
    <row r="1848" spans="2:12" ht="19.5" hidden="1">
      <c r="B1848" s="2221" t="str">
        <f>$B$12</f>
        <v>Министерство на регионалното развитие и благоустройство</v>
      </c>
      <c r="C1848" s="2222"/>
      <c r="D1848" s="2223"/>
      <c r="E1848" s="1062" t="s">
        <v>1305</v>
      </c>
      <c r="F1848" s="1813" t="str">
        <f>$F$12</f>
        <v>2100</v>
      </c>
      <c r="G1848" s="1063"/>
      <c r="H1848" s="665"/>
      <c r="I1848" s="665"/>
      <c r="J1848" s="665"/>
      <c r="K1848" s="1435" t="str">
        <f>(IF($E1974&lt;&gt;0,$K$2,IF($F1974&lt;&gt;0,$K$2,IF($G1974&lt;&gt;0,$K$2,IF($H1974&lt;&gt;0,$K$2,IF($I1974&lt;&gt;0,$K$2,IF($J1974&lt;&gt;0,$K$2,"")))))))</f>
        <v/>
      </c>
      <c r="L1848" s="382"/>
    </row>
    <row r="1849" spans="2:12" hidden="1">
      <c r="B1849" s="1064" t="str">
        <f>$B$13</f>
        <v xml:space="preserve">                                             (наименование на първостепенния разпоредител с бюджет)</v>
      </c>
      <c r="C1849" s="1035"/>
      <c r="D1849" s="1054"/>
      <c r="E1849" s="1065"/>
      <c r="F1849" s="1066"/>
      <c r="G1849" s="665"/>
      <c r="H1849" s="665"/>
      <c r="I1849" s="665"/>
      <c r="J1849" s="665"/>
      <c r="K1849" s="1435" t="str">
        <f>(IF($E1974&lt;&gt;0,$K$2,IF($F1974&lt;&gt;0,$K$2,IF($G1974&lt;&gt;0,$K$2,IF($H1974&lt;&gt;0,$K$2,IF($I1974&lt;&gt;0,$K$2,IF($J1974&lt;&gt;0,$K$2,"")))))))</f>
        <v/>
      </c>
      <c r="L1849" s="382"/>
    </row>
    <row r="1850" spans="2:12" ht="19.5" hidden="1">
      <c r="B1850" s="1067"/>
      <c r="C1850" s="665"/>
      <c r="D1850" s="1068" t="s">
        <v>1430</v>
      </c>
      <c r="E1850" s="1069">
        <f>$E$15</f>
        <v>98</v>
      </c>
      <c r="F1850" s="1412" t="str">
        <f>$F$15</f>
        <v>СЕС - КСФ</v>
      </c>
      <c r="G1850" s="665"/>
      <c r="H1850" s="12"/>
      <c r="I1850" s="665"/>
      <c r="J1850" s="12"/>
      <c r="K1850" s="1435" t="str">
        <f>(IF($E1974&lt;&gt;0,$K$2,IF($F1974&lt;&gt;0,$K$2,IF($G1974&lt;&gt;0,$K$2,IF($H1974&lt;&gt;0,$K$2,IF($I1974&lt;&gt;0,$K$2,IF($J1974&lt;&gt;0,$K$2,"")))))))</f>
        <v/>
      </c>
      <c r="L1850" s="382"/>
    </row>
    <row r="1851" spans="2:12" hidden="1">
      <c r="B1851" s="1035"/>
      <c r="C1851" s="1035"/>
      <c r="D1851" s="1054"/>
      <c r="E1851" s="1066"/>
      <c r="F1851" s="1070"/>
      <c r="G1851" s="1071"/>
      <c r="H1851" s="1071"/>
      <c r="I1851" s="1071"/>
      <c r="J1851" s="1072" t="s">
        <v>740</v>
      </c>
      <c r="K1851" s="1435" t="str">
        <f>(IF($E1974&lt;&gt;0,$K$2,IF($F1974&lt;&gt;0,$K$2,IF($G1974&lt;&gt;0,$K$2,IF($H1974&lt;&gt;0,$K$2,IF($I1974&lt;&gt;0,$K$2,IF($J1974&lt;&gt;0,$K$2,"")))))))</f>
        <v/>
      </c>
      <c r="L1851" s="382"/>
    </row>
    <row r="1852" spans="2:12" ht="16.5" hidden="1">
      <c r="B1852" s="1073"/>
      <c r="C1852" s="1074"/>
      <c r="D1852" s="1075" t="s">
        <v>1022</v>
      </c>
      <c r="E1852" s="1076" t="s">
        <v>742</v>
      </c>
      <c r="F1852" s="363" t="s">
        <v>1320</v>
      </c>
      <c r="G1852" s="1077"/>
      <c r="H1852" s="1078"/>
      <c r="I1852" s="1077"/>
      <c r="J1852" s="1079"/>
      <c r="K1852" s="1435" t="str">
        <f>(IF($E1974&lt;&gt;0,$K$2,IF($F1974&lt;&gt;0,$K$2,IF($G1974&lt;&gt;0,$K$2,IF($H1974&lt;&gt;0,$K$2,IF($I1974&lt;&gt;0,$K$2,IF($J1974&lt;&gt;0,$K$2,"")))))))</f>
        <v/>
      </c>
      <c r="L1852" s="382"/>
    </row>
    <row r="1853" spans="2:12" ht="56.1" hidden="1" customHeight="1">
      <c r="B1853" s="1080" t="s">
        <v>692</v>
      </c>
      <c r="C1853" s="1081" t="s">
        <v>744</v>
      </c>
      <c r="D1853" s="1082" t="s">
        <v>1023</v>
      </c>
      <c r="E1853" s="1083">
        <f>$C$3</f>
        <v>2019</v>
      </c>
      <c r="F1853" s="364" t="s">
        <v>1318</v>
      </c>
      <c r="G1853" s="1084" t="s">
        <v>1317</v>
      </c>
      <c r="H1853" s="1085" t="s">
        <v>1016</v>
      </c>
      <c r="I1853" s="1086" t="s">
        <v>1306</v>
      </c>
      <c r="J1853" s="1087" t="s">
        <v>1307</v>
      </c>
      <c r="K1853" s="1435" t="str">
        <f>(IF($E1974&lt;&gt;0,$K$2,IF($F1974&lt;&gt;0,$K$2,IF($G1974&lt;&gt;0,$K$2,IF($H1974&lt;&gt;0,$K$2,IF($I1974&lt;&gt;0,$K$2,IF($J1974&lt;&gt;0,$K$2,"")))))))</f>
        <v/>
      </c>
      <c r="L1853" s="382"/>
    </row>
    <row r="1854" spans="2:12" ht="69" hidden="1" customHeight="1">
      <c r="B1854" s="1088"/>
      <c r="C1854" s="1089"/>
      <c r="D1854" s="1090" t="s">
        <v>497</v>
      </c>
      <c r="E1854" s="344" t="s">
        <v>344</v>
      </c>
      <c r="F1854" s="344" t="s">
        <v>345</v>
      </c>
      <c r="G1854" s="659" t="s">
        <v>1029</v>
      </c>
      <c r="H1854" s="660" t="s">
        <v>1030</v>
      </c>
      <c r="I1854" s="660" t="s">
        <v>1003</v>
      </c>
      <c r="J1854" s="661" t="s">
        <v>1288</v>
      </c>
      <c r="K1854" s="1435" t="str">
        <f>(IF($E1974&lt;&gt;0,$K$2,IF($F1974&lt;&gt;0,$K$2,IF($G1974&lt;&gt;0,$K$2,IF($H1974&lt;&gt;0,$K$2,IF($I1974&lt;&gt;0,$K$2,IF($J1974&lt;&gt;0,$K$2,"")))))))</f>
        <v/>
      </c>
      <c r="L1854" s="382"/>
    </row>
    <row r="1855" spans="2:12" hidden="1">
      <c r="B1855" s="1091"/>
      <c r="C1855" s="1819" t="str">
        <f>VLOOKUP(D1855,OP_LIST2,2,FALSE)</f>
        <v>98312</v>
      </c>
      <c r="D1855" s="1431" t="s">
        <v>1465</v>
      </c>
      <c r="E1855" s="279"/>
      <c r="F1855" s="662"/>
      <c r="G1855" s="1092"/>
      <c r="H1855" s="668"/>
      <c r="I1855" s="668"/>
      <c r="J1855" s="669"/>
      <c r="K1855" s="1435" t="str">
        <f>(IF($E1974&lt;&gt;0,$K$2,IF($F1974&lt;&gt;0,$K$2,IF($G1974&lt;&gt;0,$K$2,IF($H1974&lt;&gt;0,$K$2,IF($I1974&lt;&gt;0,$K$2,IF($J1974&lt;&gt;0,$K$2,"")))))))</f>
        <v/>
      </c>
      <c r="L1855" s="382"/>
    </row>
    <row r="1856" spans="2:12" hidden="1">
      <c r="B1856" s="1093"/>
      <c r="C1856" s="1818">
        <f>VLOOKUP(D1857,EBK_DEIN2,2,FALSE)</f>
        <v>6601</v>
      </c>
      <c r="D1856" s="1432" t="s">
        <v>1272</v>
      </c>
      <c r="E1856" s="662"/>
      <c r="F1856" s="662"/>
      <c r="G1856" s="1094"/>
      <c r="H1856" s="670"/>
      <c r="I1856" s="670"/>
      <c r="J1856" s="671"/>
      <c r="K1856" s="1435" t="str">
        <f>(IF($E1974&lt;&gt;0,$K$2,IF($F1974&lt;&gt;0,$K$2,IF($G1974&lt;&gt;0,$K$2,IF($H1974&lt;&gt;0,$K$2,IF($I1974&lt;&gt;0,$K$2,IF($J1974&lt;&gt;0,$K$2,"")))))))</f>
        <v/>
      </c>
      <c r="L1856" s="382"/>
    </row>
    <row r="1857" spans="1:12" ht="31.5" hidden="1">
      <c r="B1857" s="1095"/>
      <c r="C1857" s="1819">
        <f>+C1856</f>
        <v>6601</v>
      </c>
      <c r="D1857" s="1431" t="s">
        <v>872</v>
      </c>
      <c r="E1857" s="662"/>
      <c r="F1857" s="662"/>
      <c r="G1857" s="1094"/>
      <c r="H1857" s="670"/>
      <c r="I1857" s="670"/>
      <c r="J1857" s="671"/>
      <c r="K1857" s="1435" t="str">
        <f>(IF($E1974&lt;&gt;0,$K$2,IF($F1974&lt;&gt;0,$K$2,IF($G1974&lt;&gt;0,$K$2,IF($H1974&lt;&gt;0,$K$2,IF($I1974&lt;&gt;0,$K$2,IF($J1974&lt;&gt;0,$K$2,"")))))))</f>
        <v/>
      </c>
      <c r="L1857" s="382"/>
    </row>
    <row r="1858" spans="1:12" hidden="1">
      <c r="B1858" s="1096"/>
      <c r="C1858" s="1097"/>
      <c r="D1858" s="1098" t="s">
        <v>1024</v>
      </c>
      <c r="E1858" s="662"/>
      <c r="F1858" s="662"/>
      <c r="G1858" s="1099"/>
      <c r="H1858" s="672"/>
      <c r="I1858" s="672"/>
      <c r="J1858" s="673"/>
      <c r="K1858" s="1435" t="str">
        <f>(IF($E1974&lt;&gt;0,$K$2,IF($F1974&lt;&gt;0,$K$2,IF($G1974&lt;&gt;0,$K$2,IF($H1974&lt;&gt;0,$K$2,IF($I1974&lt;&gt;0,$K$2,IF($J1974&lt;&gt;0,$K$2,"")))))))</f>
        <v/>
      </c>
      <c r="L1858" s="382"/>
    </row>
    <row r="1859" spans="1:12" hidden="1">
      <c r="B1859" s="1100">
        <v>100</v>
      </c>
      <c r="C1859" s="2213" t="s">
        <v>498</v>
      </c>
      <c r="D1859" s="2194"/>
      <c r="E1859" s="349">
        <f t="shared" ref="E1859:J1859" si="321">SUM(E1860:E1861)</f>
        <v>0</v>
      </c>
      <c r="F1859" s="350">
        <f t="shared" si="321"/>
        <v>0</v>
      </c>
      <c r="G1859" s="463">
        <f t="shared" si="321"/>
        <v>0</v>
      </c>
      <c r="H1859" s="464">
        <f t="shared" si="321"/>
        <v>0</v>
      </c>
      <c r="I1859" s="464">
        <f t="shared" si="321"/>
        <v>0</v>
      </c>
      <c r="J1859" s="465">
        <f t="shared" si="321"/>
        <v>0</v>
      </c>
      <c r="K1859" s="1433" t="str">
        <f>(IF($E1859&lt;&gt;0,$K$2,IF($F1859&lt;&gt;0,$K$2,IF($G1859&lt;&gt;0,$K$2,IF($H1859&lt;&gt;0,$K$2,IF($I1859&lt;&gt;0,$K$2,IF($J1859&lt;&gt;0,$K$2,"")))))))</f>
        <v/>
      </c>
      <c r="L1859" s="383"/>
    </row>
    <row r="1860" spans="1:12" hidden="1">
      <c r="B1860" s="1101"/>
      <c r="C1860" s="1102">
        <v>101</v>
      </c>
      <c r="D1860" s="1103" t="s">
        <v>499</v>
      </c>
      <c r="E1860" s="507"/>
      <c r="F1860" s="516">
        <f>G1860+H1860+I1860+J1860</f>
        <v>0</v>
      </c>
      <c r="G1860" s="430"/>
      <c r="H1860" s="431"/>
      <c r="I1860" s="431"/>
      <c r="J1860" s="432"/>
      <c r="K1860" s="1433" t="str">
        <f t="shared" ref="K1860:K1926" si="322">(IF($E1860&lt;&gt;0,$K$2,IF($F1860&lt;&gt;0,$K$2,IF($G1860&lt;&gt;0,$K$2,IF($H1860&lt;&gt;0,$K$2,IF($I1860&lt;&gt;0,$K$2,IF($J1860&lt;&gt;0,$K$2,"")))))))</f>
        <v/>
      </c>
      <c r="L1860" s="383"/>
    </row>
    <row r="1861" spans="1:12" ht="36" hidden="1" customHeight="1">
      <c r="A1861" s="1035"/>
      <c r="B1861" s="1101"/>
      <c r="C1861" s="1104">
        <v>102</v>
      </c>
      <c r="D1861" s="1105" t="s">
        <v>500</v>
      </c>
      <c r="E1861" s="513"/>
      <c r="F1861" s="517">
        <f>G1861+H1861+I1861+J1861</f>
        <v>0</v>
      </c>
      <c r="G1861" s="442"/>
      <c r="H1861" s="443"/>
      <c r="I1861" s="443"/>
      <c r="J1861" s="444"/>
      <c r="K1861" s="1433" t="str">
        <f t="shared" si="322"/>
        <v/>
      </c>
      <c r="L1861" s="383"/>
    </row>
    <row r="1862" spans="1:12" hidden="1">
      <c r="A1862" s="1035"/>
      <c r="B1862" s="1100">
        <v>200</v>
      </c>
      <c r="C1862" s="2199" t="s">
        <v>501</v>
      </c>
      <c r="D1862" s="2199"/>
      <c r="E1862" s="349">
        <f t="shared" ref="E1862:J1862" si="323">SUM(E1863:E1867)</f>
        <v>0</v>
      </c>
      <c r="F1862" s="350">
        <f t="shared" si="323"/>
        <v>0</v>
      </c>
      <c r="G1862" s="463">
        <f t="shared" si="323"/>
        <v>0</v>
      </c>
      <c r="H1862" s="464">
        <f t="shared" si="323"/>
        <v>0</v>
      </c>
      <c r="I1862" s="464">
        <f t="shared" si="323"/>
        <v>0</v>
      </c>
      <c r="J1862" s="465">
        <f t="shared" si="323"/>
        <v>0</v>
      </c>
      <c r="K1862" s="1433" t="str">
        <f t="shared" si="322"/>
        <v/>
      </c>
      <c r="L1862" s="383"/>
    </row>
    <row r="1863" spans="1:12" hidden="1">
      <c r="A1863" s="1035"/>
      <c r="B1863" s="1106"/>
      <c r="C1863" s="1102">
        <v>201</v>
      </c>
      <c r="D1863" s="1103" t="s">
        <v>502</v>
      </c>
      <c r="E1863" s="507"/>
      <c r="F1863" s="516">
        <f>G1863+H1863+I1863+J1863</f>
        <v>0</v>
      </c>
      <c r="G1863" s="430"/>
      <c r="H1863" s="431"/>
      <c r="I1863" s="431"/>
      <c r="J1863" s="432"/>
      <c r="K1863" s="1433" t="str">
        <f t="shared" si="322"/>
        <v/>
      </c>
      <c r="L1863" s="383"/>
    </row>
    <row r="1864" spans="1:12" hidden="1">
      <c r="A1864" s="1035"/>
      <c r="B1864" s="1107"/>
      <c r="C1864" s="1108">
        <v>202</v>
      </c>
      <c r="D1864" s="1109" t="s">
        <v>503</v>
      </c>
      <c r="E1864" s="509"/>
      <c r="F1864" s="518">
        <f>G1864+H1864+I1864+J1864</f>
        <v>0</v>
      </c>
      <c r="G1864" s="433"/>
      <c r="H1864" s="434"/>
      <c r="I1864" s="434"/>
      <c r="J1864" s="435"/>
      <c r="K1864" s="1433" t="str">
        <f t="shared" si="322"/>
        <v/>
      </c>
      <c r="L1864" s="383"/>
    </row>
    <row r="1865" spans="1:12" ht="31.5" hidden="1">
      <c r="A1865" s="1035"/>
      <c r="B1865" s="1110"/>
      <c r="C1865" s="1108">
        <v>205</v>
      </c>
      <c r="D1865" s="1109" t="s">
        <v>885</v>
      </c>
      <c r="E1865" s="509"/>
      <c r="F1865" s="518">
        <f>G1865+H1865+I1865+J1865</f>
        <v>0</v>
      </c>
      <c r="G1865" s="433"/>
      <c r="H1865" s="434"/>
      <c r="I1865" s="434"/>
      <c r="J1865" s="435"/>
      <c r="K1865" s="1433" t="str">
        <f t="shared" si="322"/>
        <v/>
      </c>
      <c r="L1865" s="383"/>
    </row>
    <row r="1866" spans="1:12" hidden="1">
      <c r="A1866" s="1035"/>
      <c r="B1866" s="1110"/>
      <c r="C1866" s="1108">
        <v>208</v>
      </c>
      <c r="D1866" s="1111" t="s">
        <v>886</v>
      </c>
      <c r="E1866" s="509"/>
      <c r="F1866" s="518">
        <f>G1866+H1866+I1866+J1866</f>
        <v>0</v>
      </c>
      <c r="G1866" s="433"/>
      <c r="H1866" s="434"/>
      <c r="I1866" s="434"/>
      <c r="J1866" s="435"/>
      <c r="K1866" s="1433" t="str">
        <f t="shared" si="322"/>
        <v/>
      </c>
      <c r="L1866" s="383"/>
    </row>
    <row r="1867" spans="1:12" hidden="1">
      <c r="A1867" s="1035"/>
      <c r="B1867" s="1106"/>
      <c r="C1867" s="1104">
        <v>209</v>
      </c>
      <c r="D1867" s="1112" t="s">
        <v>887</v>
      </c>
      <c r="E1867" s="513"/>
      <c r="F1867" s="517">
        <f>G1867+H1867+I1867+J1867</f>
        <v>0</v>
      </c>
      <c r="G1867" s="442"/>
      <c r="H1867" s="443"/>
      <c r="I1867" s="443"/>
      <c r="J1867" s="444"/>
      <c r="K1867" s="1433" t="str">
        <f t="shared" si="322"/>
        <v/>
      </c>
      <c r="L1867" s="383"/>
    </row>
    <row r="1868" spans="1:12" hidden="1">
      <c r="B1868" s="1100">
        <v>500</v>
      </c>
      <c r="C1868" s="2201" t="s">
        <v>888</v>
      </c>
      <c r="D1868" s="2201"/>
      <c r="E1868" s="349">
        <f t="shared" ref="E1868:J1868" si="324">SUM(E1869:E1875)</f>
        <v>0</v>
      </c>
      <c r="F1868" s="350">
        <f t="shared" si="324"/>
        <v>0</v>
      </c>
      <c r="G1868" s="463">
        <f t="shared" si="324"/>
        <v>0</v>
      </c>
      <c r="H1868" s="464">
        <f t="shared" si="324"/>
        <v>0</v>
      </c>
      <c r="I1868" s="464">
        <f t="shared" si="324"/>
        <v>0</v>
      </c>
      <c r="J1868" s="465">
        <f t="shared" si="324"/>
        <v>0</v>
      </c>
      <c r="K1868" s="1433" t="str">
        <f t="shared" si="322"/>
        <v/>
      </c>
      <c r="L1868" s="383"/>
    </row>
    <row r="1869" spans="1:12" ht="31.5" hidden="1">
      <c r="A1869" s="1035"/>
      <c r="B1869" s="1106"/>
      <c r="C1869" s="1113">
        <v>551</v>
      </c>
      <c r="D1869" s="1114" t="s">
        <v>889</v>
      </c>
      <c r="E1869" s="507"/>
      <c r="F1869" s="516">
        <f t="shared" ref="F1869:F1876" si="325">G1869+H1869+I1869+J1869</f>
        <v>0</v>
      </c>
      <c r="G1869" s="1395">
        <v>0</v>
      </c>
      <c r="H1869" s="1396">
        <v>0</v>
      </c>
      <c r="I1869" s="1396">
        <v>0</v>
      </c>
      <c r="J1869" s="432"/>
      <c r="K1869" s="1433" t="str">
        <f t="shared" si="322"/>
        <v/>
      </c>
      <c r="L1869" s="383"/>
    </row>
    <row r="1870" spans="1:12" hidden="1">
      <c r="B1870" s="1106"/>
      <c r="C1870" s="1115">
        <f>C1869+1</f>
        <v>552</v>
      </c>
      <c r="D1870" s="1116" t="s">
        <v>890</v>
      </c>
      <c r="E1870" s="509"/>
      <c r="F1870" s="518">
        <f t="shared" si="325"/>
        <v>0</v>
      </c>
      <c r="G1870" s="1397">
        <v>0</v>
      </c>
      <c r="H1870" s="1398">
        <v>0</v>
      </c>
      <c r="I1870" s="1398">
        <v>0</v>
      </c>
      <c r="J1870" s="435"/>
      <c r="K1870" s="1433" t="str">
        <f t="shared" si="322"/>
        <v/>
      </c>
      <c r="L1870" s="383"/>
    </row>
    <row r="1871" spans="1:12" hidden="1">
      <c r="A1871" s="1035"/>
      <c r="B1871" s="1117"/>
      <c r="C1871" s="1115">
        <v>558</v>
      </c>
      <c r="D1871" s="1118" t="s">
        <v>1444</v>
      </c>
      <c r="E1871" s="509"/>
      <c r="F1871" s="518">
        <f>G1871+H1871+I1871+J1871</f>
        <v>0</v>
      </c>
      <c r="G1871" s="1397">
        <v>0</v>
      </c>
      <c r="H1871" s="1398">
        <v>0</v>
      </c>
      <c r="I1871" s="1398">
        <v>0</v>
      </c>
      <c r="J1871" s="638">
        <v>0</v>
      </c>
      <c r="K1871" s="1433" t="str">
        <f t="shared" si="322"/>
        <v/>
      </c>
      <c r="L1871" s="383"/>
    </row>
    <row r="1872" spans="1:12" hidden="1">
      <c r="A1872" s="307"/>
      <c r="B1872" s="1117"/>
      <c r="C1872" s="1115">
        <v>560</v>
      </c>
      <c r="D1872" s="1118" t="s">
        <v>891</v>
      </c>
      <c r="E1872" s="509"/>
      <c r="F1872" s="518">
        <f t="shared" si="325"/>
        <v>0</v>
      </c>
      <c r="G1872" s="1397">
        <v>0</v>
      </c>
      <c r="H1872" s="1398">
        <v>0</v>
      </c>
      <c r="I1872" s="1398">
        <v>0</v>
      </c>
      <c r="J1872" s="435"/>
      <c r="K1872" s="1433" t="str">
        <f t="shared" si="322"/>
        <v/>
      </c>
      <c r="L1872" s="383"/>
    </row>
    <row r="1873" spans="1:12" hidden="1">
      <c r="B1873" s="1117"/>
      <c r="C1873" s="1115">
        <v>580</v>
      </c>
      <c r="D1873" s="1116" t="s">
        <v>892</v>
      </c>
      <c r="E1873" s="509"/>
      <c r="F1873" s="518">
        <f t="shared" si="325"/>
        <v>0</v>
      </c>
      <c r="G1873" s="1397">
        <v>0</v>
      </c>
      <c r="H1873" s="1398">
        <v>0</v>
      </c>
      <c r="I1873" s="1398">
        <v>0</v>
      </c>
      <c r="J1873" s="435"/>
      <c r="K1873" s="1433" t="str">
        <f t="shared" si="322"/>
        <v/>
      </c>
      <c r="L1873" s="383"/>
    </row>
    <row r="1874" spans="1:12" ht="31.5" hidden="1">
      <c r="B1874" s="1106"/>
      <c r="C1874" s="1108">
        <v>588</v>
      </c>
      <c r="D1874" s="1111" t="s">
        <v>1448</v>
      </c>
      <c r="E1874" s="509"/>
      <c r="F1874" s="518">
        <f>G1874+H1874+I1874+J1874</f>
        <v>0</v>
      </c>
      <c r="G1874" s="1397">
        <v>0</v>
      </c>
      <c r="H1874" s="1398">
        <v>0</v>
      </c>
      <c r="I1874" s="1398">
        <v>0</v>
      </c>
      <c r="J1874" s="638">
        <v>0</v>
      </c>
      <c r="K1874" s="1433" t="str">
        <f t="shared" si="322"/>
        <v/>
      </c>
      <c r="L1874" s="383"/>
    </row>
    <row r="1875" spans="1:12" ht="31.5" hidden="1">
      <c r="B1875" s="1106"/>
      <c r="C1875" s="1119">
        <v>590</v>
      </c>
      <c r="D1875" s="1120" t="s">
        <v>893</v>
      </c>
      <c r="E1875" s="513"/>
      <c r="F1875" s="517">
        <f t="shared" si="325"/>
        <v>0</v>
      </c>
      <c r="G1875" s="442"/>
      <c r="H1875" s="443"/>
      <c r="I1875" s="443"/>
      <c r="J1875" s="444"/>
      <c r="K1875" s="1433" t="str">
        <f t="shared" si="322"/>
        <v/>
      </c>
      <c r="L1875" s="383"/>
    </row>
    <row r="1876" spans="1:12" hidden="1">
      <c r="A1876" s="7">
        <v>5</v>
      </c>
      <c r="B1876" s="1100">
        <v>800</v>
      </c>
      <c r="C1876" s="2202" t="s">
        <v>1025</v>
      </c>
      <c r="D1876" s="2203"/>
      <c r="E1876" s="1415"/>
      <c r="F1876" s="352">
        <f t="shared" si="325"/>
        <v>0</v>
      </c>
      <c r="G1876" s="1214"/>
      <c r="H1876" s="1215"/>
      <c r="I1876" s="1215"/>
      <c r="J1876" s="1216"/>
      <c r="K1876" s="1433" t="str">
        <f t="shared" si="322"/>
        <v/>
      </c>
      <c r="L1876" s="383"/>
    </row>
    <row r="1877" spans="1:12" hidden="1">
      <c r="A1877" s="8">
        <v>10</v>
      </c>
      <c r="B1877" s="1100">
        <v>1000</v>
      </c>
      <c r="C1877" s="2199" t="s">
        <v>895</v>
      </c>
      <c r="D1877" s="2199"/>
      <c r="E1877" s="351">
        <f t="shared" ref="E1877:J1877" si="326">SUM(E1878:E1894)</f>
        <v>0</v>
      </c>
      <c r="F1877" s="352">
        <f t="shared" si="326"/>
        <v>0</v>
      </c>
      <c r="G1877" s="463">
        <f t="shared" si="326"/>
        <v>0</v>
      </c>
      <c r="H1877" s="464">
        <f t="shared" si="326"/>
        <v>0</v>
      </c>
      <c r="I1877" s="464">
        <f t="shared" si="326"/>
        <v>0</v>
      </c>
      <c r="J1877" s="465">
        <f t="shared" si="326"/>
        <v>0</v>
      </c>
      <c r="K1877" s="1433" t="str">
        <f t="shared" si="322"/>
        <v/>
      </c>
      <c r="L1877" s="383"/>
    </row>
    <row r="1878" spans="1:12" hidden="1">
      <c r="A1878" s="8">
        <v>15</v>
      </c>
      <c r="B1878" s="1107"/>
      <c r="C1878" s="1102">
        <v>1011</v>
      </c>
      <c r="D1878" s="1121" t="s">
        <v>896</v>
      </c>
      <c r="E1878" s="507"/>
      <c r="F1878" s="516">
        <f t="shared" ref="F1878:F1894" si="327">G1878+H1878+I1878+J1878</f>
        <v>0</v>
      </c>
      <c r="G1878" s="430"/>
      <c r="H1878" s="431"/>
      <c r="I1878" s="431"/>
      <c r="J1878" s="432"/>
      <c r="K1878" s="1433" t="str">
        <f t="shared" si="322"/>
        <v/>
      </c>
      <c r="L1878" s="383"/>
    </row>
    <row r="1879" spans="1:12" hidden="1">
      <c r="A1879" s="7">
        <v>35</v>
      </c>
      <c r="B1879" s="1107"/>
      <c r="C1879" s="1108">
        <v>1012</v>
      </c>
      <c r="D1879" s="1109" t="s">
        <v>897</v>
      </c>
      <c r="E1879" s="509"/>
      <c r="F1879" s="518">
        <f t="shared" si="327"/>
        <v>0</v>
      </c>
      <c r="G1879" s="433"/>
      <c r="H1879" s="434"/>
      <c r="I1879" s="434"/>
      <c r="J1879" s="435"/>
      <c r="K1879" s="1433" t="str">
        <f t="shared" si="322"/>
        <v/>
      </c>
      <c r="L1879" s="383"/>
    </row>
    <row r="1880" spans="1:12" hidden="1">
      <c r="A1880" s="8">
        <v>40</v>
      </c>
      <c r="B1880" s="1107"/>
      <c r="C1880" s="1108">
        <v>1013</v>
      </c>
      <c r="D1880" s="1109" t="s">
        <v>898</v>
      </c>
      <c r="E1880" s="509"/>
      <c r="F1880" s="518">
        <f t="shared" si="327"/>
        <v>0</v>
      </c>
      <c r="G1880" s="433"/>
      <c r="H1880" s="434"/>
      <c r="I1880" s="434"/>
      <c r="J1880" s="435"/>
      <c r="K1880" s="1433" t="str">
        <f t="shared" si="322"/>
        <v/>
      </c>
      <c r="L1880" s="383"/>
    </row>
    <row r="1881" spans="1:12" hidden="1">
      <c r="A1881" s="8">
        <v>45</v>
      </c>
      <c r="B1881" s="1107"/>
      <c r="C1881" s="1108">
        <v>1014</v>
      </c>
      <c r="D1881" s="1109" t="s">
        <v>899</v>
      </c>
      <c r="E1881" s="509"/>
      <c r="F1881" s="518">
        <f t="shared" si="327"/>
        <v>0</v>
      </c>
      <c r="G1881" s="433"/>
      <c r="H1881" s="434"/>
      <c r="I1881" s="434"/>
      <c r="J1881" s="435"/>
      <c r="K1881" s="1433" t="str">
        <f t="shared" si="322"/>
        <v/>
      </c>
      <c r="L1881" s="383"/>
    </row>
    <row r="1882" spans="1:12" hidden="1">
      <c r="A1882" s="8">
        <v>50</v>
      </c>
      <c r="B1882" s="1107"/>
      <c r="C1882" s="1108">
        <v>1015</v>
      </c>
      <c r="D1882" s="1109" t="s">
        <v>900</v>
      </c>
      <c r="E1882" s="509"/>
      <c r="F1882" s="518">
        <f t="shared" si="327"/>
        <v>0</v>
      </c>
      <c r="G1882" s="433"/>
      <c r="H1882" s="434"/>
      <c r="I1882" s="434"/>
      <c r="J1882" s="435"/>
      <c r="K1882" s="1433" t="str">
        <f t="shared" si="322"/>
        <v/>
      </c>
      <c r="L1882" s="383"/>
    </row>
    <row r="1883" spans="1:12" hidden="1">
      <c r="A1883" s="8">
        <v>55</v>
      </c>
      <c r="B1883" s="1107"/>
      <c r="C1883" s="1122">
        <v>1016</v>
      </c>
      <c r="D1883" s="1123" t="s">
        <v>901</v>
      </c>
      <c r="E1883" s="511"/>
      <c r="F1883" s="519">
        <f t="shared" si="327"/>
        <v>0</v>
      </c>
      <c r="G1883" s="497"/>
      <c r="H1883" s="498"/>
      <c r="I1883" s="498"/>
      <c r="J1883" s="499"/>
      <c r="K1883" s="1433" t="str">
        <f t="shared" si="322"/>
        <v/>
      </c>
      <c r="L1883" s="383"/>
    </row>
    <row r="1884" spans="1:12" hidden="1">
      <c r="A1884" s="8">
        <v>60</v>
      </c>
      <c r="B1884" s="1101"/>
      <c r="C1884" s="1124">
        <v>1020</v>
      </c>
      <c r="D1884" s="1125" t="s">
        <v>902</v>
      </c>
      <c r="E1884" s="1416"/>
      <c r="F1884" s="521">
        <f t="shared" si="327"/>
        <v>0</v>
      </c>
      <c r="G1884" s="439"/>
      <c r="H1884" s="440"/>
      <c r="I1884" s="440"/>
      <c r="J1884" s="441"/>
      <c r="K1884" s="1433" t="str">
        <f t="shared" si="322"/>
        <v/>
      </c>
      <c r="L1884" s="383"/>
    </row>
    <row r="1885" spans="1:12" hidden="1">
      <c r="A1885" s="7">
        <v>65</v>
      </c>
      <c r="B1885" s="1107"/>
      <c r="C1885" s="1126">
        <v>1030</v>
      </c>
      <c r="D1885" s="1127" t="s">
        <v>903</v>
      </c>
      <c r="E1885" s="1417"/>
      <c r="F1885" s="523">
        <f t="shared" si="327"/>
        <v>0</v>
      </c>
      <c r="G1885" s="436"/>
      <c r="H1885" s="437"/>
      <c r="I1885" s="437"/>
      <c r="J1885" s="438"/>
      <c r="K1885" s="1433" t="str">
        <f t="shared" si="322"/>
        <v/>
      </c>
      <c r="L1885" s="383"/>
    </row>
    <row r="1886" spans="1:12" hidden="1">
      <c r="A1886" s="8">
        <v>70</v>
      </c>
      <c r="B1886" s="1107"/>
      <c r="C1886" s="1124">
        <v>1051</v>
      </c>
      <c r="D1886" s="1128" t="s">
        <v>904</v>
      </c>
      <c r="E1886" s="1416"/>
      <c r="F1886" s="521">
        <f t="shared" si="327"/>
        <v>0</v>
      </c>
      <c r="G1886" s="439"/>
      <c r="H1886" s="440"/>
      <c r="I1886" s="440"/>
      <c r="J1886" s="441"/>
      <c r="K1886" s="1433" t="str">
        <f t="shared" si="322"/>
        <v/>
      </c>
      <c r="L1886" s="383"/>
    </row>
    <row r="1887" spans="1:12" hidden="1">
      <c r="A1887" s="8">
        <v>75</v>
      </c>
      <c r="B1887" s="1107"/>
      <c r="C1887" s="1108">
        <v>1052</v>
      </c>
      <c r="D1887" s="1109" t="s">
        <v>905</v>
      </c>
      <c r="E1887" s="509"/>
      <c r="F1887" s="518">
        <f t="shared" si="327"/>
        <v>0</v>
      </c>
      <c r="G1887" s="433"/>
      <c r="H1887" s="434"/>
      <c r="I1887" s="434"/>
      <c r="J1887" s="435"/>
      <c r="K1887" s="1433" t="str">
        <f t="shared" si="322"/>
        <v/>
      </c>
      <c r="L1887" s="383"/>
    </row>
    <row r="1888" spans="1:12" hidden="1">
      <c r="A1888" s="8">
        <v>80</v>
      </c>
      <c r="B1888" s="1107"/>
      <c r="C1888" s="1126">
        <v>1053</v>
      </c>
      <c r="D1888" s="1127" t="s">
        <v>1324</v>
      </c>
      <c r="E1888" s="1417"/>
      <c r="F1888" s="523">
        <f t="shared" si="327"/>
        <v>0</v>
      </c>
      <c r="G1888" s="436"/>
      <c r="H1888" s="437"/>
      <c r="I1888" s="437"/>
      <c r="J1888" s="438"/>
      <c r="K1888" s="1433" t="str">
        <f t="shared" si="322"/>
        <v/>
      </c>
      <c r="L1888" s="383"/>
    </row>
    <row r="1889" spans="1:12" hidden="1">
      <c r="A1889" s="8">
        <v>80</v>
      </c>
      <c r="B1889" s="1107"/>
      <c r="C1889" s="1124">
        <v>1062</v>
      </c>
      <c r="D1889" s="1125" t="s">
        <v>906</v>
      </c>
      <c r="E1889" s="1416"/>
      <c r="F1889" s="521">
        <f t="shared" si="327"/>
        <v>0</v>
      </c>
      <c r="G1889" s="439"/>
      <c r="H1889" s="440"/>
      <c r="I1889" s="440"/>
      <c r="J1889" s="441"/>
      <c r="K1889" s="1433" t="str">
        <f t="shared" si="322"/>
        <v/>
      </c>
      <c r="L1889" s="383"/>
    </row>
    <row r="1890" spans="1:12" hidden="1">
      <c r="A1890" s="8">
        <v>85</v>
      </c>
      <c r="B1890" s="1107"/>
      <c r="C1890" s="1126">
        <v>1063</v>
      </c>
      <c r="D1890" s="1129" t="s">
        <v>1282</v>
      </c>
      <c r="E1890" s="1417"/>
      <c r="F1890" s="523">
        <f t="shared" si="327"/>
        <v>0</v>
      </c>
      <c r="G1890" s="436"/>
      <c r="H1890" s="437"/>
      <c r="I1890" s="437"/>
      <c r="J1890" s="438"/>
      <c r="K1890" s="1433" t="str">
        <f t="shared" si="322"/>
        <v/>
      </c>
      <c r="L1890" s="383"/>
    </row>
    <row r="1891" spans="1:12" hidden="1">
      <c r="A1891" s="8">
        <v>90</v>
      </c>
      <c r="B1891" s="1107"/>
      <c r="C1891" s="1130">
        <v>1069</v>
      </c>
      <c r="D1891" s="1131" t="s">
        <v>907</v>
      </c>
      <c r="E1891" s="1418"/>
      <c r="F1891" s="525">
        <f t="shared" si="327"/>
        <v>0</v>
      </c>
      <c r="G1891" s="622"/>
      <c r="H1891" s="623"/>
      <c r="I1891" s="623"/>
      <c r="J1891" s="587"/>
      <c r="K1891" s="1433" t="str">
        <f t="shared" si="322"/>
        <v/>
      </c>
      <c r="L1891" s="383"/>
    </row>
    <row r="1892" spans="1:12" hidden="1">
      <c r="A1892" s="8">
        <v>90</v>
      </c>
      <c r="B1892" s="1101"/>
      <c r="C1892" s="1124">
        <v>1091</v>
      </c>
      <c r="D1892" s="1128" t="s">
        <v>1325</v>
      </c>
      <c r="E1892" s="1416"/>
      <c r="F1892" s="521">
        <f t="shared" si="327"/>
        <v>0</v>
      </c>
      <c r="G1892" s="439"/>
      <c r="H1892" s="440"/>
      <c r="I1892" s="440"/>
      <c r="J1892" s="441"/>
      <c r="K1892" s="1433" t="str">
        <f t="shared" si="322"/>
        <v/>
      </c>
      <c r="L1892" s="383"/>
    </row>
    <row r="1893" spans="1:12" hidden="1">
      <c r="A1893" s="7">
        <v>115</v>
      </c>
      <c r="B1893" s="1107"/>
      <c r="C1893" s="1108">
        <v>1092</v>
      </c>
      <c r="D1893" s="1109" t="s">
        <v>1088</v>
      </c>
      <c r="E1893" s="509"/>
      <c r="F1893" s="518">
        <f t="shared" si="327"/>
        <v>0</v>
      </c>
      <c r="G1893" s="433"/>
      <c r="H1893" s="434"/>
      <c r="I1893" s="434"/>
      <c r="J1893" s="435"/>
      <c r="K1893" s="1433" t="str">
        <f t="shared" si="322"/>
        <v/>
      </c>
      <c r="L1893" s="383"/>
    </row>
    <row r="1894" spans="1:12" hidden="1">
      <c r="A1894" s="7">
        <v>125</v>
      </c>
      <c r="B1894" s="1107"/>
      <c r="C1894" s="1104">
        <v>1098</v>
      </c>
      <c r="D1894" s="1132" t="s">
        <v>908</v>
      </c>
      <c r="E1894" s="513"/>
      <c r="F1894" s="517">
        <f t="shared" si="327"/>
        <v>0</v>
      </c>
      <c r="G1894" s="442"/>
      <c r="H1894" s="443"/>
      <c r="I1894" s="443"/>
      <c r="J1894" s="444"/>
      <c r="K1894" s="1433" t="str">
        <f t="shared" si="322"/>
        <v/>
      </c>
      <c r="L1894" s="383"/>
    </row>
    <row r="1895" spans="1:12" hidden="1">
      <c r="A1895" s="8">
        <v>130</v>
      </c>
      <c r="B1895" s="1100">
        <v>1900</v>
      </c>
      <c r="C1895" s="2192" t="s">
        <v>575</v>
      </c>
      <c r="D1895" s="2192"/>
      <c r="E1895" s="351">
        <f t="shared" ref="E1895:J1895" si="328">SUM(E1896:E1898)</f>
        <v>0</v>
      </c>
      <c r="F1895" s="352">
        <f t="shared" si="328"/>
        <v>0</v>
      </c>
      <c r="G1895" s="463">
        <f t="shared" si="328"/>
        <v>0</v>
      </c>
      <c r="H1895" s="464">
        <f t="shared" si="328"/>
        <v>0</v>
      </c>
      <c r="I1895" s="464">
        <f t="shared" si="328"/>
        <v>0</v>
      </c>
      <c r="J1895" s="465">
        <f t="shared" si="328"/>
        <v>0</v>
      </c>
      <c r="K1895" s="1433" t="str">
        <f t="shared" si="322"/>
        <v/>
      </c>
      <c r="L1895" s="383"/>
    </row>
    <row r="1896" spans="1:12" ht="31.5" hidden="1">
      <c r="A1896" s="8">
        <v>135</v>
      </c>
      <c r="B1896" s="1107"/>
      <c r="C1896" s="1102">
        <v>1901</v>
      </c>
      <c r="D1896" s="1133" t="s">
        <v>576</v>
      </c>
      <c r="E1896" s="507"/>
      <c r="F1896" s="516">
        <f>G1896+H1896+I1896+J1896</f>
        <v>0</v>
      </c>
      <c r="G1896" s="430"/>
      <c r="H1896" s="431"/>
      <c r="I1896" s="431"/>
      <c r="J1896" s="432"/>
      <c r="K1896" s="1433" t="str">
        <f t="shared" si="322"/>
        <v/>
      </c>
      <c r="L1896" s="383"/>
    </row>
    <row r="1897" spans="1:12" ht="31.5" hidden="1">
      <c r="A1897" s="8">
        <v>140</v>
      </c>
      <c r="B1897" s="1134"/>
      <c r="C1897" s="1108">
        <v>1981</v>
      </c>
      <c r="D1897" s="1135" t="s">
        <v>577</v>
      </c>
      <c r="E1897" s="509"/>
      <c r="F1897" s="518">
        <f>G1897+H1897+I1897+J1897</f>
        <v>0</v>
      </c>
      <c r="G1897" s="433"/>
      <c r="H1897" s="434"/>
      <c r="I1897" s="434"/>
      <c r="J1897" s="435"/>
      <c r="K1897" s="1433" t="str">
        <f t="shared" si="322"/>
        <v/>
      </c>
      <c r="L1897" s="383"/>
    </row>
    <row r="1898" spans="1:12" ht="31.5" hidden="1">
      <c r="A1898" s="8">
        <v>145</v>
      </c>
      <c r="B1898" s="1107"/>
      <c r="C1898" s="1104">
        <v>1991</v>
      </c>
      <c r="D1898" s="1136" t="s">
        <v>578</v>
      </c>
      <c r="E1898" s="513"/>
      <c r="F1898" s="517">
        <f>G1898+H1898+I1898+J1898</f>
        <v>0</v>
      </c>
      <c r="G1898" s="442"/>
      <c r="H1898" s="443"/>
      <c r="I1898" s="443"/>
      <c r="J1898" s="444"/>
      <c r="K1898" s="1433" t="str">
        <f t="shared" si="322"/>
        <v/>
      </c>
      <c r="L1898" s="383"/>
    </row>
    <row r="1899" spans="1:12" hidden="1">
      <c r="A1899" s="8">
        <v>150</v>
      </c>
      <c r="B1899" s="1100">
        <v>2100</v>
      </c>
      <c r="C1899" s="2192" t="s">
        <v>1072</v>
      </c>
      <c r="D1899" s="2192"/>
      <c r="E1899" s="351">
        <f t="shared" ref="E1899:J1899" si="329">SUM(E1900:E1904)</f>
        <v>0</v>
      </c>
      <c r="F1899" s="352">
        <f t="shared" si="329"/>
        <v>0</v>
      </c>
      <c r="G1899" s="463">
        <f t="shared" si="329"/>
        <v>0</v>
      </c>
      <c r="H1899" s="464">
        <f t="shared" si="329"/>
        <v>0</v>
      </c>
      <c r="I1899" s="464">
        <f t="shared" si="329"/>
        <v>0</v>
      </c>
      <c r="J1899" s="465">
        <f t="shared" si="329"/>
        <v>0</v>
      </c>
      <c r="K1899" s="1433" t="str">
        <f t="shared" si="322"/>
        <v/>
      </c>
      <c r="L1899" s="383"/>
    </row>
    <row r="1900" spans="1:12" hidden="1">
      <c r="A1900" s="8">
        <v>155</v>
      </c>
      <c r="B1900" s="1107"/>
      <c r="C1900" s="1102">
        <v>2110</v>
      </c>
      <c r="D1900" s="1137" t="s">
        <v>909</v>
      </c>
      <c r="E1900" s="507"/>
      <c r="F1900" s="516">
        <f>G1900+H1900+I1900+J1900</f>
        <v>0</v>
      </c>
      <c r="G1900" s="430"/>
      <c r="H1900" s="431"/>
      <c r="I1900" s="431"/>
      <c r="J1900" s="432"/>
      <c r="K1900" s="1433" t="str">
        <f t="shared" si="322"/>
        <v/>
      </c>
      <c r="L1900" s="383"/>
    </row>
    <row r="1901" spans="1:12" hidden="1">
      <c r="A1901" s="8">
        <v>160</v>
      </c>
      <c r="B1901" s="1134"/>
      <c r="C1901" s="1108">
        <v>2120</v>
      </c>
      <c r="D1901" s="1111" t="s">
        <v>910</v>
      </c>
      <c r="E1901" s="509"/>
      <c r="F1901" s="518">
        <f>G1901+H1901+I1901+J1901</f>
        <v>0</v>
      </c>
      <c r="G1901" s="433"/>
      <c r="H1901" s="434"/>
      <c r="I1901" s="434"/>
      <c r="J1901" s="435"/>
      <c r="K1901" s="1433" t="str">
        <f t="shared" si="322"/>
        <v/>
      </c>
      <c r="L1901" s="383"/>
    </row>
    <row r="1902" spans="1:12" hidden="1">
      <c r="A1902" s="8">
        <v>165</v>
      </c>
      <c r="B1902" s="1134"/>
      <c r="C1902" s="1108">
        <v>2125</v>
      </c>
      <c r="D1902" s="1111" t="s">
        <v>1026</v>
      </c>
      <c r="E1902" s="509"/>
      <c r="F1902" s="518">
        <f>G1902+H1902+I1902+J1902</f>
        <v>0</v>
      </c>
      <c r="G1902" s="433"/>
      <c r="H1902" s="434"/>
      <c r="I1902" s="1398">
        <v>0</v>
      </c>
      <c r="J1902" s="435"/>
      <c r="K1902" s="1433" t="str">
        <f t="shared" si="322"/>
        <v/>
      </c>
      <c r="L1902" s="383"/>
    </row>
    <row r="1903" spans="1:12" hidden="1">
      <c r="A1903" s="8">
        <v>175</v>
      </c>
      <c r="B1903" s="1106"/>
      <c r="C1903" s="1108">
        <v>2140</v>
      </c>
      <c r="D1903" s="1111" t="s">
        <v>912</v>
      </c>
      <c r="E1903" s="509"/>
      <c r="F1903" s="518">
        <f>G1903+H1903+I1903+J1903</f>
        <v>0</v>
      </c>
      <c r="G1903" s="433"/>
      <c r="H1903" s="434"/>
      <c r="I1903" s="1398">
        <v>0</v>
      </c>
      <c r="J1903" s="435"/>
      <c r="K1903" s="1433" t="str">
        <f t="shared" si="322"/>
        <v/>
      </c>
      <c r="L1903" s="383"/>
    </row>
    <row r="1904" spans="1:12" hidden="1">
      <c r="A1904" s="8">
        <v>180</v>
      </c>
      <c r="B1904" s="1107"/>
      <c r="C1904" s="1104">
        <v>2190</v>
      </c>
      <c r="D1904" s="1138" t="s">
        <v>913</v>
      </c>
      <c r="E1904" s="513"/>
      <c r="F1904" s="517">
        <f>G1904+H1904+I1904+J1904</f>
        <v>0</v>
      </c>
      <c r="G1904" s="442"/>
      <c r="H1904" s="443"/>
      <c r="I1904" s="1400">
        <v>0</v>
      </c>
      <c r="J1904" s="444"/>
      <c r="K1904" s="1433" t="str">
        <f t="shared" si="322"/>
        <v/>
      </c>
      <c r="L1904" s="383"/>
    </row>
    <row r="1905" spans="1:12" hidden="1">
      <c r="A1905" s="8">
        <v>185</v>
      </c>
      <c r="B1905" s="1100">
        <v>2200</v>
      </c>
      <c r="C1905" s="2192" t="s">
        <v>914</v>
      </c>
      <c r="D1905" s="2192"/>
      <c r="E1905" s="351">
        <f t="shared" ref="E1905:J1905" si="330">SUM(E1906:E1907)</f>
        <v>0</v>
      </c>
      <c r="F1905" s="352">
        <f t="shared" si="330"/>
        <v>0</v>
      </c>
      <c r="G1905" s="463">
        <f t="shared" si="330"/>
        <v>0</v>
      </c>
      <c r="H1905" s="464">
        <f t="shared" si="330"/>
        <v>0</v>
      </c>
      <c r="I1905" s="464">
        <f t="shared" si="330"/>
        <v>0</v>
      </c>
      <c r="J1905" s="465">
        <f t="shared" si="330"/>
        <v>0</v>
      </c>
      <c r="K1905" s="1433" t="str">
        <f t="shared" si="322"/>
        <v/>
      </c>
      <c r="L1905" s="383"/>
    </row>
    <row r="1906" spans="1:12" hidden="1">
      <c r="A1906" s="8">
        <v>190</v>
      </c>
      <c r="B1906" s="1107"/>
      <c r="C1906" s="1102">
        <v>2221</v>
      </c>
      <c r="D1906" s="1103" t="s">
        <v>1265</v>
      </c>
      <c r="E1906" s="507"/>
      <c r="F1906" s="516">
        <f t="shared" ref="F1906:F1911" si="331">G1906+H1906+I1906+J1906</f>
        <v>0</v>
      </c>
      <c r="G1906" s="430"/>
      <c r="H1906" s="431"/>
      <c r="I1906" s="431"/>
      <c r="J1906" s="432"/>
      <c r="K1906" s="1433" t="str">
        <f t="shared" si="322"/>
        <v/>
      </c>
      <c r="L1906" s="383"/>
    </row>
    <row r="1907" spans="1:12" hidden="1">
      <c r="A1907" s="8">
        <v>200</v>
      </c>
      <c r="B1907" s="1107"/>
      <c r="C1907" s="1104">
        <v>2224</v>
      </c>
      <c r="D1907" s="1105" t="s">
        <v>915</v>
      </c>
      <c r="E1907" s="513"/>
      <c r="F1907" s="517">
        <f t="shared" si="331"/>
        <v>0</v>
      </c>
      <c r="G1907" s="442"/>
      <c r="H1907" s="443"/>
      <c r="I1907" s="443"/>
      <c r="J1907" s="444"/>
      <c r="K1907" s="1433" t="str">
        <f t="shared" si="322"/>
        <v/>
      </c>
      <c r="L1907" s="383"/>
    </row>
    <row r="1908" spans="1:12" hidden="1">
      <c r="A1908" s="8">
        <v>200</v>
      </c>
      <c r="B1908" s="1100">
        <v>2500</v>
      </c>
      <c r="C1908" s="2192" t="s">
        <v>916</v>
      </c>
      <c r="D1908" s="2200"/>
      <c r="E1908" s="1415"/>
      <c r="F1908" s="352">
        <f t="shared" si="331"/>
        <v>0</v>
      </c>
      <c r="G1908" s="1214"/>
      <c r="H1908" s="1215"/>
      <c r="I1908" s="1215"/>
      <c r="J1908" s="1216"/>
      <c r="K1908" s="1433" t="str">
        <f t="shared" si="322"/>
        <v/>
      </c>
      <c r="L1908" s="383"/>
    </row>
    <row r="1909" spans="1:12" hidden="1">
      <c r="A1909" s="8">
        <v>205</v>
      </c>
      <c r="B1909" s="1100">
        <v>2600</v>
      </c>
      <c r="C1909" s="2193" t="s">
        <v>917</v>
      </c>
      <c r="D1909" s="2194"/>
      <c r="E1909" s="1415"/>
      <c r="F1909" s="352">
        <f t="shared" si="331"/>
        <v>0</v>
      </c>
      <c r="G1909" s="1214"/>
      <c r="H1909" s="1215"/>
      <c r="I1909" s="1215"/>
      <c r="J1909" s="1216"/>
      <c r="K1909" s="1433" t="str">
        <f t="shared" si="322"/>
        <v/>
      </c>
      <c r="L1909" s="383"/>
    </row>
    <row r="1910" spans="1:12" hidden="1">
      <c r="A1910" s="8">
        <v>210</v>
      </c>
      <c r="B1910" s="1100">
        <v>2700</v>
      </c>
      <c r="C1910" s="2193" t="s">
        <v>918</v>
      </c>
      <c r="D1910" s="2194"/>
      <c r="E1910" s="1415"/>
      <c r="F1910" s="352">
        <f t="shared" si="331"/>
        <v>0</v>
      </c>
      <c r="G1910" s="1214"/>
      <c r="H1910" s="1215"/>
      <c r="I1910" s="1215"/>
      <c r="J1910" s="1216"/>
      <c r="K1910" s="1433" t="str">
        <f t="shared" si="322"/>
        <v/>
      </c>
      <c r="L1910" s="383"/>
    </row>
    <row r="1911" spans="1:12" hidden="1">
      <c r="A1911" s="8">
        <v>215</v>
      </c>
      <c r="B1911" s="1100">
        <v>2800</v>
      </c>
      <c r="C1911" s="2193" t="s">
        <v>1729</v>
      </c>
      <c r="D1911" s="2194"/>
      <c r="E1911" s="1415"/>
      <c r="F1911" s="352">
        <f t="shared" si="331"/>
        <v>0</v>
      </c>
      <c r="G1911" s="1214"/>
      <c r="H1911" s="1215"/>
      <c r="I1911" s="1215"/>
      <c r="J1911" s="1216"/>
      <c r="K1911" s="1433" t="str">
        <f t="shared" si="322"/>
        <v/>
      </c>
      <c r="L1911" s="383"/>
    </row>
    <row r="1912" spans="1:12" ht="36" hidden="1" customHeight="1">
      <c r="A1912" s="7">
        <v>220</v>
      </c>
      <c r="B1912" s="1100">
        <v>2900</v>
      </c>
      <c r="C1912" s="2192" t="s">
        <v>919</v>
      </c>
      <c r="D1912" s="2192"/>
      <c r="E1912" s="351">
        <f t="shared" ref="E1912:J1912" si="332">SUM(E1913:E1920)</f>
        <v>0</v>
      </c>
      <c r="F1912" s="352">
        <f t="shared" si="332"/>
        <v>0</v>
      </c>
      <c r="G1912" s="463">
        <f t="shared" si="332"/>
        <v>0</v>
      </c>
      <c r="H1912" s="464">
        <f t="shared" si="332"/>
        <v>0</v>
      </c>
      <c r="I1912" s="464">
        <f t="shared" si="332"/>
        <v>0</v>
      </c>
      <c r="J1912" s="465">
        <f t="shared" si="332"/>
        <v>0</v>
      </c>
      <c r="K1912" s="1433" t="str">
        <f t="shared" si="322"/>
        <v/>
      </c>
      <c r="L1912" s="383"/>
    </row>
    <row r="1913" spans="1:12" hidden="1">
      <c r="A1913" s="8">
        <v>225</v>
      </c>
      <c r="B1913" s="1139"/>
      <c r="C1913" s="1102">
        <v>2910</v>
      </c>
      <c r="D1913" s="1140" t="s">
        <v>2144</v>
      </c>
      <c r="E1913" s="507"/>
      <c r="F1913" s="516">
        <f t="shared" ref="F1913:F1920" si="333">G1913+H1913+I1913+J1913</f>
        <v>0</v>
      </c>
      <c r="G1913" s="430"/>
      <c r="H1913" s="431"/>
      <c r="I1913" s="431"/>
      <c r="J1913" s="432"/>
      <c r="K1913" s="1433" t="str">
        <f t="shared" si="322"/>
        <v/>
      </c>
      <c r="L1913" s="383"/>
    </row>
    <row r="1914" spans="1:12" hidden="1">
      <c r="A1914" s="8">
        <v>230</v>
      </c>
      <c r="B1914" s="1139"/>
      <c r="C1914" s="1126">
        <v>2920</v>
      </c>
      <c r="D1914" s="1141" t="s">
        <v>2143</v>
      </c>
      <c r="E1914" s="1417"/>
      <c r="F1914" s="523">
        <f>G1914+H1914+I1914+J1914</f>
        <v>0</v>
      </c>
      <c r="G1914" s="436"/>
      <c r="H1914" s="437"/>
      <c r="I1914" s="437"/>
      <c r="J1914" s="438"/>
      <c r="K1914" s="1433" t="str">
        <f t="shared" si="322"/>
        <v/>
      </c>
      <c r="L1914" s="383"/>
    </row>
    <row r="1915" spans="1:12" ht="31.5" hidden="1">
      <c r="A1915" s="8">
        <v>245</v>
      </c>
      <c r="B1915" s="1139"/>
      <c r="C1915" s="1126">
        <v>2969</v>
      </c>
      <c r="D1915" s="1141" t="s">
        <v>920</v>
      </c>
      <c r="E1915" s="1417"/>
      <c r="F1915" s="523">
        <f t="shared" si="333"/>
        <v>0</v>
      </c>
      <c r="G1915" s="436"/>
      <c r="H1915" s="437"/>
      <c r="I1915" s="437"/>
      <c r="J1915" s="438"/>
      <c r="K1915" s="1433" t="str">
        <f t="shared" si="322"/>
        <v/>
      </c>
      <c r="L1915" s="383"/>
    </row>
    <row r="1916" spans="1:12" ht="31.5" hidden="1">
      <c r="A1916" s="7">
        <v>220</v>
      </c>
      <c r="B1916" s="1139"/>
      <c r="C1916" s="1142">
        <v>2970</v>
      </c>
      <c r="D1916" s="1143" t="s">
        <v>921</v>
      </c>
      <c r="E1916" s="1419"/>
      <c r="F1916" s="527">
        <f t="shared" si="333"/>
        <v>0</v>
      </c>
      <c r="G1916" s="630"/>
      <c r="H1916" s="631"/>
      <c r="I1916" s="631"/>
      <c r="J1916" s="606"/>
      <c r="K1916" s="1433" t="str">
        <f t="shared" si="322"/>
        <v/>
      </c>
      <c r="L1916" s="383"/>
    </row>
    <row r="1917" spans="1:12" hidden="1">
      <c r="A1917" s="8">
        <v>225</v>
      </c>
      <c r="B1917" s="1139"/>
      <c r="C1917" s="1130">
        <v>2989</v>
      </c>
      <c r="D1917" s="1144" t="s">
        <v>922</v>
      </c>
      <c r="E1917" s="1418"/>
      <c r="F1917" s="525">
        <f t="shared" si="333"/>
        <v>0</v>
      </c>
      <c r="G1917" s="622"/>
      <c r="H1917" s="623"/>
      <c r="I1917" s="623"/>
      <c r="J1917" s="587"/>
      <c r="K1917" s="1433" t="str">
        <f t="shared" si="322"/>
        <v/>
      </c>
      <c r="L1917" s="383"/>
    </row>
    <row r="1918" spans="1:12" ht="31.5" hidden="1">
      <c r="A1918" s="8">
        <v>230</v>
      </c>
      <c r="B1918" s="1107"/>
      <c r="C1918" s="1124">
        <v>2990</v>
      </c>
      <c r="D1918" s="1145" t="s">
        <v>2145</v>
      </c>
      <c r="E1918" s="1416"/>
      <c r="F1918" s="521">
        <f>G1918+H1918+I1918+J1918</f>
        <v>0</v>
      </c>
      <c r="G1918" s="439"/>
      <c r="H1918" s="440"/>
      <c r="I1918" s="440"/>
      <c r="J1918" s="441"/>
      <c r="K1918" s="1433" t="str">
        <f t="shared" si="322"/>
        <v/>
      </c>
      <c r="L1918" s="383"/>
    </row>
    <row r="1919" spans="1:12" hidden="1">
      <c r="A1919" s="8">
        <v>235</v>
      </c>
      <c r="B1919" s="1107"/>
      <c r="C1919" s="1124">
        <v>2991</v>
      </c>
      <c r="D1919" s="1145" t="s">
        <v>923</v>
      </c>
      <c r="E1919" s="1416"/>
      <c r="F1919" s="521">
        <f t="shared" si="333"/>
        <v>0</v>
      </c>
      <c r="G1919" s="439"/>
      <c r="H1919" s="440"/>
      <c r="I1919" s="440"/>
      <c r="J1919" s="441"/>
      <c r="K1919" s="1433" t="str">
        <f t="shared" si="322"/>
        <v/>
      </c>
      <c r="L1919" s="383"/>
    </row>
    <row r="1920" spans="1:12" hidden="1">
      <c r="A1920" s="8">
        <v>240</v>
      </c>
      <c r="B1920" s="1107"/>
      <c r="C1920" s="1104">
        <v>2992</v>
      </c>
      <c r="D1920" s="1146" t="s">
        <v>924</v>
      </c>
      <c r="E1920" s="513"/>
      <c r="F1920" s="517">
        <f t="shared" si="333"/>
        <v>0</v>
      </c>
      <c r="G1920" s="442"/>
      <c r="H1920" s="443"/>
      <c r="I1920" s="443"/>
      <c r="J1920" s="444"/>
      <c r="K1920" s="1433" t="str">
        <f t="shared" si="322"/>
        <v/>
      </c>
      <c r="L1920" s="383"/>
    </row>
    <row r="1921" spans="1:12" hidden="1">
      <c r="A1921" s="8">
        <v>245</v>
      </c>
      <c r="B1921" s="1100">
        <v>3300</v>
      </c>
      <c r="C1921" s="1147" t="s">
        <v>2237</v>
      </c>
      <c r="D1921" s="1977"/>
      <c r="E1921" s="351">
        <f t="shared" ref="E1921:J1921" si="334">SUM(E1922:E1926)</f>
        <v>0</v>
      </c>
      <c r="F1921" s="352">
        <f t="shared" si="334"/>
        <v>0</v>
      </c>
      <c r="G1921" s="463">
        <f t="shared" si="334"/>
        <v>0</v>
      </c>
      <c r="H1921" s="464">
        <f t="shared" si="334"/>
        <v>0</v>
      </c>
      <c r="I1921" s="464">
        <f t="shared" si="334"/>
        <v>0</v>
      </c>
      <c r="J1921" s="465">
        <f t="shared" si="334"/>
        <v>0</v>
      </c>
      <c r="K1921" s="1433" t="str">
        <f t="shared" si="322"/>
        <v/>
      </c>
      <c r="L1921" s="383"/>
    </row>
    <row r="1922" spans="1:12" hidden="1">
      <c r="A1922" s="7">
        <v>250</v>
      </c>
      <c r="B1922" s="1106"/>
      <c r="C1922" s="1102">
        <v>3301</v>
      </c>
      <c r="D1922" s="1148" t="s">
        <v>926</v>
      </c>
      <c r="E1922" s="507"/>
      <c r="F1922" s="516">
        <f t="shared" ref="F1922:F1929" si="335">G1922+H1922+I1922+J1922</f>
        <v>0</v>
      </c>
      <c r="G1922" s="430"/>
      <c r="H1922" s="431"/>
      <c r="I1922" s="1396">
        <v>0</v>
      </c>
      <c r="J1922" s="637">
        <v>0</v>
      </c>
      <c r="K1922" s="1433" t="str">
        <f t="shared" si="322"/>
        <v/>
      </c>
      <c r="L1922" s="383"/>
    </row>
    <row r="1923" spans="1:12" hidden="1">
      <c r="A1923" s="8">
        <v>255</v>
      </c>
      <c r="B1923" s="1106"/>
      <c r="C1923" s="1108">
        <v>3302</v>
      </c>
      <c r="D1923" s="1149" t="s">
        <v>1027</v>
      </c>
      <c r="E1923" s="509"/>
      <c r="F1923" s="518">
        <f t="shared" si="335"/>
        <v>0</v>
      </c>
      <c r="G1923" s="433"/>
      <c r="H1923" s="434"/>
      <c r="I1923" s="1398">
        <v>0</v>
      </c>
      <c r="J1923" s="638">
        <v>0</v>
      </c>
      <c r="K1923" s="1433" t="str">
        <f t="shared" si="322"/>
        <v/>
      </c>
      <c r="L1923" s="383"/>
    </row>
    <row r="1924" spans="1:12" hidden="1">
      <c r="A1924" s="8">
        <v>265</v>
      </c>
      <c r="B1924" s="1106"/>
      <c r="C1924" s="1108">
        <v>3303</v>
      </c>
      <c r="D1924" s="1149" t="s">
        <v>927</v>
      </c>
      <c r="E1924" s="509"/>
      <c r="F1924" s="518">
        <f t="shared" si="335"/>
        <v>0</v>
      </c>
      <c r="G1924" s="433"/>
      <c r="H1924" s="434"/>
      <c r="I1924" s="1398">
        <v>0</v>
      </c>
      <c r="J1924" s="638">
        <v>0</v>
      </c>
      <c r="K1924" s="1433" t="str">
        <f t="shared" si="322"/>
        <v/>
      </c>
      <c r="L1924" s="383"/>
    </row>
    <row r="1925" spans="1:12" hidden="1">
      <c r="A1925" s="7">
        <v>270</v>
      </c>
      <c r="B1925" s="1106"/>
      <c r="C1925" s="1108">
        <v>3304</v>
      </c>
      <c r="D1925" s="1149" t="s">
        <v>928</v>
      </c>
      <c r="E1925" s="509"/>
      <c r="F1925" s="518">
        <f t="shared" si="335"/>
        <v>0</v>
      </c>
      <c r="G1925" s="433"/>
      <c r="H1925" s="434"/>
      <c r="I1925" s="1398">
        <v>0</v>
      </c>
      <c r="J1925" s="638">
        <v>0</v>
      </c>
      <c r="K1925" s="1433" t="str">
        <f t="shared" si="322"/>
        <v/>
      </c>
      <c r="L1925" s="383"/>
    </row>
    <row r="1926" spans="1:12" ht="31.5" hidden="1">
      <c r="A1926" s="7">
        <v>290</v>
      </c>
      <c r="B1926" s="1106"/>
      <c r="C1926" s="1104">
        <v>3306</v>
      </c>
      <c r="D1926" s="1150" t="s">
        <v>1730</v>
      </c>
      <c r="E1926" s="513"/>
      <c r="F1926" s="517">
        <f t="shared" si="335"/>
        <v>0</v>
      </c>
      <c r="G1926" s="442"/>
      <c r="H1926" s="443"/>
      <c r="I1926" s="1400">
        <v>0</v>
      </c>
      <c r="J1926" s="1405">
        <v>0</v>
      </c>
      <c r="K1926" s="1433" t="str">
        <f t="shared" si="322"/>
        <v/>
      </c>
      <c r="L1926" s="383"/>
    </row>
    <row r="1927" spans="1:12" hidden="1">
      <c r="A1927" s="7">
        <v>320</v>
      </c>
      <c r="B1927" s="1100">
        <v>3900</v>
      </c>
      <c r="C1927" s="2192" t="s">
        <v>929</v>
      </c>
      <c r="D1927" s="2192"/>
      <c r="E1927" s="1415"/>
      <c r="F1927" s="352">
        <f t="shared" si="335"/>
        <v>0</v>
      </c>
      <c r="G1927" s="1214"/>
      <c r="H1927" s="1215"/>
      <c r="I1927" s="1215"/>
      <c r="J1927" s="1216"/>
      <c r="K1927" s="1433" t="str">
        <f t="shared" ref="K1927:K1974" si="336">(IF($E1927&lt;&gt;0,$K$2,IF($F1927&lt;&gt;0,$K$2,IF($G1927&lt;&gt;0,$K$2,IF($H1927&lt;&gt;0,$K$2,IF($I1927&lt;&gt;0,$K$2,IF($J1927&lt;&gt;0,$K$2,"")))))))</f>
        <v/>
      </c>
      <c r="L1927" s="383"/>
    </row>
    <row r="1928" spans="1:12" hidden="1">
      <c r="A1928" s="7">
        <v>330</v>
      </c>
      <c r="B1928" s="1100">
        <v>4000</v>
      </c>
      <c r="C1928" s="2192" t="s">
        <v>930</v>
      </c>
      <c r="D1928" s="2192"/>
      <c r="E1928" s="1415"/>
      <c r="F1928" s="352">
        <f t="shared" si="335"/>
        <v>0</v>
      </c>
      <c r="G1928" s="1214"/>
      <c r="H1928" s="1215"/>
      <c r="I1928" s="1215"/>
      <c r="J1928" s="1216"/>
      <c r="K1928" s="1433" t="str">
        <f t="shared" si="336"/>
        <v/>
      </c>
      <c r="L1928" s="383"/>
    </row>
    <row r="1929" spans="1:12" hidden="1">
      <c r="A1929" s="7">
        <v>350</v>
      </c>
      <c r="B1929" s="1100">
        <v>4100</v>
      </c>
      <c r="C1929" s="2192" t="s">
        <v>931</v>
      </c>
      <c r="D1929" s="2192"/>
      <c r="E1929" s="1415"/>
      <c r="F1929" s="352">
        <f t="shared" si="335"/>
        <v>0</v>
      </c>
      <c r="G1929" s="1214"/>
      <c r="H1929" s="1215"/>
      <c r="I1929" s="1215"/>
      <c r="J1929" s="1216"/>
      <c r="K1929" s="1433" t="str">
        <f t="shared" si="336"/>
        <v/>
      </c>
      <c r="L1929" s="383"/>
    </row>
    <row r="1930" spans="1:12" hidden="1">
      <c r="A1930" s="8">
        <v>355</v>
      </c>
      <c r="B1930" s="1100">
        <v>4200</v>
      </c>
      <c r="C1930" s="2192" t="s">
        <v>932</v>
      </c>
      <c r="D1930" s="2192"/>
      <c r="E1930" s="351">
        <f t="shared" ref="E1930:J1930" si="337">SUM(E1931:E1936)</f>
        <v>0</v>
      </c>
      <c r="F1930" s="352">
        <f t="shared" si="337"/>
        <v>0</v>
      </c>
      <c r="G1930" s="463">
        <f t="shared" si="337"/>
        <v>0</v>
      </c>
      <c r="H1930" s="464">
        <f t="shared" si="337"/>
        <v>0</v>
      </c>
      <c r="I1930" s="464">
        <f t="shared" si="337"/>
        <v>0</v>
      </c>
      <c r="J1930" s="465">
        <f t="shared" si="337"/>
        <v>0</v>
      </c>
      <c r="K1930" s="1433" t="str">
        <f t="shared" si="336"/>
        <v/>
      </c>
      <c r="L1930" s="383"/>
    </row>
    <row r="1931" spans="1:12" hidden="1">
      <c r="A1931" s="8">
        <v>375</v>
      </c>
      <c r="B1931" s="1151"/>
      <c r="C1931" s="1102">
        <v>4201</v>
      </c>
      <c r="D1931" s="1103" t="s">
        <v>933</v>
      </c>
      <c r="E1931" s="507"/>
      <c r="F1931" s="516">
        <f t="shared" ref="F1931:F1936" si="338">G1931+H1931+I1931+J1931</f>
        <v>0</v>
      </c>
      <c r="G1931" s="430"/>
      <c r="H1931" s="431"/>
      <c r="I1931" s="431"/>
      <c r="J1931" s="432"/>
      <c r="K1931" s="1433" t="str">
        <f t="shared" si="336"/>
        <v/>
      </c>
      <c r="L1931" s="383"/>
    </row>
    <row r="1932" spans="1:12" hidden="1">
      <c r="A1932" s="8">
        <v>375</v>
      </c>
      <c r="B1932" s="1151"/>
      <c r="C1932" s="1108">
        <v>4202</v>
      </c>
      <c r="D1932" s="1152" t="s">
        <v>934</v>
      </c>
      <c r="E1932" s="509"/>
      <c r="F1932" s="518">
        <f t="shared" si="338"/>
        <v>0</v>
      </c>
      <c r="G1932" s="433"/>
      <c r="H1932" s="434"/>
      <c r="I1932" s="434"/>
      <c r="J1932" s="435"/>
      <c r="K1932" s="1433" t="str">
        <f t="shared" si="336"/>
        <v/>
      </c>
      <c r="L1932" s="383"/>
    </row>
    <row r="1933" spans="1:12" hidden="1">
      <c r="A1933" s="8">
        <v>380</v>
      </c>
      <c r="B1933" s="1151"/>
      <c r="C1933" s="1108">
        <v>4214</v>
      </c>
      <c r="D1933" s="1152" t="s">
        <v>935</v>
      </c>
      <c r="E1933" s="509"/>
      <c r="F1933" s="518">
        <f t="shared" si="338"/>
        <v>0</v>
      </c>
      <c r="G1933" s="433"/>
      <c r="H1933" s="434"/>
      <c r="I1933" s="434"/>
      <c r="J1933" s="435"/>
      <c r="K1933" s="1433" t="str">
        <f t="shared" si="336"/>
        <v/>
      </c>
      <c r="L1933" s="383"/>
    </row>
    <row r="1934" spans="1:12" hidden="1">
      <c r="A1934" s="8">
        <v>385</v>
      </c>
      <c r="B1934" s="1151"/>
      <c r="C1934" s="1108">
        <v>4217</v>
      </c>
      <c r="D1934" s="1152" t="s">
        <v>936</v>
      </c>
      <c r="E1934" s="509"/>
      <c r="F1934" s="518">
        <f t="shared" si="338"/>
        <v>0</v>
      </c>
      <c r="G1934" s="433"/>
      <c r="H1934" s="434"/>
      <c r="I1934" s="434"/>
      <c r="J1934" s="435"/>
      <c r="K1934" s="1433" t="str">
        <f t="shared" si="336"/>
        <v/>
      </c>
      <c r="L1934" s="383"/>
    </row>
    <row r="1935" spans="1:12" hidden="1">
      <c r="A1935" s="8">
        <v>390</v>
      </c>
      <c r="B1935" s="1151"/>
      <c r="C1935" s="1108">
        <v>4218</v>
      </c>
      <c r="D1935" s="1109" t="s">
        <v>937</v>
      </c>
      <c r="E1935" s="509"/>
      <c r="F1935" s="518">
        <f t="shared" si="338"/>
        <v>0</v>
      </c>
      <c r="G1935" s="433"/>
      <c r="H1935" s="434"/>
      <c r="I1935" s="434"/>
      <c r="J1935" s="435"/>
      <c r="K1935" s="1433" t="str">
        <f t="shared" si="336"/>
        <v/>
      </c>
      <c r="L1935" s="383"/>
    </row>
    <row r="1936" spans="1:12" hidden="1">
      <c r="A1936" s="8">
        <v>390</v>
      </c>
      <c r="B1936" s="1151"/>
      <c r="C1936" s="1104">
        <v>4219</v>
      </c>
      <c r="D1936" s="1136" t="s">
        <v>938</v>
      </c>
      <c r="E1936" s="513"/>
      <c r="F1936" s="517">
        <f t="shared" si="338"/>
        <v>0</v>
      </c>
      <c r="G1936" s="442"/>
      <c r="H1936" s="443"/>
      <c r="I1936" s="443"/>
      <c r="J1936" s="444"/>
      <c r="K1936" s="1433" t="str">
        <f t="shared" si="336"/>
        <v/>
      </c>
      <c r="L1936" s="383"/>
    </row>
    <row r="1937" spans="1:12" hidden="1">
      <c r="A1937" s="8">
        <v>395</v>
      </c>
      <c r="B1937" s="1100">
        <v>4300</v>
      </c>
      <c r="C1937" s="2192" t="s">
        <v>1734</v>
      </c>
      <c r="D1937" s="2192"/>
      <c r="E1937" s="351">
        <f t="shared" ref="E1937:J1937" si="339">SUM(E1938:E1940)</f>
        <v>0</v>
      </c>
      <c r="F1937" s="352">
        <f t="shared" si="339"/>
        <v>0</v>
      </c>
      <c r="G1937" s="463">
        <f t="shared" si="339"/>
        <v>0</v>
      </c>
      <c r="H1937" s="464">
        <f t="shared" si="339"/>
        <v>0</v>
      </c>
      <c r="I1937" s="464">
        <f t="shared" si="339"/>
        <v>0</v>
      </c>
      <c r="J1937" s="465">
        <f t="shared" si="339"/>
        <v>0</v>
      </c>
      <c r="K1937" s="1433" t="str">
        <f t="shared" si="336"/>
        <v/>
      </c>
      <c r="L1937" s="383"/>
    </row>
    <row r="1938" spans="1:12" hidden="1">
      <c r="A1938" s="353">
        <v>397</v>
      </c>
      <c r="B1938" s="1151"/>
      <c r="C1938" s="1102">
        <v>4301</v>
      </c>
      <c r="D1938" s="1121" t="s">
        <v>939</v>
      </c>
      <c r="E1938" s="507"/>
      <c r="F1938" s="516">
        <f t="shared" ref="F1938:F1943" si="340">G1938+H1938+I1938+J1938</f>
        <v>0</v>
      </c>
      <c r="G1938" s="430"/>
      <c r="H1938" s="431"/>
      <c r="I1938" s="431"/>
      <c r="J1938" s="432"/>
      <c r="K1938" s="1433" t="str">
        <f t="shared" si="336"/>
        <v/>
      </c>
      <c r="L1938" s="383"/>
    </row>
    <row r="1939" spans="1:12" hidden="1">
      <c r="A1939" s="6">
        <v>398</v>
      </c>
      <c r="B1939" s="1151"/>
      <c r="C1939" s="1108">
        <v>4302</v>
      </c>
      <c r="D1939" s="1152" t="s">
        <v>1028</v>
      </c>
      <c r="E1939" s="509"/>
      <c r="F1939" s="518">
        <f t="shared" si="340"/>
        <v>0</v>
      </c>
      <c r="G1939" s="433"/>
      <c r="H1939" s="434"/>
      <c r="I1939" s="434"/>
      <c r="J1939" s="435"/>
      <c r="K1939" s="1433" t="str">
        <f t="shared" si="336"/>
        <v/>
      </c>
      <c r="L1939" s="383"/>
    </row>
    <row r="1940" spans="1:12" hidden="1">
      <c r="A1940" s="6">
        <v>399</v>
      </c>
      <c r="B1940" s="1151"/>
      <c r="C1940" s="1104">
        <v>4309</v>
      </c>
      <c r="D1940" s="1112" t="s">
        <v>941</v>
      </c>
      <c r="E1940" s="513"/>
      <c r="F1940" s="517">
        <f t="shared" si="340"/>
        <v>0</v>
      </c>
      <c r="G1940" s="442"/>
      <c r="H1940" s="443"/>
      <c r="I1940" s="443"/>
      <c r="J1940" s="444"/>
      <c r="K1940" s="1433" t="str">
        <f t="shared" si="336"/>
        <v/>
      </c>
      <c r="L1940" s="383"/>
    </row>
    <row r="1941" spans="1:12" hidden="1">
      <c r="A1941" s="6">
        <v>400</v>
      </c>
      <c r="B1941" s="1100">
        <v>4400</v>
      </c>
      <c r="C1941" s="2192" t="s">
        <v>1731</v>
      </c>
      <c r="D1941" s="2192"/>
      <c r="E1941" s="1415"/>
      <c r="F1941" s="352">
        <f t="shared" si="340"/>
        <v>0</v>
      </c>
      <c r="G1941" s="1214"/>
      <c r="H1941" s="1215"/>
      <c r="I1941" s="1215"/>
      <c r="J1941" s="1216"/>
      <c r="K1941" s="1433" t="str">
        <f t="shared" si="336"/>
        <v/>
      </c>
      <c r="L1941" s="383"/>
    </row>
    <row r="1942" spans="1:12" hidden="1">
      <c r="A1942" s="6">
        <v>401</v>
      </c>
      <c r="B1942" s="1100">
        <v>4500</v>
      </c>
      <c r="C1942" s="2192" t="s">
        <v>1732</v>
      </c>
      <c r="D1942" s="2192"/>
      <c r="E1942" s="1415"/>
      <c r="F1942" s="352">
        <f t="shared" si="340"/>
        <v>0</v>
      </c>
      <c r="G1942" s="1214"/>
      <c r="H1942" s="1215"/>
      <c r="I1942" s="1215"/>
      <c r="J1942" s="1216"/>
      <c r="K1942" s="1433" t="str">
        <f t="shared" si="336"/>
        <v/>
      </c>
      <c r="L1942" s="383"/>
    </row>
    <row r="1943" spans="1:12" hidden="1">
      <c r="A1943" s="14">
        <v>404</v>
      </c>
      <c r="B1943" s="1100">
        <v>4600</v>
      </c>
      <c r="C1943" s="2193" t="s">
        <v>942</v>
      </c>
      <c r="D1943" s="2194"/>
      <c r="E1943" s="1415"/>
      <c r="F1943" s="352">
        <f t="shared" si="340"/>
        <v>0</v>
      </c>
      <c r="G1943" s="1214"/>
      <c r="H1943" s="1215"/>
      <c r="I1943" s="1215"/>
      <c r="J1943" s="1216"/>
      <c r="K1943" s="1433" t="str">
        <f t="shared" si="336"/>
        <v/>
      </c>
      <c r="L1943" s="383"/>
    </row>
    <row r="1944" spans="1:12" hidden="1">
      <c r="A1944" s="14">
        <v>404</v>
      </c>
      <c r="B1944" s="1100">
        <v>4900</v>
      </c>
      <c r="C1944" s="2192" t="s">
        <v>579</v>
      </c>
      <c r="D1944" s="2192"/>
      <c r="E1944" s="351">
        <f t="shared" ref="E1944:J1944" si="341">+E1945+E1946</f>
        <v>0</v>
      </c>
      <c r="F1944" s="352">
        <f t="shared" si="341"/>
        <v>0</v>
      </c>
      <c r="G1944" s="463">
        <f t="shared" si="341"/>
        <v>0</v>
      </c>
      <c r="H1944" s="464">
        <f t="shared" si="341"/>
        <v>0</v>
      </c>
      <c r="I1944" s="464">
        <f t="shared" si="341"/>
        <v>0</v>
      </c>
      <c r="J1944" s="465">
        <f t="shared" si="341"/>
        <v>0</v>
      </c>
      <c r="K1944" s="1433" t="str">
        <f t="shared" si="336"/>
        <v/>
      </c>
      <c r="L1944" s="383"/>
    </row>
    <row r="1945" spans="1:12" hidden="1">
      <c r="A1945" s="7">
        <v>440</v>
      </c>
      <c r="B1945" s="1151"/>
      <c r="C1945" s="1102">
        <v>4901</v>
      </c>
      <c r="D1945" s="1153" t="s">
        <v>580</v>
      </c>
      <c r="E1945" s="507"/>
      <c r="F1945" s="516">
        <f>G1945+H1945+I1945+J1945</f>
        <v>0</v>
      </c>
      <c r="G1945" s="430"/>
      <c r="H1945" s="431"/>
      <c r="I1945" s="431"/>
      <c r="J1945" s="432"/>
      <c r="K1945" s="1433" t="str">
        <f t="shared" si="336"/>
        <v/>
      </c>
      <c r="L1945" s="383"/>
    </row>
    <row r="1946" spans="1:12" hidden="1">
      <c r="A1946" s="7">
        <v>450</v>
      </c>
      <c r="B1946" s="1151"/>
      <c r="C1946" s="1104">
        <v>4902</v>
      </c>
      <c r="D1946" s="1112" t="s">
        <v>581</v>
      </c>
      <c r="E1946" s="513"/>
      <c r="F1946" s="517">
        <f>G1946+H1946+I1946+J1946</f>
        <v>0</v>
      </c>
      <c r="G1946" s="442"/>
      <c r="H1946" s="443"/>
      <c r="I1946" s="443"/>
      <c r="J1946" s="444"/>
      <c r="K1946" s="1433" t="str">
        <f t="shared" si="336"/>
        <v/>
      </c>
      <c r="L1946" s="383"/>
    </row>
    <row r="1947" spans="1:12" hidden="1">
      <c r="A1947" s="7">
        <v>495</v>
      </c>
      <c r="B1947" s="1154">
        <v>5100</v>
      </c>
      <c r="C1947" s="2198" t="s">
        <v>943</v>
      </c>
      <c r="D1947" s="2198"/>
      <c r="E1947" s="1415"/>
      <c r="F1947" s="352">
        <f>G1947+H1947+I1947+J1947</f>
        <v>0</v>
      </c>
      <c r="G1947" s="1214"/>
      <c r="H1947" s="1215"/>
      <c r="I1947" s="1215"/>
      <c r="J1947" s="1216"/>
      <c r="K1947" s="1433" t="str">
        <f t="shared" si="336"/>
        <v/>
      </c>
      <c r="L1947" s="383"/>
    </row>
    <row r="1948" spans="1:12" hidden="1">
      <c r="A1948" s="8">
        <v>500</v>
      </c>
      <c r="B1948" s="1154">
        <v>5200</v>
      </c>
      <c r="C1948" s="2198" t="s">
        <v>944</v>
      </c>
      <c r="D1948" s="2198"/>
      <c r="E1948" s="351">
        <f t="shared" ref="E1948:J1948" si="342">SUM(E1949:E1955)</f>
        <v>0</v>
      </c>
      <c r="F1948" s="352">
        <f t="shared" si="342"/>
        <v>0</v>
      </c>
      <c r="G1948" s="463">
        <f t="shared" si="342"/>
        <v>0</v>
      </c>
      <c r="H1948" s="464">
        <f t="shared" si="342"/>
        <v>0</v>
      </c>
      <c r="I1948" s="464">
        <f t="shared" si="342"/>
        <v>0</v>
      </c>
      <c r="J1948" s="465">
        <f t="shared" si="342"/>
        <v>0</v>
      </c>
      <c r="K1948" s="1433" t="str">
        <f t="shared" si="336"/>
        <v/>
      </c>
      <c r="L1948" s="383"/>
    </row>
    <row r="1949" spans="1:12" hidden="1">
      <c r="A1949" s="8">
        <v>505</v>
      </c>
      <c r="B1949" s="1155"/>
      <c r="C1949" s="1156">
        <v>5201</v>
      </c>
      <c r="D1949" s="1157" t="s">
        <v>945</v>
      </c>
      <c r="E1949" s="507"/>
      <c r="F1949" s="516">
        <f t="shared" ref="F1949:F1955" si="343">G1949+H1949+I1949+J1949</f>
        <v>0</v>
      </c>
      <c r="G1949" s="430"/>
      <c r="H1949" s="431"/>
      <c r="I1949" s="431"/>
      <c r="J1949" s="432"/>
      <c r="K1949" s="1433" t="str">
        <f t="shared" si="336"/>
        <v/>
      </c>
      <c r="L1949" s="383"/>
    </row>
    <row r="1950" spans="1:12" hidden="1">
      <c r="A1950" s="8">
        <v>510</v>
      </c>
      <c r="B1950" s="1155"/>
      <c r="C1950" s="1158">
        <v>5202</v>
      </c>
      <c r="D1950" s="1159" t="s">
        <v>946</v>
      </c>
      <c r="E1950" s="509"/>
      <c r="F1950" s="518">
        <f t="shared" si="343"/>
        <v>0</v>
      </c>
      <c r="G1950" s="433"/>
      <c r="H1950" s="434"/>
      <c r="I1950" s="434"/>
      <c r="J1950" s="435"/>
      <c r="K1950" s="1433" t="str">
        <f t="shared" si="336"/>
        <v/>
      </c>
      <c r="L1950" s="383"/>
    </row>
    <row r="1951" spans="1:12" hidden="1">
      <c r="A1951" s="8">
        <v>515</v>
      </c>
      <c r="B1951" s="1155"/>
      <c r="C1951" s="1158">
        <v>5203</v>
      </c>
      <c r="D1951" s="1159" t="s">
        <v>264</v>
      </c>
      <c r="E1951" s="509"/>
      <c r="F1951" s="518">
        <f t="shared" si="343"/>
        <v>0</v>
      </c>
      <c r="G1951" s="433"/>
      <c r="H1951" s="434"/>
      <c r="I1951" s="434"/>
      <c r="J1951" s="435"/>
      <c r="K1951" s="1433" t="str">
        <f t="shared" si="336"/>
        <v/>
      </c>
      <c r="L1951" s="383"/>
    </row>
    <row r="1952" spans="1:12" hidden="1">
      <c r="A1952" s="8">
        <v>520</v>
      </c>
      <c r="B1952" s="1155"/>
      <c r="C1952" s="1158">
        <v>5204</v>
      </c>
      <c r="D1952" s="1159" t="s">
        <v>265</v>
      </c>
      <c r="E1952" s="509"/>
      <c r="F1952" s="518">
        <f t="shared" si="343"/>
        <v>0</v>
      </c>
      <c r="G1952" s="433"/>
      <c r="H1952" s="434"/>
      <c r="I1952" s="434"/>
      <c r="J1952" s="435"/>
      <c r="K1952" s="1433" t="str">
        <f t="shared" si="336"/>
        <v/>
      </c>
      <c r="L1952" s="383"/>
    </row>
    <row r="1953" spans="1:12" hidden="1">
      <c r="A1953" s="8">
        <v>525</v>
      </c>
      <c r="B1953" s="1155"/>
      <c r="C1953" s="1158">
        <v>5205</v>
      </c>
      <c r="D1953" s="1159" t="s">
        <v>266</v>
      </c>
      <c r="E1953" s="509"/>
      <c r="F1953" s="518">
        <f t="shared" si="343"/>
        <v>0</v>
      </c>
      <c r="G1953" s="433"/>
      <c r="H1953" s="434"/>
      <c r="I1953" s="434"/>
      <c r="J1953" s="435"/>
      <c r="K1953" s="1433" t="str">
        <f t="shared" si="336"/>
        <v/>
      </c>
      <c r="L1953" s="383"/>
    </row>
    <row r="1954" spans="1:12" hidden="1">
      <c r="A1954" s="7">
        <v>635</v>
      </c>
      <c r="B1954" s="1155"/>
      <c r="C1954" s="1158">
        <v>5206</v>
      </c>
      <c r="D1954" s="1159" t="s">
        <v>267</v>
      </c>
      <c r="E1954" s="509"/>
      <c r="F1954" s="518">
        <f t="shared" si="343"/>
        <v>0</v>
      </c>
      <c r="G1954" s="433"/>
      <c r="H1954" s="434"/>
      <c r="I1954" s="434"/>
      <c r="J1954" s="435"/>
      <c r="K1954" s="1433" t="str">
        <f t="shared" si="336"/>
        <v/>
      </c>
      <c r="L1954" s="383"/>
    </row>
    <row r="1955" spans="1:12" hidden="1">
      <c r="A1955" s="8">
        <v>640</v>
      </c>
      <c r="B1955" s="1155"/>
      <c r="C1955" s="1160">
        <v>5219</v>
      </c>
      <c r="D1955" s="1161" t="s">
        <v>268</v>
      </c>
      <c r="E1955" s="513"/>
      <c r="F1955" s="517">
        <f t="shared" si="343"/>
        <v>0</v>
      </c>
      <c r="G1955" s="442"/>
      <c r="H1955" s="443"/>
      <c r="I1955" s="443"/>
      <c r="J1955" s="444"/>
      <c r="K1955" s="1433" t="str">
        <f t="shared" si="336"/>
        <v/>
      </c>
      <c r="L1955" s="383"/>
    </row>
    <row r="1956" spans="1:12" hidden="1">
      <c r="A1956" s="8">
        <v>645</v>
      </c>
      <c r="B1956" s="1154">
        <v>5300</v>
      </c>
      <c r="C1956" s="2198" t="s">
        <v>269</v>
      </c>
      <c r="D1956" s="2198"/>
      <c r="E1956" s="351">
        <f t="shared" ref="E1956:J1956" si="344">SUM(E1957:E1958)</f>
        <v>0</v>
      </c>
      <c r="F1956" s="352">
        <f t="shared" si="344"/>
        <v>0</v>
      </c>
      <c r="G1956" s="463">
        <f t="shared" si="344"/>
        <v>0</v>
      </c>
      <c r="H1956" s="464">
        <f t="shared" si="344"/>
        <v>0</v>
      </c>
      <c r="I1956" s="464">
        <f t="shared" si="344"/>
        <v>0</v>
      </c>
      <c r="J1956" s="465">
        <f t="shared" si="344"/>
        <v>0</v>
      </c>
      <c r="K1956" s="1433" t="str">
        <f t="shared" si="336"/>
        <v/>
      </c>
      <c r="L1956" s="383"/>
    </row>
    <row r="1957" spans="1:12" hidden="1">
      <c r="A1957" s="8">
        <v>650</v>
      </c>
      <c r="B1957" s="1155"/>
      <c r="C1957" s="1156">
        <v>5301</v>
      </c>
      <c r="D1957" s="1157" t="s">
        <v>1266</v>
      </c>
      <c r="E1957" s="507"/>
      <c r="F1957" s="516">
        <f>G1957+H1957+I1957+J1957</f>
        <v>0</v>
      </c>
      <c r="G1957" s="430"/>
      <c r="H1957" s="431"/>
      <c r="I1957" s="431"/>
      <c r="J1957" s="432"/>
      <c r="K1957" s="1433" t="str">
        <f t="shared" si="336"/>
        <v/>
      </c>
      <c r="L1957" s="383"/>
    </row>
    <row r="1958" spans="1:12" hidden="1">
      <c r="A1958" s="7">
        <v>655</v>
      </c>
      <c r="B1958" s="1155"/>
      <c r="C1958" s="1160">
        <v>5309</v>
      </c>
      <c r="D1958" s="1161" t="s">
        <v>270</v>
      </c>
      <c r="E1958" s="513"/>
      <c r="F1958" s="517">
        <f>G1958+H1958+I1958+J1958</f>
        <v>0</v>
      </c>
      <c r="G1958" s="442"/>
      <c r="H1958" s="443"/>
      <c r="I1958" s="443"/>
      <c r="J1958" s="444"/>
      <c r="K1958" s="1433" t="str">
        <f t="shared" si="336"/>
        <v/>
      </c>
      <c r="L1958" s="383"/>
    </row>
    <row r="1959" spans="1:12" hidden="1">
      <c r="A1959" s="7">
        <v>665</v>
      </c>
      <c r="B1959" s="1154">
        <v>5400</v>
      </c>
      <c r="C1959" s="2198" t="s">
        <v>960</v>
      </c>
      <c r="D1959" s="2198"/>
      <c r="E1959" s="1415"/>
      <c r="F1959" s="352">
        <f>G1959+H1959+I1959+J1959</f>
        <v>0</v>
      </c>
      <c r="G1959" s="1214"/>
      <c r="H1959" s="1215"/>
      <c r="I1959" s="1215"/>
      <c r="J1959" s="1216"/>
      <c r="K1959" s="1433" t="str">
        <f t="shared" si="336"/>
        <v/>
      </c>
      <c r="L1959" s="383"/>
    </row>
    <row r="1960" spans="1:12" hidden="1">
      <c r="A1960" s="7">
        <v>675</v>
      </c>
      <c r="B1960" s="1100">
        <v>5500</v>
      </c>
      <c r="C1960" s="2192" t="s">
        <v>961</v>
      </c>
      <c r="D1960" s="2192"/>
      <c r="E1960" s="351">
        <f t="shared" ref="E1960:J1960" si="345">SUM(E1961:E1964)</f>
        <v>0</v>
      </c>
      <c r="F1960" s="352">
        <f t="shared" si="345"/>
        <v>0</v>
      </c>
      <c r="G1960" s="463">
        <f t="shared" si="345"/>
        <v>0</v>
      </c>
      <c r="H1960" s="464">
        <f t="shared" si="345"/>
        <v>0</v>
      </c>
      <c r="I1960" s="464">
        <f t="shared" si="345"/>
        <v>0</v>
      </c>
      <c r="J1960" s="465">
        <f t="shared" si="345"/>
        <v>0</v>
      </c>
      <c r="K1960" s="1433" t="str">
        <f t="shared" si="336"/>
        <v/>
      </c>
      <c r="L1960" s="383"/>
    </row>
    <row r="1961" spans="1:12" hidden="1">
      <c r="A1961" s="7">
        <v>685</v>
      </c>
      <c r="B1961" s="1151"/>
      <c r="C1961" s="1102">
        <v>5501</v>
      </c>
      <c r="D1961" s="1121" t="s">
        <v>962</v>
      </c>
      <c r="E1961" s="507"/>
      <c r="F1961" s="516">
        <f>G1961+H1961+I1961+J1961</f>
        <v>0</v>
      </c>
      <c r="G1961" s="430"/>
      <c r="H1961" s="431"/>
      <c r="I1961" s="431"/>
      <c r="J1961" s="432"/>
      <c r="K1961" s="1433" t="str">
        <f t="shared" si="336"/>
        <v/>
      </c>
      <c r="L1961" s="383"/>
    </row>
    <row r="1962" spans="1:12" hidden="1">
      <c r="A1962" s="8">
        <v>690</v>
      </c>
      <c r="B1962" s="1151"/>
      <c r="C1962" s="1108">
        <v>5502</v>
      </c>
      <c r="D1962" s="1109" t="s">
        <v>963</v>
      </c>
      <c r="E1962" s="509"/>
      <c r="F1962" s="518">
        <f>G1962+H1962+I1962+J1962</f>
        <v>0</v>
      </c>
      <c r="G1962" s="433"/>
      <c r="H1962" s="434"/>
      <c r="I1962" s="434"/>
      <c r="J1962" s="435"/>
      <c r="K1962" s="1433" t="str">
        <f t="shared" si="336"/>
        <v/>
      </c>
      <c r="L1962" s="383"/>
    </row>
    <row r="1963" spans="1:12" hidden="1">
      <c r="A1963" s="8">
        <v>695</v>
      </c>
      <c r="B1963" s="1151"/>
      <c r="C1963" s="1108">
        <v>5503</v>
      </c>
      <c r="D1963" s="1152" t="s">
        <v>964</v>
      </c>
      <c r="E1963" s="509"/>
      <c r="F1963" s="518">
        <f>G1963+H1963+I1963+J1963</f>
        <v>0</v>
      </c>
      <c r="G1963" s="433"/>
      <c r="H1963" s="434"/>
      <c r="I1963" s="434"/>
      <c r="J1963" s="435"/>
      <c r="K1963" s="1433" t="str">
        <f t="shared" si="336"/>
        <v/>
      </c>
      <c r="L1963" s="383"/>
    </row>
    <row r="1964" spans="1:12" hidden="1">
      <c r="A1964" s="7">
        <v>700</v>
      </c>
      <c r="B1964" s="1151"/>
      <c r="C1964" s="1104">
        <v>5504</v>
      </c>
      <c r="D1964" s="1132" t="s">
        <v>965</v>
      </c>
      <c r="E1964" s="513"/>
      <c r="F1964" s="517">
        <f>G1964+H1964+I1964+J1964</f>
        <v>0</v>
      </c>
      <c r="G1964" s="442"/>
      <c r="H1964" s="443"/>
      <c r="I1964" s="443"/>
      <c r="J1964" s="444"/>
      <c r="K1964" s="1433" t="str">
        <f t="shared" si="336"/>
        <v/>
      </c>
      <c r="L1964" s="383"/>
    </row>
    <row r="1965" spans="1:12" hidden="1">
      <c r="A1965" s="7">
        <v>710</v>
      </c>
      <c r="B1965" s="1154">
        <v>5700</v>
      </c>
      <c r="C1965" s="2195" t="s">
        <v>1326</v>
      </c>
      <c r="D1965" s="2196"/>
      <c r="E1965" s="351">
        <f t="shared" ref="E1965:J1965" si="346">SUM(E1966:E1968)</f>
        <v>0</v>
      </c>
      <c r="F1965" s="352">
        <f t="shared" si="346"/>
        <v>0</v>
      </c>
      <c r="G1965" s="463">
        <f t="shared" si="346"/>
        <v>0</v>
      </c>
      <c r="H1965" s="464">
        <f t="shared" si="346"/>
        <v>0</v>
      </c>
      <c r="I1965" s="464">
        <f t="shared" si="346"/>
        <v>0</v>
      </c>
      <c r="J1965" s="465">
        <f t="shared" si="346"/>
        <v>0</v>
      </c>
      <c r="K1965" s="1433" t="str">
        <f t="shared" si="336"/>
        <v/>
      </c>
      <c r="L1965" s="383"/>
    </row>
    <row r="1966" spans="1:12" ht="36" hidden="1" customHeight="1">
      <c r="A1966" s="8">
        <v>715</v>
      </c>
      <c r="B1966" s="1155"/>
      <c r="C1966" s="1156">
        <v>5701</v>
      </c>
      <c r="D1966" s="1157" t="s">
        <v>967</v>
      </c>
      <c r="E1966" s="507"/>
      <c r="F1966" s="516">
        <f>G1966+H1966+I1966+J1966</f>
        <v>0</v>
      </c>
      <c r="G1966" s="430"/>
      <c r="H1966" s="431"/>
      <c r="I1966" s="431"/>
      <c r="J1966" s="432"/>
      <c r="K1966" s="1433" t="str">
        <f t="shared" si="336"/>
        <v/>
      </c>
      <c r="L1966" s="383"/>
    </row>
    <row r="1967" spans="1:12" hidden="1">
      <c r="A1967" s="8">
        <v>720</v>
      </c>
      <c r="B1967" s="1155"/>
      <c r="C1967" s="1162">
        <v>5702</v>
      </c>
      <c r="D1967" s="1163" t="s">
        <v>968</v>
      </c>
      <c r="E1967" s="511"/>
      <c r="F1967" s="519">
        <f>G1967+H1967+I1967+J1967</f>
        <v>0</v>
      </c>
      <c r="G1967" s="497"/>
      <c r="H1967" s="498"/>
      <c r="I1967" s="498"/>
      <c r="J1967" s="499"/>
      <c r="K1967" s="1433" t="str">
        <f t="shared" si="336"/>
        <v/>
      </c>
      <c r="L1967" s="383"/>
    </row>
    <row r="1968" spans="1:12" hidden="1">
      <c r="A1968" s="8">
        <v>725</v>
      </c>
      <c r="B1968" s="1107"/>
      <c r="C1968" s="1164">
        <v>4071</v>
      </c>
      <c r="D1968" s="1165" t="s">
        <v>969</v>
      </c>
      <c r="E1968" s="1420"/>
      <c r="F1968" s="529">
        <f>G1968+H1968+I1968+J1968</f>
        <v>0</v>
      </c>
      <c r="G1968" s="632"/>
      <c r="H1968" s="1217"/>
      <c r="I1968" s="1217"/>
      <c r="J1968" s="1218"/>
      <c r="K1968" s="1433" t="str">
        <f t="shared" si="336"/>
        <v/>
      </c>
      <c r="L1968" s="383"/>
    </row>
    <row r="1969" spans="1:12" hidden="1">
      <c r="A1969" s="8">
        <v>730</v>
      </c>
      <c r="B1969" s="1166"/>
      <c r="C1969" s="1167"/>
      <c r="D1969" s="1168"/>
      <c r="E1969" s="1434"/>
      <c r="F1969" s="649"/>
      <c r="G1969" s="649"/>
      <c r="H1969" s="649"/>
      <c r="I1969" s="649"/>
      <c r="J1969" s="650"/>
      <c r="K1969" s="1433" t="str">
        <f t="shared" si="336"/>
        <v/>
      </c>
      <c r="L1969" s="383"/>
    </row>
    <row r="1970" spans="1:12" hidden="1">
      <c r="A1970" s="8">
        <v>735</v>
      </c>
      <c r="B1970" s="1169">
        <v>98</v>
      </c>
      <c r="C1970" s="2224" t="s">
        <v>970</v>
      </c>
      <c r="D1970" s="2225"/>
      <c r="E1970" s="1421"/>
      <c r="F1970" s="663">
        <f>G1970+H1970+I1970+J1970</f>
        <v>0</v>
      </c>
      <c r="G1970" s="656">
        <v>0</v>
      </c>
      <c r="H1970" s="657">
        <v>0</v>
      </c>
      <c r="I1970" s="657">
        <v>0</v>
      </c>
      <c r="J1970" s="658">
        <v>0</v>
      </c>
      <c r="K1970" s="1433" t="str">
        <f t="shared" si="336"/>
        <v/>
      </c>
      <c r="L1970" s="383"/>
    </row>
    <row r="1971" spans="1:12" hidden="1">
      <c r="A1971" s="8">
        <v>740</v>
      </c>
      <c r="B1971" s="1170"/>
      <c r="C1971" s="1171"/>
      <c r="D1971" s="1172"/>
      <c r="E1971" s="276"/>
      <c r="F1971" s="276"/>
      <c r="G1971" s="276"/>
      <c r="H1971" s="276"/>
      <c r="I1971" s="276"/>
      <c r="J1971" s="277"/>
      <c r="K1971" s="1433" t="str">
        <f t="shared" si="336"/>
        <v/>
      </c>
      <c r="L1971" s="383"/>
    </row>
    <row r="1972" spans="1:12" hidden="1">
      <c r="A1972" s="8">
        <v>745</v>
      </c>
      <c r="B1972" s="1173"/>
      <c r="C1972" s="1035"/>
      <c r="D1972" s="1168"/>
      <c r="E1972" s="665"/>
      <c r="F1972" s="665"/>
      <c r="G1972" s="665"/>
      <c r="H1972" s="665"/>
      <c r="I1972" s="665"/>
      <c r="J1972" s="279"/>
      <c r="K1972" s="1433" t="str">
        <f t="shared" si="336"/>
        <v/>
      </c>
      <c r="L1972" s="383"/>
    </row>
    <row r="1973" spans="1:12" hidden="1">
      <c r="A1973" s="7">
        <v>750</v>
      </c>
      <c r="B1973" s="1174"/>
      <c r="C1973" s="1175"/>
      <c r="D1973" s="1168"/>
      <c r="E1973" s="665"/>
      <c r="F1973" s="665"/>
      <c r="G1973" s="665"/>
      <c r="H1973" s="665"/>
      <c r="I1973" s="665"/>
      <c r="J1973" s="279"/>
      <c r="K1973" s="1433" t="str">
        <f t="shared" si="336"/>
        <v/>
      </c>
      <c r="L1973" s="383"/>
    </row>
    <row r="1974" spans="1:12" ht="16.5" hidden="1" thickBot="1">
      <c r="A1974" s="8">
        <v>755</v>
      </c>
      <c r="B1974" s="1176"/>
      <c r="C1974" s="1176" t="s">
        <v>494</v>
      </c>
      <c r="D1974" s="1177">
        <f>+B1974</f>
        <v>0</v>
      </c>
      <c r="E1974" s="365">
        <f t="shared" ref="E1974:J1974" si="347">SUM(E1859,E1862,E1868,E1876,E1877,E1895,E1899,E1905,E1908,E1909,E1910,E1911,E1912,E1921,E1927,E1928,E1929,E1930,E1937,E1941,E1942,E1943,E1944,E1947,E1948,E1956,E1959,E1960,E1965)+E1970</f>
        <v>0</v>
      </c>
      <c r="F1974" s="366">
        <f t="shared" si="347"/>
        <v>0</v>
      </c>
      <c r="G1974" s="646">
        <f t="shared" si="347"/>
        <v>0</v>
      </c>
      <c r="H1974" s="647">
        <f t="shared" si="347"/>
        <v>0</v>
      </c>
      <c r="I1974" s="647">
        <f t="shared" si="347"/>
        <v>0</v>
      </c>
      <c r="J1974" s="648">
        <f t="shared" si="347"/>
        <v>0</v>
      </c>
      <c r="K1974" s="1433" t="str">
        <f t="shared" si="336"/>
        <v/>
      </c>
      <c r="L1974" s="1428" t="str">
        <f>LEFT(C1856,1)</f>
        <v>6</v>
      </c>
    </row>
    <row r="1975" spans="1:12" hidden="1">
      <c r="A1975" s="8">
        <v>760</v>
      </c>
      <c r="B1975" s="1178"/>
      <c r="C1975" s="1179"/>
      <c r="D1975" s="1054"/>
      <c r="E1975" s="1035"/>
      <c r="F1975" s="1035"/>
      <c r="G1975" s="1035"/>
      <c r="H1975" s="1035"/>
      <c r="I1975" s="1035"/>
      <c r="J1975" s="1035"/>
      <c r="K1975" s="4" t="str">
        <f>K1974</f>
        <v/>
      </c>
      <c r="L1975" s="382"/>
    </row>
    <row r="1976" spans="1:12" hidden="1">
      <c r="A1976" s="7">
        <v>765</v>
      </c>
      <c r="B1976" s="1089"/>
      <c r="C1976" s="1180"/>
      <c r="D1976" s="1181"/>
      <c r="E1976" s="665"/>
      <c r="F1976" s="665"/>
      <c r="G1976" s="665"/>
      <c r="H1976" s="665"/>
      <c r="I1976" s="665"/>
      <c r="J1976" s="665"/>
      <c r="K1976" s="4" t="str">
        <f>K1974</f>
        <v/>
      </c>
      <c r="L1976" s="382"/>
    </row>
    <row r="1977" spans="1:12" hidden="1">
      <c r="A1977" s="7">
        <v>775</v>
      </c>
      <c r="B1977" s="1035"/>
      <c r="C1977" s="1035"/>
      <c r="D1977" s="1054"/>
      <c r="E1977" s="665"/>
      <c r="F1977" s="665"/>
      <c r="G1977" s="665"/>
      <c r="H1977" s="665"/>
      <c r="I1977" s="665"/>
      <c r="J1977" s="665"/>
      <c r="K1977" s="1815" t="str">
        <f>(IF(SUM(K1988:K2009)&lt;&gt;0,$K$2,""))</f>
        <v/>
      </c>
      <c r="L1977" s="382"/>
    </row>
    <row r="1978" spans="1:12" hidden="1">
      <c r="A1978" s="8">
        <v>780</v>
      </c>
      <c r="B1978" s="2190" t="str">
        <f>$B$7</f>
        <v>ОТЧЕТНИ ДАННИ ПО ЕБК ЗА СМЕТКИТЕ ЗА СРЕДСТВАТА ОТ ЕВРОПЕЙСКИЯ СЪЮЗ - КСФ</v>
      </c>
      <c r="C1978" s="2191"/>
      <c r="D1978" s="2191"/>
      <c r="E1978" s="665"/>
      <c r="F1978" s="665"/>
      <c r="G1978" s="665"/>
      <c r="H1978" s="665"/>
      <c r="I1978" s="665"/>
      <c r="J1978" s="665"/>
      <c r="K1978" s="1815" t="str">
        <f>(IF(SUM(K1988:K2009)&lt;&gt;0,$K$2,""))</f>
        <v/>
      </c>
      <c r="L1978" s="382"/>
    </row>
    <row r="1979" spans="1:12" hidden="1">
      <c r="A1979" s="8">
        <v>785</v>
      </c>
      <c r="B1979" s="1035"/>
      <c r="C1979" s="1035"/>
      <c r="D1979" s="1054"/>
      <c r="E1979" s="1055" t="s">
        <v>737</v>
      </c>
      <c r="F1979" s="1055" t="s">
        <v>644</v>
      </c>
      <c r="G1979" s="665"/>
      <c r="H1979" s="665"/>
      <c r="I1979" s="665"/>
      <c r="J1979" s="665"/>
      <c r="K1979" s="1815" t="str">
        <f>(IF(SUM(K1988:K2009)&lt;&gt;0,$K$2,""))</f>
        <v/>
      </c>
      <c r="L1979" s="382"/>
    </row>
    <row r="1980" spans="1:12" ht="18.75" hidden="1">
      <c r="A1980" s="8">
        <v>790</v>
      </c>
      <c r="B1980" s="2187">
        <f>$B$9</f>
        <v>0</v>
      </c>
      <c r="C1980" s="2188"/>
      <c r="D1980" s="2189"/>
      <c r="E1980" s="977">
        <f>$E$9</f>
        <v>43466</v>
      </c>
      <c r="F1980" s="1059">
        <f>$F$9</f>
        <v>43555</v>
      </c>
      <c r="G1980" s="665"/>
      <c r="H1980" s="665"/>
      <c r="I1980" s="665"/>
      <c r="J1980" s="665"/>
      <c r="K1980" s="1815" t="str">
        <f>(IF(SUM(K1988:K2009)&lt;&gt;0,$K$2,""))</f>
        <v/>
      </c>
      <c r="L1980" s="382"/>
    </row>
    <row r="1981" spans="1:12" hidden="1">
      <c r="A1981" s="8">
        <v>795</v>
      </c>
      <c r="B1981" s="1060" t="str">
        <f>$B$10</f>
        <v xml:space="preserve">                                                            (наименование на разпоредителя с бюджет)</v>
      </c>
      <c r="C1981" s="1035"/>
      <c r="D1981" s="1054"/>
      <c r="E1981" s="1089"/>
      <c r="F1981" s="1089"/>
      <c r="G1981" s="665"/>
      <c r="H1981" s="665"/>
      <c r="I1981" s="665"/>
      <c r="J1981" s="665"/>
      <c r="K1981" s="1815" t="str">
        <f>(IF(SUM(K1988:K2009)&lt;&gt;0,$K$2,""))</f>
        <v/>
      </c>
      <c r="L1981" s="382"/>
    </row>
    <row r="1982" spans="1:12" hidden="1">
      <c r="A1982" s="7">
        <v>805</v>
      </c>
      <c r="B1982" s="1060"/>
      <c r="C1982" s="1035"/>
      <c r="D1982" s="1054"/>
      <c r="E1982" s="1060"/>
      <c r="F1982" s="1035"/>
      <c r="G1982" s="665"/>
      <c r="H1982" s="665"/>
      <c r="I1982" s="665"/>
      <c r="J1982" s="665"/>
      <c r="K1982" s="1815" t="str">
        <f>(IF(SUM(K1988:K2009)&lt;&gt;0,$K$2,""))</f>
        <v/>
      </c>
      <c r="L1982" s="382"/>
    </row>
    <row r="1983" spans="1:12" ht="19.5" hidden="1">
      <c r="A1983" s="8">
        <v>810</v>
      </c>
      <c r="B1983" s="2221" t="str">
        <f>$B$12</f>
        <v>Министерство на регионалното развитие и благоустройство</v>
      </c>
      <c r="C1983" s="2222"/>
      <c r="D1983" s="2223"/>
      <c r="E1983" s="1062" t="s">
        <v>1305</v>
      </c>
      <c r="F1983" s="1814" t="str">
        <f>$F$12</f>
        <v>2100</v>
      </c>
      <c r="G1983" s="665"/>
      <c r="H1983" s="665"/>
      <c r="I1983" s="665"/>
      <c r="J1983" s="665"/>
      <c r="K1983" s="1815" t="str">
        <f>(IF(SUM(K1988:K2009)&lt;&gt;0,$K$2,""))</f>
        <v/>
      </c>
      <c r="L1983" s="382"/>
    </row>
    <row r="1984" spans="1:12" hidden="1">
      <c r="A1984" s="8">
        <v>815</v>
      </c>
      <c r="B1984" s="1064" t="str">
        <f>$B$13</f>
        <v xml:space="preserve">                                             (наименование на първостепенния разпоредител с бюджет)</v>
      </c>
      <c r="C1984" s="1035"/>
      <c r="D1984" s="1054"/>
      <c r="E1984" s="1065"/>
      <c r="F1984" s="1066"/>
      <c r="G1984" s="665"/>
      <c r="H1984" s="665"/>
      <c r="I1984" s="665"/>
      <c r="J1984" s="665"/>
      <c r="K1984" s="1815" t="str">
        <f>(IF(SUM(K1988:K2009)&lt;&gt;0,$K$2,""))</f>
        <v/>
      </c>
      <c r="L1984" s="382"/>
    </row>
    <row r="1985" spans="1:12" ht="19.5" hidden="1">
      <c r="A1985" s="11">
        <v>525</v>
      </c>
      <c r="B1985" s="1182"/>
      <c r="C1985" s="1182"/>
      <c r="D1985" s="1411" t="s">
        <v>1416</v>
      </c>
      <c r="E1985" s="1184">
        <f>$E$15</f>
        <v>98</v>
      </c>
      <c r="F1985" s="1185" t="str">
        <f>$F$15</f>
        <v>СЕС - КСФ</v>
      </c>
      <c r="G1985" s="665"/>
      <c r="H1985" s="665"/>
      <c r="I1985" s="665"/>
      <c r="J1985" s="665"/>
      <c r="K1985" s="1815" t="str">
        <f>(IF(SUM(K1988:K2009)&lt;&gt;0,$K$2,""))</f>
        <v/>
      </c>
      <c r="L1985" s="382"/>
    </row>
    <row r="1986" spans="1:12" hidden="1">
      <c r="A1986" s="7">
        <v>820</v>
      </c>
      <c r="B1986" s="1089"/>
      <c r="C1986" s="1035"/>
      <c r="D1986" s="1186" t="s">
        <v>2200</v>
      </c>
      <c r="E1986" s="665"/>
      <c r="F1986" s="1187" t="s">
        <v>740</v>
      </c>
      <c r="G1986" s="1187"/>
      <c r="H1986" s="665"/>
      <c r="I1986" s="1187"/>
      <c r="J1986" s="665"/>
      <c r="K1986" s="1815" t="str">
        <f>(IF(SUM(K1988:K2009)&lt;&gt;0,$K$2,""))</f>
        <v/>
      </c>
      <c r="L1986" s="382"/>
    </row>
    <row r="1987" spans="1:12" hidden="1">
      <c r="A1987" s="8">
        <v>821</v>
      </c>
      <c r="B1987" s="1188" t="s">
        <v>972</v>
      </c>
      <c r="C1987" s="1189" t="s">
        <v>973</v>
      </c>
      <c r="D1987" s="1190" t="s">
        <v>974</v>
      </c>
      <c r="E1987" s="1191" t="s">
        <v>975</v>
      </c>
      <c r="F1987" s="1192" t="s">
        <v>976</v>
      </c>
      <c r="G1987" s="666"/>
      <c r="H1987" s="666"/>
      <c r="I1987" s="666"/>
      <c r="J1987" s="666"/>
      <c r="K1987" s="1815" t="str">
        <f>(IF(SUM(K1988:K2009)&lt;&gt;0,$K$2,""))</f>
        <v/>
      </c>
      <c r="L1987" s="382"/>
    </row>
    <row r="1988" spans="1:12" hidden="1">
      <c r="A1988" s="8">
        <v>822</v>
      </c>
      <c r="B1988" s="1193"/>
      <c r="C1988" s="1194" t="s">
        <v>977</v>
      </c>
      <c r="D1988" s="1195" t="s">
        <v>978</v>
      </c>
      <c r="E1988" s="1219">
        <f>E1989+E1990</f>
        <v>0</v>
      </c>
      <c r="F1988" s="1220">
        <f>F1989+F1990</f>
        <v>0</v>
      </c>
      <c r="G1988" s="666"/>
      <c r="H1988" s="666"/>
      <c r="I1988" s="666"/>
      <c r="J1988" s="666"/>
      <c r="K1988" s="172" t="str">
        <f t="shared" ref="K1988:K2013" si="348">(IF($E1988&lt;&gt;0,$K$2,IF($F1988&lt;&gt;0,$K$2,"")))</f>
        <v/>
      </c>
      <c r="L1988" s="382"/>
    </row>
    <row r="1989" spans="1:12" hidden="1">
      <c r="A1989" s="8">
        <v>823</v>
      </c>
      <c r="B1989" s="1196"/>
      <c r="C1989" s="1197" t="s">
        <v>979</v>
      </c>
      <c r="D1989" s="1198" t="s">
        <v>980</v>
      </c>
      <c r="E1989" s="1221"/>
      <c r="F1989" s="1222"/>
      <c r="G1989" s="666"/>
      <c r="H1989" s="666"/>
      <c r="I1989" s="666"/>
      <c r="J1989" s="666"/>
      <c r="K1989" s="172" t="str">
        <f t="shared" si="348"/>
        <v/>
      </c>
      <c r="L1989" s="382"/>
    </row>
    <row r="1990" spans="1:12" hidden="1">
      <c r="A1990" s="8">
        <v>825</v>
      </c>
      <c r="B1990" s="1199"/>
      <c r="C1990" s="1200" t="s">
        <v>981</v>
      </c>
      <c r="D1990" s="1201" t="s">
        <v>982</v>
      </c>
      <c r="E1990" s="1223"/>
      <c r="F1990" s="1224"/>
      <c r="G1990" s="666"/>
      <c r="H1990" s="666"/>
      <c r="I1990" s="666"/>
      <c r="J1990" s="666"/>
      <c r="K1990" s="172" t="str">
        <f t="shared" si="348"/>
        <v/>
      </c>
      <c r="L1990" s="382"/>
    </row>
    <row r="1991" spans="1:12" hidden="1">
      <c r="A1991" s="8"/>
      <c r="B1991" s="1193"/>
      <c r="C1991" s="1194" t="s">
        <v>983</v>
      </c>
      <c r="D1991" s="1195" t="s">
        <v>984</v>
      </c>
      <c r="E1991" s="1225">
        <f>E1992+E1993</f>
        <v>0</v>
      </c>
      <c r="F1991" s="1226">
        <f>F1992+F1993</f>
        <v>0</v>
      </c>
      <c r="G1991" s="666"/>
      <c r="H1991" s="666"/>
      <c r="I1991" s="666"/>
      <c r="J1991" s="666"/>
      <c r="K1991" s="172" t="str">
        <f t="shared" si="348"/>
        <v/>
      </c>
      <c r="L1991" s="382"/>
    </row>
    <row r="1992" spans="1:12" hidden="1">
      <c r="A1992" s="8"/>
      <c r="B1992" s="1196"/>
      <c r="C1992" s="1197" t="s">
        <v>985</v>
      </c>
      <c r="D1992" s="1198" t="s">
        <v>980</v>
      </c>
      <c r="E1992" s="1221"/>
      <c r="F1992" s="1222"/>
      <c r="G1992" s="666"/>
      <c r="H1992" s="666"/>
      <c r="I1992" s="666"/>
      <c r="J1992" s="666"/>
      <c r="K1992" s="172" t="str">
        <f t="shared" si="348"/>
        <v/>
      </c>
      <c r="L1992" s="382"/>
    </row>
    <row r="1993" spans="1:12" hidden="1">
      <c r="A1993" s="8"/>
      <c r="B1993" s="1202"/>
      <c r="C1993" s="1203" t="s">
        <v>986</v>
      </c>
      <c r="D1993" s="1204" t="s">
        <v>987</v>
      </c>
      <c r="E1993" s="1227"/>
      <c r="F1993" s="1228"/>
      <c r="G1993" s="666"/>
      <c r="H1993" s="666"/>
      <c r="I1993" s="666"/>
      <c r="J1993" s="666"/>
      <c r="K1993" s="172" t="str">
        <f t="shared" si="348"/>
        <v/>
      </c>
      <c r="L1993" s="382"/>
    </row>
    <row r="1994" spans="1:12" hidden="1">
      <c r="A1994" s="8"/>
      <c r="B1994" s="1193"/>
      <c r="C1994" s="1194" t="s">
        <v>988</v>
      </c>
      <c r="D1994" s="1195" t="s">
        <v>989</v>
      </c>
      <c r="E1994" s="1229"/>
      <c r="F1994" s="1230"/>
      <c r="G1994" s="666"/>
      <c r="H1994" s="666"/>
      <c r="I1994" s="666"/>
      <c r="J1994" s="666"/>
      <c r="K1994" s="172" t="str">
        <f t="shared" si="348"/>
        <v/>
      </c>
      <c r="L1994" s="382"/>
    </row>
    <row r="1995" spans="1:12" hidden="1">
      <c r="A1995" s="8"/>
      <c r="B1995" s="1196"/>
      <c r="C1995" s="1205" t="s">
        <v>990</v>
      </c>
      <c r="D1995" s="1206" t="s">
        <v>991</v>
      </c>
      <c r="E1995" s="1231"/>
      <c r="F1995" s="1232"/>
      <c r="G1995" s="666"/>
      <c r="H1995" s="666"/>
      <c r="I1995" s="666"/>
      <c r="J1995" s="666"/>
      <c r="K1995" s="172" t="str">
        <f t="shared" si="348"/>
        <v/>
      </c>
      <c r="L1995" s="382"/>
    </row>
    <row r="1996" spans="1:12" hidden="1">
      <c r="A1996" s="8"/>
      <c r="B1996" s="1202"/>
      <c r="C1996" s="1200" t="s">
        <v>992</v>
      </c>
      <c r="D1996" s="1201" t="s">
        <v>993</v>
      </c>
      <c r="E1996" s="1233"/>
      <c r="F1996" s="1234"/>
      <c r="G1996" s="666"/>
      <c r="H1996" s="666"/>
      <c r="I1996" s="666"/>
      <c r="J1996" s="666"/>
      <c r="K1996" s="172" t="str">
        <f t="shared" si="348"/>
        <v/>
      </c>
      <c r="L1996" s="382"/>
    </row>
    <row r="1997" spans="1:12" hidden="1">
      <c r="A1997" s="8"/>
      <c r="B1997" s="1193"/>
      <c r="C1997" s="1194" t="s">
        <v>994</v>
      </c>
      <c r="D1997" s="1195" t="s">
        <v>995</v>
      </c>
      <c r="E1997" s="1225"/>
      <c r="F1997" s="1226"/>
      <c r="G1997" s="666"/>
      <c r="H1997" s="666"/>
      <c r="I1997" s="666"/>
      <c r="J1997" s="666"/>
      <c r="K1997" s="172" t="str">
        <f t="shared" si="348"/>
        <v/>
      </c>
      <c r="L1997" s="382"/>
    </row>
    <row r="1998" spans="1:12" hidden="1">
      <c r="A1998" s="8"/>
      <c r="B1998" s="1196"/>
      <c r="C1998" s="1205" t="s">
        <v>996</v>
      </c>
      <c r="D1998" s="1206" t="s">
        <v>997</v>
      </c>
      <c r="E1998" s="1235"/>
      <c r="F1998" s="1236"/>
      <c r="G1998" s="666"/>
      <c r="H1998" s="666"/>
      <c r="I1998" s="666"/>
      <c r="J1998" s="666"/>
      <c r="K1998" s="172" t="str">
        <f t="shared" si="348"/>
        <v/>
      </c>
      <c r="L1998" s="382"/>
    </row>
    <row r="1999" spans="1:12" hidden="1">
      <c r="A1999" s="8"/>
      <c r="B1999" s="1202"/>
      <c r="C1999" s="1200" t="s">
        <v>998</v>
      </c>
      <c r="D1999" s="1201" t="s">
        <v>999</v>
      </c>
      <c r="E1999" s="1223"/>
      <c r="F1999" s="1224"/>
      <c r="G1999" s="666"/>
      <c r="H1999" s="666"/>
      <c r="I1999" s="666"/>
      <c r="J1999" s="666"/>
      <c r="K1999" s="172" t="str">
        <f t="shared" si="348"/>
        <v/>
      </c>
      <c r="L1999" s="382"/>
    </row>
    <row r="2000" spans="1:12" hidden="1">
      <c r="A2000" s="8"/>
      <c r="B2000" s="1193"/>
      <c r="C2000" s="1194" t="s">
        <v>1000</v>
      </c>
      <c r="D2000" s="1195" t="s">
        <v>312</v>
      </c>
      <c r="E2000" s="1225"/>
      <c r="F2000" s="1226"/>
      <c r="G2000" s="666"/>
      <c r="H2000" s="666"/>
      <c r="I2000" s="666"/>
      <c r="J2000" s="666"/>
      <c r="K2000" s="172" t="str">
        <f t="shared" si="348"/>
        <v/>
      </c>
      <c r="L2000" s="382"/>
    </row>
    <row r="2001" spans="1:12" ht="31.5" hidden="1">
      <c r="A2001" s="8"/>
      <c r="B2001" s="1193"/>
      <c r="C2001" s="1194" t="s">
        <v>313</v>
      </c>
      <c r="D2001" s="1195" t="s">
        <v>11</v>
      </c>
      <c r="E2001" s="1237"/>
      <c r="F2001" s="1238"/>
      <c r="G2001" s="666"/>
      <c r="H2001" s="666"/>
      <c r="I2001" s="666"/>
      <c r="J2001" s="666"/>
      <c r="K2001" s="172" t="str">
        <f t="shared" si="348"/>
        <v/>
      </c>
      <c r="L2001" s="382"/>
    </row>
    <row r="2002" spans="1:12" hidden="1">
      <c r="A2002" s="8"/>
      <c r="B2002" s="1193"/>
      <c r="C2002" s="1194" t="s">
        <v>314</v>
      </c>
      <c r="D2002" s="1195" t="s">
        <v>9</v>
      </c>
      <c r="E2002" s="1225"/>
      <c r="F2002" s="1226"/>
      <c r="G2002" s="666"/>
      <c r="H2002" s="666"/>
      <c r="I2002" s="666"/>
      <c r="J2002" s="666"/>
      <c r="K2002" s="172" t="str">
        <f t="shared" si="348"/>
        <v/>
      </c>
      <c r="L2002" s="382"/>
    </row>
    <row r="2003" spans="1:12" ht="31.5" hidden="1">
      <c r="A2003" s="8"/>
      <c r="B2003" s="1193"/>
      <c r="C2003" s="1194" t="s">
        <v>315</v>
      </c>
      <c r="D2003" s="1195" t="s">
        <v>10</v>
      </c>
      <c r="E2003" s="1225"/>
      <c r="F2003" s="1226"/>
      <c r="G2003" s="666"/>
      <c r="H2003" s="666"/>
      <c r="I2003" s="666"/>
      <c r="J2003" s="666"/>
      <c r="K2003" s="172" t="str">
        <f t="shared" si="348"/>
        <v/>
      </c>
      <c r="L2003" s="382"/>
    </row>
    <row r="2004" spans="1:12" ht="31.5" hidden="1">
      <c r="A2004" s="8"/>
      <c r="B2004" s="1193"/>
      <c r="C2004" s="1194" t="s">
        <v>316</v>
      </c>
      <c r="D2004" s="1195" t="s">
        <v>317</v>
      </c>
      <c r="E2004" s="1225"/>
      <c r="F2004" s="1226"/>
      <c r="G2004" s="666"/>
      <c r="H2004" s="666"/>
      <c r="I2004" s="666"/>
      <c r="J2004" s="666"/>
      <c r="K2004" s="172" t="str">
        <f t="shared" si="348"/>
        <v/>
      </c>
      <c r="L2004" s="382"/>
    </row>
    <row r="2005" spans="1:12" hidden="1">
      <c r="A2005" s="8"/>
      <c r="B2005" s="1193"/>
      <c r="C2005" s="1194" t="s">
        <v>318</v>
      </c>
      <c r="D2005" s="1195" t="s">
        <v>319</v>
      </c>
      <c r="E2005" s="1225"/>
      <c r="F2005" s="1226"/>
      <c r="G2005" s="666"/>
      <c r="H2005" s="666"/>
      <c r="I2005" s="666"/>
      <c r="J2005" s="666"/>
      <c r="K2005" s="172" t="str">
        <f t="shared" si="348"/>
        <v/>
      </c>
      <c r="L2005" s="382"/>
    </row>
    <row r="2006" spans="1:12" hidden="1">
      <c r="A2006" s="8">
        <v>905</v>
      </c>
      <c r="B2006" s="1193"/>
      <c r="C2006" s="1194" t="s">
        <v>320</v>
      </c>
      <c r="D2006" s="1195" t="s">
        <v>321</v>
      </c>
      <c r="E2006" s="1225"/>
      <c r="F2006" s="1226"/>
      <c r="G2006" s="666"/>
      <c r="H2006" s="666"/>
      <c r="I2006" s="666"/>
      <c r="J2006" s="666"/>
      <c r="K2006" s="172" t="str">
        <f t="shared" si="348"/>
        <v/>
      </c>
      <c r="L2006" s="382"/>
    </row>
    <row r="2007" spans="1:12" hidden="1">
      <c r="A2007" s="8">
        <v>906</v>
      </c>
      <c r="B2007" s="1193"/>
      <c r="C2007" s="1194" t="s">
        <v>322</v>
      </c>
      <c r="D2007" s="1195" t="s">
        <v>323</v>
      </c>
      <c r="E2007" s="1225"/>
      <c r="F2007" s="1226"/>
      <c r="G2007" s="666"/>
      <c r="H2007" s="666"/>
      <c r="I2007" s="666"/>
      <c r="J2007" s="666"/>
      <c r="K2007" s="172" t="str">
        <f t="shared" si="348"/>
        <v/>
      </c>
      <c r="L2007" s="382"/>
    </row>
    <row r="2008" spans="1:12" hidden="1">
      <c r="A2008" s="8">
        <v>907</v>
      </c>
      <c r="B2008" s="1193"/>
      <c r="C2008" s="1194" t="s">
        <v>324</v>
      </c>
      <c r="D2008" s="1195" t="s">
        <v>325</v>
      </c>
      <c r="E2008" s="1225"/>
      <c r="F2008" s="1226"/>
      <c r="G2008" s="666"/>
      <c r="H2008" s="666"/>
      <c r="I2008" s="666"/>
      <c r="J2008" s="666"/>
      <c r="K2008" s="172" t="str">
        <f t="shared" si="348"/>
        <v/>
      </c>
      <c r="L2008" s="382"/>
    </row>
    <row r="2009" spans="1:12" ht="16.5" hidden="1" thickBot="1">
      <c r="A2009" s="8">
        <v>910</v>
      </c>
      <c r="B2009" s="1207"/>
      <c r="C2009" s="1208" t="s">
        <v>326</v>
      </c>
      <c r="D2009" s="1209" t="s">
        <v>327</v>
      </c>
      <c r="E2009" s="1239"/>
      <c r="F2009" s="1240"/>
      <c r="G2009" s="666"/>
      <c r="H2009" s="666"/>
      <c r="I2009" s="666"/>
      <c r="J2009" s="666"/>
      <c r="K2009" s="172" t="str">
        <f t="shared" si="348"/>
        <v/>
      </c>
      <c r="L2009" s="382"/>
    </row>
    <row r="2010" spans="1:12" ht="31.5" hidden="1">
      <c r="A2010" s="8">
        <v>911</v>
      </c>
      <c r="B2010" s="1188" t="s">
        <v>972</v>
      </c>
      <c r="C2010" s="1189" t="s">
        <v>2193</v>
      </c>
      <c r="D2010" s="1190" t="s">
        <v>2194</v>
      </c>
      <c r="E2010" s="1191" t="s">
        <v>975</v>
      </c>
      <c r="F2010" s="1192" t="s">
        <v>976</v>
      </c>
      <c r="G2010" s="666"/>
      <c r="H2010" s="666"/>
      <c r="I2010" s="666"/>
      <c r="J2010" s="666"/>
      <c r="K2010" s="172" t="str">
        <f>(IF($E2011&lt;&gt;0,$K$2,IF($F2011&lt;&gt;0,$K$2,"")))</f>
        <v/>
      </c>
      <c r="L2010" s="382"/>
    </row>
    <row r="2011" spans="1:12" hidden="1">
      <c r="B2011" s="1193"/>
      <c r="C2011" s="1194" t="s">
        <v>2196</v>
      </c>
      <c r="D2011" s="1195" t="s">
        <v>2203</v>
      </c>
      <c r="E2011" s="678">
        <f>E2012+E2013</f>
        <v>0</v>
      </c>
      <c r="F2011" s="679">
        <f>F2012+F2013</f>
        <v>0</v>
      </c>
      <c r="G2011" s="666"/>
      <c r="H2011" s="666"/>
      <c r="I2011" s="666"/>
      <c r="J2011" s="666"/>
      <c r="K2011" s="172" t="str">
        <f t="shared" si="348"/>
        <v/>
      </c>
      <c r="L2011" s="382"/>
    </row>
    <row r="2012" spans="1:12" ht="36" hidden="1" customHeight="1">
      <c r="B2012" s="1193"/>
      <c r="C2012" s="1863" t="s">
        <v>2197</v>
      </c>
      <c r="D2012" s="1865" t="s">
        <v>2201</v>
      </c>
      <c r="E2012" s="1225"/>
      <c r="F2012" s="1226"/>
      <c r="G2012" s="666"/>
      <c r="H2012" s="666"/>
      <c r="I2012" s="666"/>
      <c r="J2012" s="666"/>
      <c r="K2012" s="172" t="str">
        <f t="shared" si="348"/>
        <v/>
      </c>
      <c r="L2012" s="382"/>
    </row>
    <row r="2013" spans="1:12" ht="16.5" hidden="1" thickBot="1">
      <c r="B2013" s="1207"/>
      <c r="C2013" s="1864" t="s">
        <v>2198</v>
      </c>
      <c r="D2013" s="1866" t="s">
        <v>2202</v>
      </c>
      <c r="E2013" s="1239"/>
      <c r="F2013" s="1240"/>
      <c r="G2013" s="666"/>
      <c r="H2013" s="666"/>
      <c r="I2013" s="666"/>
      <c r="J2013" s="666"/>
      <c r="K2013" s="172" t="str">
        <f t="shared" si="348"/>
        <v/>
      </c>
      <c r="L2013" s="382"/>
    </row>
    <row r="2014" spans="1:12" hidden="1">
      <c r="B2014" s="1210" t="s">
        <v>642</v>
      </c>
      <c r="C2014" s="1211"/>
      <c r="D2014" s="1212"/>
      <c r="E2014" s="666"/>
      <c r="F2014" s="666"/>
      <c r="G2014" s="666"/>
      <c r="H2014" s="666"/>
      <c r="I2014" s="666"/>
      <c r="J2014" s="666"/>
      <c r="K2014" s="4" t="str">
        <f>K1974</f>
        <v/>
      </c>
      <c r="L2014" s="382"/>
    </row>
    <row r="2015" spans="1:12" hidden="1">
      <c r="B2015" s="2226" t="s">
        <v>328</v>
      </c>
      <c r="C2015" s="2226"/>
      <c r="D2015" s="2226"/>
      <c r="E2015" s="666"/>
      <c r="F2015" s="666"/>
      <c r="G2015" s="666"/>
      <c r="H2015" s="666"/>
      <c r="I2015" s="666"/>
      <c r="J2015" s="666"/>
      <c r="K2015" s="4" t="str">
        <f>K1974</f>
        <v/>
      </c>
      <c r="L2015" s="382"/>
    </row>
    <row r="2016" spans="1:12" hidden="1">
      <c r="B2016" s="2"/>
      <c r="C2016" s="2"/>
    </row>
    <row r="2017" spans="2:12">
      <c r="E2017" s="12"/>
      <c r="F2017" s="12"/>
      <c r="G2017" s="12"/>
      <c r="H2017" s="12"/>
      <c r="I2017" s="12"/>
      <c r="J2017" s="12"/>
      <c r="K2017" s="1435">
        <f>(IF($E2150&lt;&gt;0,$K$2,IF($F2150&lt;&gt;0,$K$2,IF($G2150&lt;&gt;0,$K$2,IF($H2150&lt;&gt;0,$K$2,IF($I2150&lt;&gt;0,$K$2,IF($J2150&lt;&gt;0,$K$2,"")))))))</f>
        <v>1</v>
      </c>
      <c r="L2017" s="382"/>
    </row>
    <row r="2018" spans="2:12">
      <c r="E2018" s="12"/>
      <c r="F2018" s="12"/>
      <c r="G2018" s="12"/>
      <c r="H2018" s="12"/>
      <c r="I2018" s="12"/>
      <c r="J2018" s="12"/>
      <c r="K2018" s="1435">
        <f>(IF($E2150&lt;&gt;0,$K$2,IF($F2150&lt;&gt;0,$K$2,IF($G2150&lt;&gt;0,$K$2,IF($H2150&lt;&gt;0,$K$2,IF($I2150&lt;&gt;0,$K$2,IF($J2150&lt;&gt;0,$K$2,"")))))))</f>
        <v>1</v>
      </c>
      <c r="L2018" s="382"/>
    </row>
    <row r="2019" spans="2:12">
      <c r="B2019" s="2190" t="str">
        <f>$B$7</f>
        <v>ОТЧЕТНИ ДАННИ ПО ЕБК ЗА СМЕТКИТЕ ЗА СРЕДСТВАТА ОТ ЕВРОПЕЙСКИЯ СЪЮЗ - КСФ</v>
      </c>
      <c r="C2019" s="2191"/>
      <c r="D2019" s="2191"/>
      <c r="E2019" s="1053"/>
      <c r="F2019" s="1053"/>
      <c r="G2019" s="12"/>
      <c r="H2019" s="12"/>
      <c r="I2019" s="12"/>
      <c r="J2019" s="12"/>
      <c r="K2019" s="1435">
        <f>(IF($E2150&lt;&gt;0,$K$2,IF($F2150&lt;&gt;0,$K$2,IF($G2150&lt;&gt;0,$K$2,IF($H2150&lt;&gt;0,$K$2,IF($I2150&lt;&gt;0,$K$2,IF($J2150&lt;&gt;0,$K$2,"")))))))</f>
        <v>1</v>
      </c>
      <c r="L2019" s="382"/>
    </row>
    <row r="2020" spans="2:12">
      <c r="B2020" s="1035"/>
      <c r="C2020" s="1035"/>
      <c r="D2020" s="1054"/>
      <c r="E2020" s="1055" t="s">
        <v>737</v>
      </c>
      <c r="F2020" s="1055" t="s">
        <v>644</v>
      </c>
      <c r="G2020" s="665"/>
      <c r="H2020" s="1056" t="s">
        <v>1419</v>
      </c>
      <c r="I2020" s="1057"/>
      <c r="J2020" s="1058"/>
      <c r="K2020" s="1435">
        <f>(IF($E2150&lt;&gt;0,$K$2,IF($F2150&lt;&gt;0,$K$2,IF($G2150&lt;&gt;0,$K$2,IF($H2150&lt;&gt;0,$K$2,IF($I2150&lt;&gt;0,$K$2,IF($J2150&lt;&gt;0,$K$2,"")))))))</f>
        <v>1</v>
      </c>
      <c r="L2020" s="382"/>
    </row>
    <row r="2021" spans="2:12" ht="18.75">
      <c r="B2021" s="2187">
        <f>$B$9</f>
        <v>0</v>
      </c>
      <c r="C2021" s="2188"/>
      <c r="D2021" s="2189"/>
      <c r="E2021" s="977">
        <f>$E$9</f>
        <v>43466</v>
      </c>
      <c r="F2021" s="1059">
        <f>$F$9</f>
        <v>43555</v>
      </c>
      <c r="G2021" s="665"/>
      <c r="H2021" s="665"/>
      <c r="I2021" s="665"/>
      <c r="J2021" s="665"/>
      <c r="K2021" s="1435">
        <f>(IF($E2150&lt;&gt;0,$K$2,IF($F2150&lt;&gt;0,$K$2,IF($G2150&lt;&gt;0,$K$2,IF($H2150&lt;&gt;0,$K$2,IF($I2150&lt;&gt;0,$K$2,IF($J2150&lt;&gt;0,$K$2,"")))))))</f>
        <v>1</v>
      </c>
      <c r="L2021" s="382"/>
    </row>
    <row r="2022" spans="2:12">
      <c r="B2022" s="1060" t="str">
        <f>$B$10</f>
        <v xml:space="preserve">                                                            (наименование на разпоредителя с бюджет)</v>
      </c>
      <c r="C2022" s="1035"/>
      <c r="D2022" s="1054"/>
      <c r="E2022" s="1089"/>
      <c r="F2022" s="1089"/>
      <c r="G2022" s="665"/>
      <c r="H2022" s="665"/>
      <c r="I2022" s="665"/>
      <c r="J2022" s="665"/>
      <c r="K2022" s="1435">
        <f>(IF($E2150&lt;&gt;0,$K$2,IF($F2150&lt;&gt;0,$K$2,IF($G2150&lt;&gt;0,$K$2,IF($H2150&lt;&gt;0,$K$2,IF($I2150&lt;&gt;0,$K$2,IF($J2150&lt;&gt;0,$K$2,"")))))))</f>
        <v>1</v>
      </c>
      <c r="L2022" s="382"/>
    </row>
    <row r="2023" spans="2:12">
      <c r="B2023" s="1060"/>
      <c r="C2023" s="1035"/>
      <c r="D2023" s="1054"/>
      <c r="E2023" s="1060"/>
      <c r="F2023" s="1035"/>
      <c r="G2023" s="665"/>
      <c r="H2023" s="665"/>
      <c r="I2023" s="665"/>
      <c r="J2023" s="665"/>
      <c r="K2023" s="1435">
        <f>(IF($E2150&lt;&gt;0,$K$2,IF($F2150&lt;&gt;0,$K$2,IF($G2150&lt;&gt;0,$K$2,IF($H2150&lt;&gt;0,$K$2,IF($I2150&lt;&gt;0,$K$2,IF($J2150&lt;&gt;0,$K$2,"")))))))</f>
        <v>1</v>
      </c>
      <c r="L2023" s="382"/>
    </row>
    <row r="2024" spans="2:12" ht="19.5">
      <c r="B2024" s="2221" t="str">
        <f>$B$12</f>
        <v>Министерство на регионалното развитие и благоустройство</v>
      </c>
      <c r="C2024" s="2222"/>
      <c r="D2024" s="2223"/>
      <c r="E2024" s="1062" t="s">
        <v>1305</v>
      </c>
      <c r="F2024" s="1813" t="str">
        <f>$F$12</f>
        <v>2100</v>
      </c>
      <c r="G2024" s="1063"/>
      <c r="H2024" s="665"/>
      <c r="I2024" s="665"/>
      <c r="J2024" s="665"/>
      <c r="K2024" s="1435">
        <f>(IF($E2150&lt;&gt;0,$K$2,IF($F2150&lt;&gt;0,$K$2,IF($G2150&lt;&gt;0,$K$2,IF($H2150&lt;&gt;0,$K$2,IF($I2150&lt;&gt;0,$K$2,IF($J2150&lt;&gt;0,$K$2,"")))))))</f>
        <v>1</v>
      </c>
      <c r="L2024" s="382"/>
    </row>
    <row r="2025" spans="2:12">
      <c r="B2025" s="1064" t="str">
        <f>$B$13</f>
        <v xml:space="preserve">                                             (наименование на първостепенния разпоредител с бюджет)</v>
      </c>
      <c r="C2025" s="1035"/>
      <c r="D2025" s="1054"/>
      <c r="E2025" s="1065"/>
      <c r="F2025" s="1066"/>
      <c r="G2025" s="665"/>
      <c r="H2025" s="665"/>
      <c r="I2025" s="665"/>
      <c r="J2025" s="665"/>
      <c r="K2025" s="1435">
        <f>(IF($E2150&lt;&gt;0,$K$2,IF($F2150&lt;&gt;0,$K$2,IF($G2150&lt;&gt;0,$K$2,IF($H2150&lt;&gt;0,$K$2,IF($I2150&lt;&gt;0,$K$2,IF($J2150&lt;&gt;0,$K$2,"")))))))</f>
        <v>1</v>
      </c>
      <c r="L2025" s="382"/>
    </row>
    <row r="2026" spans="2:12" ht="19.5">
      <c r="B2026" s="1067"/>
      <c r="C2026" s="665"/>
      <c r="D2026" s="1068" t="s">
        <v>1430</v>
      </c>
      <c r="E2026" s="1069">
        <f>$E$15</f>
        <v>98</v>
      </c>
      <c r="F2026" s="1412" t="str">
        <f>$F$15</f>
        <v>СЕС - КСФ</v>
      </c>
      <c r="G2026" s="665"/>
      <c r="H2026" s="12"/>
      <c r="I2026" s="665"/>
      <c r="J2026" s="12"/>
      <c r="K2026" s="1435">
        <f>(IF($E2150&lt;&gt;0,$K$2,IF($F2150&lt;&gt;0,$K$2,IF($G2150&lt;&gt;0,$K$2,IF($H2150&lt;&gt;0,$K$2,IF($I2150&lt;&gt;0,$K$2,IF($J2150&lt;&gt;0,$K$2,"")))))))</f>
        <v>1</v>
      </c>
      <c r="L2026" s="382"/>
    </row>
    <row r="2027" spans="2:12" ht="16.5" thickBot="1">
      <c r="B2027" s="1035"/>
      <c r="C2027" s="1035"/>
      <c r="D2027" s="1054"/>
      <c r="E2027" s="1066"/>
      <c r="F2027" s="1070"/>
      <c r="G2027" s="1071"/>
      <c r="H2027" s="1071"/>
      <c r="I2027" s="1071"/>
      <c r="J2027" s="1072" t="s">
        <v>740</v>
      </c>
      <c r="K2027" s="1435">
        <f>(IF($E2150&lt;&gt;0,$K$2,IF($F2150&lt;&gt;0,$K$2,IF($G2150&lt;&gt;0,$K$2,IF($H2150&lt;&gt;0,$K$2,IF($I2150&lt;&gt;0,$K$2,IF($J2150&lt;&gt;0,$K$2,"")))))))</f>
        <v>1</v>
      </c>
      <c r="L2027" s="382"/>
    </row>
    <row r="2028" spans="2:12" ht="16.5">
      <c r="B2028" s="1073"/>
      <c r="C2028" s="1074"/>
      <c r="D2028" s="1075" t="s">
        <v>1022</v>
      </c>
      <c r="E2028" s="1076" t="s">
        <v>742</v>
      </c>
      <c r="F2028" s="363" t="s">
        <v>1320</v>
      </c>
      <c r="G2028" s="1077"/>
      <c r="H2028" s="1078"/>
      <c r="I2028" s="1077"/>
      <c r="J2028" s="1079"/>
      <c r="K2028" s="1435">
        <f>(IF($E2150&lt;&gt;0,$K$2,IF($F2150&lt;&gt;0,$K$2,IF($G2150&lt;&gt;0,$K$2,IF($H2150&lt;&gt;0,$K$2,IF($I2150&lt;&gt;0,$K$2,IF($J2150&lt;&gt;0,$K$2,"")))))))</f>
        <v>1</v>
      </c>
      <c r="L2028" s="382"/>
    </row>
    <row r="2029" spans="2:12" ht="56.1" customHeight="1">
      <c r="B2029" s="1080" t="s">
        <v>692</v>
      </c>
      <c r="C2029" s="1081" t="s">
        <v>744</v>
      </c>
      <c r="D2029" s="1082" t="s">
        <v>1023</v>
      </c>
      <c r="E2029" s="1083">
        <f>$C$3</f>
        <v>2019</v>
      </c>
      <c r="F2029" s="364" t="s">
        <v>1318</v>
      </c>
      <c r="G2029" s="1084" t="s">
        <v>1317</v>
      </c>
      <c r="H2029" s="1085" t="s">
        <v>1016</v>
      </c>
      <c r="I2029" s="1086" t="s">
        <v>1306</v>
      </c>
      <c r="J2029" s="1087" t="s">
        <v>1307</v>
      </c>
      <c r="K2029" s="1435">
        <f>(IF($E2150&lt;&gt;0,$K$2,IF($F2150&lt;&gt;0,$K$2,IF($G2150&lt;&gt;0,$K$2,IF($H2150&lt;&gt;0,$K$2,IF($I2150&lt;&gt;0,$K$2,IF($J2150&lt;&gt;0,$K$2,"")))))))</f>
        <v>1</v>
      </c>
      <c r="L2029" s="382"/>
    </row>
    <row r="2030" spans="2:12" ht="69" customHeight="1">
      <c r="B2030" s="1088"/>
      <c r="C2030" s="1089"/>
      <c r="D2030" s="1090" t="s">
        <v>497</v>
      </c>
      <c r="E2030" s="344" t="s">
        <v>344</v>
      </c>
      <c r="F2030" s="344" t="s">
        <v>345</v>
      </c>
      <c r="G2030" s="659" t="s">
        <v>1029</v>
      </c>
      <c r="H2030" s="660" t="s">
        <v>1030</v>
      </c>
      <c r="I2030" s="660" t="s">
        <v>1003</v>
      </c>
      <c r="J2030" s="661" t="s">
        <v>1288</v>
      </c>
      <c r="K2030" s="1435">
        <f>(IF($E2150&lt;&gt;0,$K$2,IF($F2150&lt;&gt;0,$K$2,IF($G2150&lt;&gt;0,$K$2,IF($H2150&lt;&gt;0,$K$2,IF($I2150&lt;&gt;0,$K$2,IF($J2150&lt;&gt;0,$K$2,"")))))))</f>
        <v>1</v>
      </c>
      <c r="L2030" s="382"/>
    </row>
    <row r="2031" spans="2:12">
      <c r="B2031" s="1091"/>
      <c r="C2031" s="1819" t="str">
        <f>VLOOKUP(D2031,OP_LIST2,2,FALSE)</f>
        <v>98312</v>
      </c>
      <c r="D2031" s="1431" t="s">
        <v>1465</v>
      </c>
      <c r="E2031" s="279"/>
      <c r="F2031" s="662"/>
      <c r="G2031" s="1092"/>
      <c r="H2031" s="668"/>
      <c r="I2031" s="668"/>
      <c r="J2031" s="669"/>
      <c r="K2031" s="1435">
        <f>(IF($E2150&lt;&gt;0,$K$2,IF($F2150&lt;&gt;0,$K$2,IF($G2150&lt;&gt;0,$K$2,IF($H2150&lt;&gt;0,$K$2,IF($I2150&lt;&gt;0,$K$2,IF($J2150&lt;&gt;0,$K$2,"")))))))</f>
        <v>1</v>
      </c>
      <c r="L2031" s="382"/>
    </row>
    <row r="2032" spans="2:12">
      <c r="B2032" s="1093"/>
      <c r="C2032" s="1818">
        <f>VLOOKUP(D2033,EBK_DEIN2,2,FALSE)</f>
        <v>6602</v>
      </c>
      <c r="D2032" s="1432" t="s">
        <v>1272</v>
      </c>
      <c r="E2032" s="662"/>
      <c r="F2032" s="662"/>
      <c r="G2032" s="1094"/>
      <c r="H2032" s="670"/>
      <c r="I2032" s="670"/>
      <c r="J2032" s="671"/>
      <c r="K2032" s="1435">
        <f>(IF($E2150&lt;&gt;0,$K$2,IF($F2150&lt;&gt;0,$K$2,IF($G2150&lt;&gt;0,$K$2,IF($H2150&lt;&gt;0,$K$2,IF($I2150&lt;&gt;0,$K$2,IF($J2150&lt;&gt;0,$K$2,"")))))))</f>
        <v>1</v>
      </c>
      <c r="L2032" s="382"/>
    </row>
    <row r="2033" spans="1:12">
      <c r="B2033" s="1095"/>
      <c r="C2033" s="1819">
        <f>+C2032</f>
        <v>6602</v>
      </c>
      <c r="D2033" s="1431" t="s">
        <v>873</v>
      </c>
      <c r="E2033" s="662"/>
      <c r="F2033" s="662"/>
      <c r="G2033" s="1094"/>
      <c r="H2033" s="670"/>
      <c r="I2033" s="670"/>
      <c r="J2033" s="671"/>
      <c r="K2033" s="1435">
        <f>(IF($E2150&lt;&gt;0,$K$2,IF($F2150&lt;&gt;0,$K$2,IF($G2150&lt;&gt;0,$K$2,IF($H2150&lt;&gt;0,$K$2,IF($I2150&lt;&gt;0,$K$2,IF($J2150&lt;&gt;0,$K$2,"")))))))</f>
        <v>1</v>
      </c>
      <c r="L2033" s="382"/>
    </row>
    <row r="2034" spans="1:12">
      <c r="B2034" s="1096"/>
      <c r="C2034" s="1097"/>
      <c r="D2034" s="1098" t="s">
        <v>1024</v>
      </c>
      <c r="E2034" s="662"/>
      <c r="F2034" s="662"/>
      <c r="G2034" s="1099"/>
      <c r="H2034" s="672"/>
      <c r="I2034" s="672"/>
      <c r="J2034" s="673"/>
      <c r="K2034" s="1435">
        <f>(IF($E2150&lt;&gt;0,$K$2,IF($F2150&lt;&gt;0,$K$2,IF($G2150&lt;&gt;0,$K$2,IF($H2150&lt;&gt;0,$K$2,IF($I2150&lt;&gt;0,$K$2,IF($J2150&lt;&gt;0,$K$2,"")))))))</f>
        <v>1</v>
      </c>
      <c r="L2034" s="382"/>
    </row>
    <row r="2035" spans="1:12" hidden="1">
      <c r="B2035" s="1100">
        <v>100</v>
      </c>
      <c r="C2035" s="2213" t="s">
        <v>498</v>
      </c>
      <c r="D2035" s="2194"/>
      <c r="E2035" s="349">
        <f t="shared" ref="E2035:J2035" si="349">SUM(E2036:E2037)</f>
        <v>0</v>
      </c>
      <c r="F2035" s="350">
        <f t="shared" si="349"/>
        <v>0</v>
      </c>
      <c r="G2035" s="463">
        <f t="shared" si="349"/>
        <v>0</v>
      </c>
      <c r="H2035" s="464">
        <f t="shared" si="349"/>
        <v>0</v>
      </c>
      <c r="I2035" s="464">
        <f t="shared" si="349"/>
        <v>0</v>
      </c>
      <c r="J2035" s="465">
        <f t="shared" si="349"/>
        <v>0</v>
      </c>
      <c r="K2035" s="1433" t="str">
        <f>(IF($E2035&lt;&gt;0,$K$2,IF($F2035&lt;&gt;0,$K$2,IF($G2035&lt;&gt;0,$K$2,IF($H2035&lt;&gt;0,$K$2,IF($I2035&lt;&gt;0,$K$2,IF($J2035&lt;&gt;0,$K$2,"")))))))</f>
        <v/>
      </c>
      <c r="L2035" s="383"/>
    </row>
    <row r="2036" spans="1:12" hidden="1">
      <c r="B2036" s="1101"/>
      <c r="C2036" s="1102">
        <v>101</v>
      </c>
      <c r="D2036" s="1103" t="s">
        <v>499</v>
      </c>
      <c r="E2036" s="507"/>
      <c r="F2036" s="516">
        <f>G2036+H2036+I2036+J2036</f>
        <v>0</v>
      </c>
      <c r="G2036" s="430"/>
      <c r="H2036" s="431"/>
      <c r="I2036" s="431"/>
      <c r="J2036" s="432"/>
      <c r="K2036" s="1433" t="str">
        <f t="shared" ref="K2036:K2102" si="350">(IF($E2036&lt;&gt;0,$K$2,IF($F2036&lt;&gt;0,$K$2,IF($G2036&lt;&gt;0,$K$2,IF($H2036&lt;&gt;0,$K$2,IF($I2036&lt;&gt;0,$K$2,IF($J2036&lt;&gt;0,$K$2,"")))))))</f>
        <v/>
      </c>
      <c r="L2036" s="383"/>
    </row>
    <row r="2037" spans="1:12" ht="36" hidden="1" customHeight="1">
      <c r="A2037" s="1035"/>
      <c r="B2037" s="1101"/>
      <c r="C2037" s="1104">
        <v>102</v>
      </c>
      <c r="D2037" s="1105" t="s">
        <v>500</v>
      </c>
      <c r="E2037" s="513"/>
      <c r="F2037" s="517">
        <f>G2037+H2037+I2037+J2037</f>
        <v>0</v>
      </c>
      <c r="G2037" s="442"/>
      <c r="H2037" s="443"/>
      <c r="I2037" s="443"/>
      <c r="J2037" s="444"/>
      <c r="K2037" s="1433" t="str">
        <f t="shared" si="350"/>
        <v/>
      </c>
      <c r="L2037" s="383"/>
    </row>
    <row r="2038" spans="1:12" hidden="1">
      <c r="A2038" s="1035"/>
      <c r="B2038" s="1100">
        <v>200</v>
      </c>
      <c r="C2038" s="2199" t="s">
        <v>501</v>
      </c>
      <c r="D2038" s="2199"/>
      <c r="E2038" s="349">
        <f t="shared" ref="E2038:J2038" si="351">SUM(E2039:E2043)</f>
        <v>0</v>
      </c>
      <c r="F2038" s="350">
        <f t="shared" si="351"/>
        <v>0</v>
      </c>
      <c r="G2038" s="463">
        <f t="shared" si="351"/>
        <v>0</v>
      </c>
      <c r="H2038" s="464">
        <f t="shared" si="351"/>
        <v>0</v>
      </c>
      <c r="I2038" s="464">
        <f t="shared" si="351"/>
        <v>0</v>
      </c>
      <c r="J2038" s="465">
        <f t="shared" si="351"/>
        <v>0</v>
      </c>
      <c r="K2038" s="1433" t="str">
        <f t="shared" si="350"/>
        <v/>
      </c>
      <c r="L2038" s="383"/>
    </row>
    <row r="2039" spans="1:12" hidden="1">
      <c r="A2039" s="1035"/>
      <c r="B2039" s="1106"/>
      <c r="C2039" s="1102">
        <v>201</v>
      </c>
      <c r="D2039" s="1103" t="s">
        <v>502</v>
      </c>
      <c r="E2039" s="507"/>
      <c r="F2039" s="516">
        <f>G2039+H2039+I2039+J2039</f>
        <v>0</v>
      </c>
      <c r="G2039" s="430"/>
      <c r="H2039" s="431"/>
      <c r="I2039" s="431"/>
      <c r="J2039" s="432"/>
      <c r="K2039" s="1433" t="str">
        <f t="shared" si="350"/>
        <v/>
      </c>
      <c r="L2039" s="383"/>
    </row>
    <row r="2040" spans="1:12" hidden="1">
      <c r="A2040" s="1035"/>
      <c r="B2040" s="1107"/>
      <c r="C2040" s="1108">
        <v>202</v>
      </c>
      <c r="D2040" s="1109" t="s">
        <v>503</v>
      </c>
      <c r="E2040" s="509"/>
      <c r="F2040" s="518">
        <f>G2040+H2040+I2040+J2040</f>
        <v>0</v>
      </c>
      <c r="G2040" s="433"/>
      <c r="H2040" s="434"/>
      <c r="I2040" s="434"/>
      <c r="J2040" s="435"/>
      <c r="K2040" s="1433" t="str">
        <f t="shared" si="350"/>
        <v/>
      </c>
      <c r="L2040" s="383"/>
    </row>
    <row r="2041" spans="1:12" ht="31.5" hidden="1">
      <c r="A2041" s="1035"/>
      <c r="B2041" s="1110"/>
      <c r="C2041" s="1108">
        <v>205</v>
      </c>
      <c r="D2041" s="1109" t="s">
        <v>885</v>
      </c>
      <c r="E2041" s="509"/>
      <c r="F2041" s="518">
        <f>G2041+H2041+I2041+J2041</f>
        <v>0</v>
      </c>
      <c r="G2041" s="433"/>
      <c r="H2041" s="434"/>
      <c r="I2041" s="434"/>
      <c r="J2041" s="435"/>
      <c r="K2041" s="1433" t="str">
        <f t="shared" si="350"/>
        <v/>
      </c>
      <c r="L2041" s="383"/>
    </row>
    <row r="2042" spans="1:12" hidden="1">
      <c r="A2042" s="1035"/>
      <c r="B2042" s="1110"/>
      <c r="C2042" s="1108">
        <v>208</v>
      </c>
      <c r="D2042" s="1111" t="s">
        <v>886</v>
      </c>
      <c r="E2042" s="509"/>
      <c r="F2042" s="518">
        <f>G2042+H2042+I2042+J2042</f>
        <v>0</v>
      </c>
      <c r="G2042" s="433"/>
      <c r="H2042" s="434"/>
      <c r="I2042" s="434"/>
      <c r="J2042" s="435"/>
      <c r="K2042" s="1433" t="str">
        <f t="shared" si="350"/>
        <v/>
      </c>
      <c r="L2042" s="383"/>
    </row>
    <row r="2043" spans="1:12" hidden="1">
      <c r="A2043" s="1035"/>
      <c r="B2043" s="1106"/>
      <c r="C2043" s="1104">
        <v>209</v>
      </c>
      <c r="D2043" s="1112" t="s">
        <v>887</v>
      </c>
      <c r="E2043" s="513"/>
      <c r="F2043" s="517">
        <f>G2043+H2043+I2043+J2043</f>
        <v>0</v>
      </c>
      <c r="G2043" s="442"/>
      <c r="H2043" s="443"/>
      <c r="I2043" s="443"/>
      <c r="J2043" s="444"/>
      <c r="K2043" s="1433" t="str">
        <f t="shared" si="350"/>
        <v/>
      </c>
      <c r="L2043" s="383"/>
    </row>
    <row r="2044" spans="1:12" hidden="1">
      <c r="B2044" s="1100">
        <v>500</v>
      </c>
      <c r="C2044" s="2201" t="s">
        <v>888</v>
      </c>
      <c r="D2044" s="2201"/>
      <c r="E2044" s="349">
        <f t="shared" ref="E2044:J2044" si="352">SUM(E2045:E2051)</f>
        <v>0</v>
      </c>
      <c r="F2044" s="350">
        <f t="shared" si="352"/>
        <v>0</v>
      </c>
      <c r="G2044" s="463">
        <f t="shared" si="352"/>
        <v>0</v>
      </c>
      <c r="H2044" s="464">
        <f t="shared" si="352"/>
        <v>0</v>
      </c>
      <c r="I2044" s="464">
        <f t="shared" si="352"/>
        <v>0</v>
      </c>
      <c r="J2044" s="465">
        <f t="shared" si="352"/>
        <v>0</v>
      </c>
      <c r="K2044" s="1433" t="str">
        <f t="shared" si="350"/>
        <v/>
      </c>
      <c r="L2044" s="383"/>
    </row>
    <row r="2045" spans="1:12" ht="31.5" hidden="1">
      <c r="A2045" s="1035"/>
      <c r="B2045" s="1106"/>
      <c r="C2045" s="1113">
        <v>551</v>
      </c>
      <c r="D2045" s="1114" t="s">
        <v>889</v>
      </c>
      <c r="E2045" s="507"/>
      <c r="F2045" s="516">
        <f t="shared" ref="F2045:F2052" si="353">G2045+H2045+I2045+J2045</f>
        <v>0</v>
      </c>
      <c r="G2045" s="1395">
        <v>0</v>
      </c>
      <c r="H2045" s="1396">
        <v>0</v>
      </c>
      <c r="I2045" s="1396">
        <v>0</v>
      </c>
      <c r="J2045" s="432"/>
      <c r="K2045" s="1433" t="str">
        <f t="shared" si="350"/>
        <v/>
      </c>
      <c r="L2045" s="383"/>
    </row>
    <row r="2046" spans="1:12" hidden="1">
      <c r="B2046" s="1106"/>
      <c r="C2046" s="1115">
        <f>C2045+1</f>
        <v>552</v>
      </c>
      <c r="D2046" s="1116" t="s">
        <v>890</v>
      </c>
      <c r="E2046" s="509"/>
      <c r="F2046" s="518">
        <f t="shared" si="353"/>
        <v>0</v>
      </c>
      <c r="G2046" s="1397">
        <v>0</v>
      </c>
      <c r="H2046" s="1398">
        <v>0</v>
      </c>
      <c r="I2046" s="1398">
        <v>0</v>
      </c>
      <c r="J2046" s="435"/>
      <c r="K2046" s="1433" t="str">
        <f t="shared" si="350"/>
        <v/>
      </c>
      <c r="L2046" s="383"/>
    </row>
    <row r="2047" spans="1:12" hidden="1">
      <c r="A2047" s="1035"/>
      <c r="B2047" s="1117"/>
      <c r="C2047" s="1115">
        <v>558</v>
      </c>
      <c r="D2047" s="1118" t="s">
        <v>1444</v>
      </c>
      <c r="E2047" s="509"/>
      <c r="F2047" s="518">
        <f>G2047+H2047+I2047+J2047</f>
        <v>0</v>
      </c>
      <c r="G2047" s="1397">
        <v>0</v>
      </c>
      <c r="H2047" s="1398">
        <v>0</v>
      </c>
      <c r="I2047" s="1398">
        <v>0</v>
      </c>
      <c r="J2047" s="638">
        <v>0</v>
      </c>
      <c r="K2047" s="1433" t="str">
        <f t="shared" si="350"/>
        <v/>
      </c>
      <c r="L2047" s="383"/>
    </row>
    <row r="2048" spans="1:12" hidden="1">
      <c r="A2048" s="307"/>
      <c r="B2048" s="1117"/>
      <c r="C2048" s="1115">
        <v>560</v>
      </c>
      <c r="D2048" s="1118" t="s">
        <v>891</v>
      </c>
      <c r="E2048" s="509"/>
      <c r="F2048" s="518">
        <f t="shared" si="353"/>
        <v>0</v>
      </c>
      <c r="G2048" s="1397">
        <v>0</v>
      </c>
      <c r="H2048" s="1398">
        <v>0</v>
      </c>
      <c r="I2048" s="1398">
        <v>0</v>
      </c>
      <c r="J2048" s="435"/>
      <c r="K2048" s="1433" t="str">
        <f t="shared" si="350"/>
        <v/>
      </c>
      <c r="L2048" s="383"/>
    </row>
    <row r="2049" spans="1:12" hidden="1">
      <c r="B2049" s="1117"/>
      <c r="C2049" s="1115">
        <v>580</v>
      </c>
      <c r="D2049" s="1116" t="s">
        <v>892</v>
      </c>
      <c r="E2049" s="509"/>
      <c r="F2049" s="518">
        <f t="shared" si="353"/>
        <v>0</v>
      </c>
      <c r="G2049" s="1397">
        <v>0</v>
      </c>
      <c r="H2049" s="1398">
        <v>0</v>
      </c>
      <c r="I2049" s="1398">
        <v>0</v>
      </c>
      <c r="J2049" s="435"/>
      <c r="K2049" s="1433" t="str">
        <f t="shared" si="350"/>
        <v/>
      </c>
      <c r="L2049" s="383"/>
    </row>
    <row r="2050" spans="1:12" ht="31.5" hidden="1">
      <c r="B2050" s="1106"/>
      <c r="C2050" s="1108">
        <v>588</v>
      </c>
      <c r="D2050" s="1111" t="s">
        <v>1448</v>
      </c>
      <c r="E2050" s="509"/>
      <c r="F2050" s="518">
        <f>G2050+H2050+I2050+J2050</f>
        <v>0</v>
      </c>
      <c r="G2050" s="1397">
        <v>0</v>
      </c>
      <c r="H2050" s="1398">
        <v>0</v>
      </c>
      <c r="I2050" s="1398">
        <v>0</v>
      </c>
      <c r="J2050" s="638">
        <v>0</v>
      </c>
      <c r="K2050" s="1433" t="str">
        <f t="shared" si="350"/>
        <v/>
      </c>
      <c r="L2050" s="383"/>
    </row>
    <row r="2051" spans="1:12" ht="31.5" hidden="1">
      <c r="B2051" s="1106"/>
      <c r="C2051" s="1119">
        <v>590</v>
      </c>
      <c r="D2051" s="1120" t="s">
        <v>893</v>
      </c>
      <c r="E2051" s="513"/>
      <c r="F2051" s="517">
        <f t="shared" si="353"/>
        <v>0</v>
      </c>
      <c r="G2051" s="442"/>
      <c r="H2051" s="443"/>
      <c r="I2051" s="443"/>
      <c r="J2051" s="444"/>
      <c r="K2051" s="1433" t="str">
        <f t="shared" si="350"/>
        <v/>
      </c>
      <c r="L2051" s="383"/>
    </row>
    <row r="2052" spans="1:12" hidden="1">
      <c r="A2052" s="7">
        <v>5</v>
      </c>
      <c r="B2052" s="1100">
        <v>800</v>
      </c>
      <c r="C2052" s="2202" t="s">
        <v>1025</v>
      </c>
      <c r="D2052" s="2203"/>
      <c r="E2052" s="1415"/>
      <c r="F2052" s="352">
        <f t="shared" si="353"/>
        <v>0</v>
      </c>
      <c r="G2052" s="1214"/>
      <c r="H2052" s="1215"/>
      <c r="I2052" s="1215"/>
      <c r="J2052" s="1216"/>
      <c r="K2052" s="1433" t="str">
        <f t="shared" si="350"/>
        <v/>
      </c>
      <c r="L2052" s="383"/>
    </row>
    <row r="2053" spans="1:12">
      <c r="A2053" s="8">
        <v>10</v>
      </c>
      <c r="B2053" s="1100">
        <v>1000</v>
      </c>
      <c r="C2053" s="2199" t="s">
        <v>895</v>
      </c>
      <c r="D2053" s="2199"/>
      <c r="E2053" s="351">
        <f t="shared" ref="E2053:J2053" si="354">SUM(E2054:E2070)</f>
        <v>0</v>
      </c>
      <c r="F2053" s="352">
        <f t="shared" si="354"/>
        <v>105458</v>
      </c>
      <c r="G2053" s="463">
        <f t="shared" si="354"/>
        <v>105458</v>
      </c>
      <c r="H2053" s="464">
        <f t="shared" si="354"/>
        <v>0</v>
      </c>
      <c r="I2053" s="464">
        <f t="shared" si="354"/>
        <v>0</v>
      </c>
      <c r="J2053" s="465">
        <f t="shared" si="354"/>
        <v>0</v>
      </c>
      <c r="K2053" s="1433">
        <f t="shared" si="350"/>
        <v>1</v>
      </c>
      <c r="L2053" s="383"/>
    </row>
    <row r="2054" spans="1:12" hidden="1">
      <c r="A2054" s="8">
        <v>15</v>
      </c>
      <c r="B2054" s="1107"/>
      <c r="C2054" s="1102">
        <v>1011</v>
      </c>
      <c r="D2054" s="1121" t="s">
        <v>896</v>
      </c>
      <c r="E2054" s="507"/>
      <c r="F2054" s="516">
        <f t="shared" ref="F2054:F2070" si="355">G2054+H2054+I2054+J2054</f>
        <v>0</v>
      </c>
      <c r="G2054" s="430"/>
      <c r="H2054" s="431"/>
      <c r="I2054" s="431"/>
      <c r="J2054" s="432"/>
      <c r="K2054" s="1433" t="str">
        <f t="shared" si="350"/>
        <v/>
      </c>
      <c r="L2054" s="383"/>
    </row>
    <row r="2055" spans="1:12" hidden="1">
      <c r="A2055" s="7">
        <v>35</v>
      </c>
      <c r="B2055" s="1107"/>
      <c r="C2055" s="1108">
        <v>1012</v>
      </c>
      <c r="D2055" s="1109" t="s">
        <v>897</v>
      </c>
      <c r="E2055" s="509"/>
      <c r="F2055" s="518">
        <f t="shared" si="355"/>
        <v>0</v>
      </c>
      <c r="G2055" s="433"/>
      <c r="H2055" s="434"/>
      <c r="I2055" s="434"/>
      <c r="J2055" s="435"/>
      <c r="K2055" s="1433" t="str">
        <f t="shared" si="350"/>
        <v/>
      </c>
      <c r="L2055" s="383"/>
    </row>
    <row r="2056" spans="1:12" hidden="1">
      <c r="A2056" s="8">
        <v>40</v>
      </c>
      <c r="B2056" s="1107"/>
      <c r="C2056" s="1108">
        <v>1013</v>
      </c>
      <c r="D2056" s="1109" t="s">
        <v>898</v>
      </c>
      <c r="E2056" s="509"/>
      <c r="F2056" s="518">
        <f t="shared" si="355"/>
        <v>0</v>
      </c>
      <c r="G2056" s="433"/>
      <c r="H2056" s="434"/>
      <c r="I2056" s="434"/>
      <c r="J2056" s="435"/>
      <c r="K2056" s="1433" t="str">
        <f t="shared" si="350"/>
        <v/>
      </c>
      <c r="L2056" s="383"/>
    </row>
    <row r="2057" spans="1:12" hidden="1">
      <c r="A2057" s="8">
        <v>45</v>
      </c>
      <c r="B2057" s="1107"/>
      <c r="C2057" s="1108">
        <v>1014</v>
      </c>
      <c r="D2057" s="1109" t="s">
        <v>899</v>
      </c>
      <c r="E2057" s="509"/>
      <c r="F2057" s="518">
        <f t="shared" si="355"/>
        <v>0</v>
      </c>
      <c r="G2057" s="433"/>
      <c r="H2057" s="434"/>
      <c r="I2057" s="434"/>
      <c r="J2057" s="435"/>
      <c r="K2057" s="1433" t="str">
        <f t="shared" si="350"/>
        <v/>
      </c>
      <c r="L2057" s="383"/>
    </row>
    <row r="2058" spans="1:12" hidden="1">
      <c r="A2058" s="8">
        <v>50</v>
      </c>
      <c r="B2058" s="1107"/>
      <c r="C2058" s="1108">
        <v>1015</v>
      </c>
      <c r="D2058" s="1109" t="s">
        <v>900</v>
      </c>
      <c r="E2058" s="509"/>
      <c r="F2058" s="518">
        <f t="shared" si="355"/>
        <v>0</v>
      </c>
      <c r="G2058" s="433"/>
      <c r="H2058" s="434"/>
      <c r="I2058" s="434"/>
      <c r="J2058" s="435"/>
      <c r="K2058" s="1433" t="str">
        <f t="shared" si="350"/>
        <v/>
      </c>
      <c r="L2058" s="383"/>
    </row>
    <row r="2059" spans="1:12" hidden="1">
      <c r="A2059" s="8">
        <v>55</v>
      </c>
      <c r="B2059" s="1107"/>
      <c r="C2059" s="1122">
        <v>1016</v>
      </c>
      <c r="D2059" s="1123" t="s">
        <v>901</v>
      </c>
      <c r="E2059" s="511"/>
      <c r="F2059" s="519">
        <f t="shared" si="355"/>
        <v>0</v>
      </c>
      <c r="G2059" s="497"/>
      <c r="H2059" s="498"/>
      <c r="I2059" s="498"/>
      <c r="J2059" s="499"/>
      <c r="K2059" s="1433" t="str">
        <f t="shared" si="350"/>
        <v/>
      </c>
      <c r="L2059" s="383"/>
    </row>
    <row r="2060" spans="1:12">
      <c r="A2060" s="8">
        <v>60</v>
      </c>
      <c r="B2060" s="1101"/>
      <c r="C2060" s="1124">
        <v>1020</v>
      </c>
      <c r="D2060" s="1125" t="s">
        <v>902</v>
      </c>
      <c r="E2060" s="1416"/>
      <c r="F2060" s="521">
        <f t="shared" si="355"/>
        <v>105458</v>
      </c>
      <c r="G2060" s="439">
        <v>105458</v>
      </c>
      <c r="H2060" s="440"/>
      <c r="I2060" s="440"/>
      <c r="J2060" s="441"/>
      <c r="K2060" s="1433">
        <f t="shared" si="350"/>
        <v>1</v>
      </c>
      <c r="L2060" s="383"/>
    </row>
    <row r="2061" spans="1:12" hidden="1">
      <c r="A2061" s="7">
        <v>65</v>
      </c>
      <c r="B2061" s="1107"/>
      <c r="C2061" s="1126">
        <v>1030</v>
      </c>
      <c r="D2061" s="1127" t="s">
        <v>903</v>
      </c>
      <c r="E2061" s="1417"/>
      <c r="F2061" s="523">
        <f t="shared" si="355"/>
        <v>0</v>
      </c>
      <c r="G2061" s="436"/>
      <c r="H2061" s="437"/>
      <c r="I2061" s="437"/>
      <c r="J2061" s="438"/>
      <c r="K2061" s="1433" t="str">
        <f t="shared" si="350"/>
        <v/>
      </c>
      <c r="L2061" s="383"/>
    </row>
    <row r="2062" spans="1:12" hidden="1">
      <c r="A2062" s="8">
        <v>70</v>
      </c>
      <c r="B2062" s="1107"/>
      <c r="C2062" s="1124">
        <v>1051</v>
      </c>
      <c r="D2062" s="1128" t="s">
        <v>904</v>
      </c>
      <c r="E2062" s="1416"/>
      <c r="F2062" s="521">
        <f t="shared" si="355"/>
        <v>0</v>
      </c>
      <c r="G2062" s="439"/>
      <c r="H2062" s="440"/>
      <c r="I2062" s="440"/>
      <c r="J2062" s="441"/>
      <c r="K2062" s="1433" t="str">
        <f t="shared" si="350"/>
        <v/>
      </c>
      <c r="L2062" s="383"/>
    </row>
    <row r="2063" spans="1:12" hidden="1">
      <c r="A2063" s="8">
        <v>75</v>
      </c>
      <c r="B2063" s="1107"/>
      <c r="C2063" s="1108">
        <v>1052</v>
      </c>
      <c r="D2063" s="1109" t="s">
        <v>905</v>
      </c>
      <c r="E2063" s="509"/>
      <c r="F2063" s="518">
        <f t="shared" si="355"/>
        <v>0</v>
      </c>
      <c r="G2063" s="433"/>
      <c r="H2063" s="434"/>
      <c r="I2063" s="434"/>
      <c r="J2063" s="435"/>
      <c r="K2063" s="1433" t="str">
        <f t="shared" si="350"/>
        <v/>
      </c>
      <c r="L2063" s="383"/>
    </row>
    <row r="2064" spans="1:12" hidden="1">
      <c r="A2064" s="8">
        <v>80</v>
      </c>
      <c r="B2064" s="1107"/>
      <c r="C2064" s="1126">
        <v>1053</v>
      </c>
      <c r="D2064" s="1127" t="s">
        <v>1324</v>
      </c>
      <c r="E2064" s="1417"/>
      <c r="F2064" s="523">
        <f t="shared" si="355"/>
        <v>0</v>
      </c>
      <c r="G2064" s="436"/>
      <c r="H2064" s="437"/>
      <c r="I2064" s="437"/>
      <c r="J2064" s="438"/>
      <c r="K2064" s="1433" t="str">
        <f t="shared" si="350"/>
        <v/>
      </c>
      <c r="L2064" s="383"/>
    </row>
    <row r="2065" spans="1:12" hidden="1">
      <c r="A2065" s="8">
        <v>80</v>
      </c>
      <c r="B2065" s="1107"/>
      <c r="C2065" s="1124">
        <v>1062</v>
      </c>
      <c r="D2065" s="1125" t="s">
        <v>906</v>
      </c>
      <c r="E2065" s="1416"/>
      <c r="F2065" s="521">
        <f t="shared" si="355"/>
        <v>0</v>
      </c>
      <c r="G2065" s="439"/>
      <c r="H2065" s="440"/>
      <c r="I2065" s="440"/>
      <c r="J2065" s="441"/>
      <c r="K2065" s="1433" t="str">
        <f t="shared" si="350"/>
        <v/>
      </c>
      <c r="L2065" s="383"/>
    </row>
    <row r="2066" spans="1:12" hidden="1">
      <c r="A2066" s="8">
        <v>85</v>
      </c>
      <c r="B2066" s="1107"/>
      <c r="C2066" s="1126">
        <v>1063</v>
      </c>
      <c r="D2066" s="1129" t="s">
        <v>1282</v>
      </c>
      <c r="E2066" s="1417"/>
      <c r="F2066" s="523">
        <f t="shared" si="355"/>
        <v>0</v>
      </c>
      <c r="G2066" s="436"/>
      <c r="H2066" s="437"/>
      <c r="I2066" s="437"/>
      <c r="J2066" s="438"/>
      <c r="K2066" s="1433" t="str">
        <f t="shared" si="350"/>
        <v/>
      </c>
      <c r="L2066" s="383"/>
    </row>
    <row r="2067" spans="1:12" hidden="1">
      <c r="A2067" s="8">
        <v>90</v>
      </c>
      <c r="B2067" s="1107"/>
      <c r="C2067" s="1130">
        <v>1069</v>
      </c>
      <c r="D2067" s="1131" t="s">
        <v>907</v>
      </c>
      <c r="E2067" s="1418"/>
      <c r="F2067" s="525">
        <f t="shared" si="355"/>
        <v>0</v>
      </c>
      <c r="G2067" s="622"/>
      <c r="H2067" s="623"/>
      <c r="I2067" s="623"/>
      <c r="J2067" s="587"/>
      <c r="K2067" s="1433" t="str">
        <f t="shared" si="350"/>
        <v/>
      </c>
      <c r="L2067" s="383"/>
    </row>
    <row r="2068" spans="1:12" hidden="1">
      <c r="A2068" s="8">
        <v>90</v>
      </c>
      <c r="B2068" s="1101"/>
      <c r="C2068" s="1124">
        <v>1091</v>
      </c>
      <c r="D2068" s="1128" t="s">
        <v>1325</v>
      </c>
      <c r="E2068" s="1416"/>
      <c r="F2068" s="521">
        <f t="shared" si="355"/>
        <v>0</v>
      </c>
      <c r="G2068" s="439"/>
      <c r="H2068" s="440"/>
      <c r="I2068" s="440"/>
      <c r="J2068" s="441"/>
      <c r="K2068" s="1433" t="str">
        <f t="shared" si="350"/>
        <v/>
      </c>
      <c r="L2068" s="383"/>
    </row>
    <row r="2069" spans="1:12" hidden="1">
      <c r="A2069" s="7">
        <v>115</v>
      </c>
      <c r="B2069" s="1107"/>
      <c r="C2069" s="1108">
        <v>1092</v>
      </c>
      <c r="D2069" s="1109" t="s">
        <v>1088</v>
      </c>
      <c r="E2069" s="509"/>
      <c r="F2069" s="518">
        <f t="shared" si="355"/>
        <v>0</v>
      </c>
      <c r="G2069" s="433"/>
      <c r="H2069" s="434"/>
      <c r="I2069" s="434"/>
      <c r="J2069" s="435"/>
      <c r="K2069" s="1433" t="str">
        <f t="shared" si="350"/>
        <v/>
      </c>
      <c r="L2069" s="383"/>
    </row>
    <row r="2070" spans="1:12" hidden="1">
      <c r="A2070" s="7">
        <v>125</v>
      </c>
      <c r="B2070" s="1107"/>
      <c r="C2070" s="1104">
        <v>1098</v>
      </c>
      <c r="D2070" s="1132" t="s">
        <v>908</v>
      </c>
      <c r="E2070" s="513"/>
      <c r="F2070" s="517">
        <f t="shared" si="355"/>
        <v>0</v>
      </c>
      <c r="G2070" s="442"/>
      <c r="H2070" s="443"/>
      <c r="I2070" s="443"/>
      <c r="J2070" s="444"/>
      <c r="K2070" s="1433" t="str">
        <f t="shared" si="350"/>
        <v/>
      </c>
      <c r="L2070" s="383"/>
    </row>
    <row r="2071" spans="1:12" hidden="1">
      <c r="A2071" s="8">
        <v>130</v>
      </c>
      <c r="B2071" s="1100">
        <v>1900</v>
      </c>
      <c r="C2071" s="2192" t="s">
        <v>575</v>
      </c>
      <c r="D2071" s="2192"/>
      <c r="E2071" s="351">
        <f t="shared" ref="E2071:J2071" si="356">SUM(E2072:E2074)</f>
        <v>0</v>
      </c>
      <c r="F2071" s="352">
        <f t="shared" si="356"/>
        <v>0</v>
      </c>
      <c r="G2071" s="463">
        <f t="shared" si="356"/>
        <v>0</v>
      </c>
      <c r="H2071" s="464">
        <f t="shared" si="356"/>
        <v>0</v>
      </c>
      <c r="I2071" s="464">
        <f t="shared" si="356"/>
        <v>0</v>
      </c>
      <c r="J2071" s="465">
        <f t="shared" si="356"/>
        <v>0</v>
      </c>
      <c r="K2071" s="1433" t="str">
        <f t="shared" si="350"/>
        <v/>
      </c>
      <c r="L2071" s="383"/>
    </row>
    <row r="2072" spans="1:12" ht="31.5" hidden="1">
      <c r="A2072" s="8">
        <v>135</v>
      </c>
      <c r="B2072" s="1107"/>
      <c r="C2072" s="1102">
        <v>1901</v>
      </c>
      <c r="D2072" s="1133" t="s">
        <v>576</v>
      </c>
      <c r="E2072" s="507"/>
      <c r="F2072" s="516">
        <f>G2072+H2072+I2072+J2072</f>
        <v>0</v>
      </c>
      <c r="G2072" s="430"/>
      <c r="H2072" s="431"/>
      <c r="I2072" s="431"/>
      <c r="J2072" s="432"/>
      <c r="K2072" s="1433" t="str">
        <f t="shared" si="350"/>
        <v/>
      </c>
      <c r="L2072" s="383"/>
    </row>
    <row r="2073" spans="1:12" ht="31.5" hidden="1">
      <c r="A2073" s="8">
        <v>140</v>
      </c>
      <c r="B2073" s="1134"/>
      <c r="C2073" s="1108">
        <v>1981</v>
      </c>
      <c r="D2073" s="1135" t="s">
        <v>577</v>
      </c>
      <c r="E2073" s="509"/>
      <c r="F2073" s="518">
        <f>G2073+H2073+I2073+J2073</f>
        <v>0</v>
      </c>
      <c r="G2073" s="433"/>
      <c r="H2073" s="434"/>
      <c r="I2073" s="434"/>
      <c r="J2073" s="435"/>
      <c r="K2073" s="1433" t="str">
        <f t="shared" si="350"/>
        <v/>
      </c>
      <c r="L2073" s="383"/>
    </row>
    <row r="2074" spans="1:12" ht="31.5" hidden="1">
      <c r="A2074" s="8">
        <v>145</v>
      </c>
      <c r="B2074" s="1107"/>
      <c r="C2074" s="1104">
        <v>1991</v>
      </c>
      <c r="D2074" s="1136" t="s">
        <v>578</v>
      </c>
      <c r="E2074" s="513"/>
      <c r="F2074" s="517">
        <f>G2074+H2074+I2074+J2074</f>
        <v>0</v>
      </c>
      <c r="G2074" s="442"/>
      <c r="H2074" s="443"/>
      <c r="I2074" s="443"/>
      <c r="J2074" s="444"/>
      <c r="K2074" s="1433" t="str">
        <f t="shared" si="350"/>
        <v/>
      </c>
      <c r="L2074" s="383"/>
    </row>
    <row r="2075" spans="1:12" hidden="1">
      <c r="A2075" s="8">
        <v>150</v>
      </c>
      <c r="B2075" s="1100">
        <v>2100</v>
      </c>
      <c r="C2075" s="2192" t="s">
        <v>1072</v>
      </c>
      <c r="D2075" s="2192"/>
      <c r="E2075" s="351">
        <f t="shared" ref="E2075:J2075" si="357">SUM(E2076:E2080)</f>
        <v>0</v>
      </c>
      <c r="F2075" s="352">
        <f t="shared" si="357"/>
        <v>0</v>
      </c>
      <c r="G2075" s="463">
        <f t="shared" si="357"/>
        <v>0</v>
      </c>
      <c r="H2075" s="464">
        <f t="shared" si="357"/>
        <v>0</v>
      </c>
      <c r="I2075" s="464">
        <f t="shared" si="357"/>
        <v>0</v>
      </c>
      <c r="J2075" s="465">
        <f t="shared" si="357"/>
        <v>0</v>
      </c>
      <c r="K2075" s="1433" t="str">
        <f t="shared" si="350"/>
        <v/>
      </c>
      <c r="L2075" s="383"/>
    </row>
    <row r="2076" spans="1:12" hidden="1">
      <c r="A2076" s="8">
        <v>155</v>
      </c>
      <c r="B2076" s="1107"/>
      <c r="C2076" s="1102">
        <v>2110</v>
      </c>
      <c r="D2076" s="1137" t="s">
        <v>909</v>
      </c>
      <c r="E2076" s="507"/>
      <c r="F2076" s="516">
        <f>G2076+H2076+I2076+J2076</f>
        <v>0</v>
      </c>
      <c r="G2076" s="430"/>
      <c r="H2076" s="431"/>
      <c r="I2076" s="431"/>
      <c r="J2076" s="432"/>
      <c r="K2076" s="1433" t="str">
        <f t="shared" si="350"/>
        <v/>
      </c>
      <c r="L2076" s="383"/>
    </row>
    <row r="2077" spans="1:12" hidden="1">
      <c r="A2077" s="8">
        <v>160</v>
      </c>
      <c r="B2077" s="1134"/>
      <c r="C2077" s="1108">
        <v>2120</v>
      </c>
      <c r="D2077" s="1111" t="s">
        <v>910</v>
      </c>
      <c r="E2077" s="509"/>
      <c r="F2077" s="518">
        <f>G2077+H2077+I2077+J2077</f>
        <v>0</v>
      </c>
      <c r="G2077" s="433"/>
      <c r="H2077" s="434"/>
      <c r="I2077" s="434"/>
      <c r="J2077" s="435"/>
      <c r="K2077" s="1433" t="str">
        <f t="shared" si="350"/>
        <v/>
      </c>
      <c r="L2077" s="383"/>
    </row>
    <row r="2078" spans="1:12" hidden="1">
      <c r="A2078" s="8">
        <v>165</v>
      </c>
      <c r="B2078" s="1134"/>
      <c r="C2078" s="1108">
        <v>2125</v>
      </c>
      <c r="D2078" s="1111" t="s">
        <v>1026</v>
      </c>
      <c r="E2078" s="509"/>
      <c r="F2078" s="518">
        <f>G2078+H2078+I2078+J2078</f>
        <v>0</v>
      </c>
      <c r="G2078" s="433"/>
      <c r="H2078" s="434"/>
      <c r="I2078" s="1398">
        <v>0</v>
      </c>
      <c r="J2078" s="435"/>
      <c r="K2078" s="1433" t="str">
        <f t="shared" si="350"/>
        <v/>
      </c>
      <c r="L2078" s="383"/>
    </row>
    <row r="2079" spans="1:12" hidden="1">
      <c r="A2079" s="8">
        <v>175</v>
      </c>
      <c r="B2079" s="1106"/>
      <c r="C2079" s="1108">
        <v>2140</v>
      </c>
      <c r="D2079" s="1111" t="s">
        <v>912</v>
      </c>
      <c r="E2079" s="509"/>
      <c r="F2079" s="518">
        <f>G2079+H2079+I2079+J2079</f>
        <v>0</v>
      </c>
      <c r="G2079" s="433"/>
      <c r="H2079" s="434"/>
      <c r="I2079" s="1398">
        <v>0</v>
      </c>
      <c r="J2079" s="435"/>
      <c r="K2079" s="1433" t="str">
        <f t="shared" si="350"/>
        <v/>
      </c>
      <c r="L2079" s="383"/>
    </row>
    <row r="2080" spans="1:12" hidden="1">
      <c r="A2080" s="8">
        <v>180</v>
      </c>
      <c r="B2080" s="1107"/>
      <c r="C2080" s="1104">
        <v>2190</v>
      </c>
      <c r="D2080" s="1138" t="s">
        <v>913</v>
      </c>
      <c r="E2080" s="513"/>
      <c r="F2080" s="517">
        <f>G2080+H2080+I2080+J2080</f>
        <v>0</v>
      </c>
      <c r="G2080" s="442"/>
      <c r="H2080" s="443"/>
      <c r="I2080" s="1400">
        <v>0</v>
      </c>
      <c r="J2080" s="444"/>
      <c r="K2080" s="1433" t="str">
        <f t="shared" si="350"/>
        <v/>
      </c>
      <c r="L2080" s="383"/>
    </row>
    <row r="2081" spans="1:12" hidden="1">
      <c r="A2081" s="8">
        <v>185</v>
      </c>
      <c r="B2081" s="1100">
        <v>2200</v>
      </c>
      <c r="C2081" s="2192" t="s">
        <v>914</v>
      </c>
      <c r="D2081" s="2192"/>
      <c r="E2081" s="351">
        <f t="shared" ref="E2081:J2081" si="358">SUM(E2082:E2083)</f>
        <v>0</v>
      </c>
      <c r="F2081" s="352">
        <f t="shared" si="358"/>
        <v>0</v>
      </c>
      <c r="G2081" s="463">
        <f t="shared" si="358"/>
        <v>0</v>
      </c>
      <c r="H2081" s="464">
        <f t="shared" si="358"/>
        <v>0</v>
      </c>
      <c r="I2081" s="464">
        <f t="shared" si="358"/>
        <v>0</v>
      </c>
      <c r="J2081" s="465">
        <f t="shared" si="358"/>
        <v>0</v>
      </c>
      <c r="K2081" s="1433" t="str">
        <f t="shared" si="350"/>
        <v/>
      </c>
      <c r="L2081" s="383"/>
    </row>
    <row r="2082" spans="1:12" hidden="1">
      <c r="A2082" s="8">
        <v>190</v>
      </c>
      <c r="B2082" s="1107"/>
      <c r="C2082" s="1102">
        <v>2221</v>
      </c>
      <c r="D2082" s="1103" t="s">
        <v>1265</v>
      </c>
      <c r="E2082" s="507"/>
      <c r="F2082" s="516">
        <f t="shared" ref="F2082:F2087" si="359">G2082+H2082+I2082+J2082</f>
        <v>0</v>
      </c>
      <c r="G2082" s="430"/>
      <c r="H2082" s="431"/>
      <c r="I2082" s="431"/>
      <c r="J2082" s="432"/>
      <c r="K2082" s="1433" t="str">
        <f t="shared" si="350"/>
        <v/>
      </c>
      <c r="L2082" s="383"/>
    </row>
    <row r="2083" spans="1:12" hidden="1">
      <c r="A2083" s="8">
        <v>200</v>
      </c>
      <c r="B2083" s="1107"/>
      <c r="C2083" s="1104">
        <v>2224</v>
      </c>
      <c r="D2083" s="1105" t="s">
        <v>915</v>
      </c>
      <c r="E2083" s="513"/>
      <c r="F2083" s="517">
        <f t="shared" si="359"/>
        <v>0</v>
      </c>
      <c r="G2083" s="442"/>
      <c r="H2083" s="443"/>
      <c r="I2083" s="443"/>
      <c r="J2083" s="444"/>
      <c r="K2083" s="1433" t="str">
        <f t="shared" si="350"/>
        <v/>
      </c>
      <c r="L2083" s="383"/>
    </row>
    <row r="2084" spans="1:12" hidden="1">
      <c r="A2084" s="8">
        <v>200</v>
      </c>
      <c r="B2084" s="1100">
        <v>2500</v>
      </c>
      <c r="C2084" s="2192" t="s">
        <v>916</v>
      </c>
      <c r="D2084" s="2200"/>
      <c r="E2084" s="1415"/>
      <c r="F2084" s="352">
        <f t="shared" si="359"/>
        <v>0</v>
      </c>
      <c r="G2084" s="1214"/>
      <c r="H2084" s="1215"/>
      <c r="I2084" s="1215"/>
      <c r="J2084" s="1216"/>
      <c r="K2084" s="1433" t="str">
        <f t="shared" si="350"/>
        <v/>
      </c>
      <c r="L2084" s="383"/>
    </row>
    <row r="2085" spans="1:12" hidden="1">
      <c r="A2085" s="8">
        <v>205</v>
      </c>
      <c r="B2085" s="1100">
        <v>2600</v>
      </c>
      <c r="C2085" s="2193" t="s">
        <v>917</v>
      </c>
      <c r="D2085" s="2194"/>
      <c r="E2085" s="1415"/>
      <c r="F2085" s="352">
        <f t="shared" si="359"/>
        <v>0</v>
      </c>
      <c r="G2085" s="1214"/>
      <c r="H2085" s="1215"/>
      <c r="I2085" s="1215"/>
      <c r="J2085" s="1216"/>
      <c r="K2085" s="1433" t="str">
        <f t="shared" si="350"/>
        <v/>
      </c>
      <c r="L2085" s="383"/>
    </row>
    <row r="2086" spans="1:12" hidden="1">
      <c r="A2086" s="8">
        <v>210</v>
      </c>
      <c r="B2086" s="1100">
        <v>2700</v>
      </c>
      <c r="C2086" s="2193" t="s">
        <v>918</v>
      </c>
      <c r="D2086" s="2194"/>
      <c r="E2086" s="1415"/>
      <c r="F2086" s="352">
        <f t="shared" si="359"/>
        <v>0</v>
      </c>
      <c r="G2086" s="1214"/>
      <c r="H2086" s="1215"/>
      <c r="I2086" s="1215"/>
      <c r="J2086" s="1216"/>
      <c r="K2086" s="1433" t="str">
        <f t="shared" si="350"/>
        <v/>
      </c>
      <c r="L2086" s="383"/>
    </row>
    <row r="2087" spans="1:12" hidden="1">
      <c r="A2087" s="8">
        <v>215</v>
      </c>
      <c r="B2087" s="1100">
        <v>2800</v>
      </c>
      <c r="C2087" s="2193" t="s">
        <v>1729</v>
      </c>
      <c r="D2087" s="2194"/>
      <c r="E2087" s="1415"/>
      <c r="F2087" s="352">
        <f t="shared" si="359"/>
        <v>0</v>
      </c>
      <c r="G2087" s="1214"/>
      <c r="H2087" s="1215"/>
      <c r="I2087" s="1215"/>
      <c r="J2087" s="1216"/>
      <c r="K2087" s="1433" t="str">
        <f t="shared" si="350"/>
        <v/>
      </c>
      <c r="L2087" s="383"/>
    </row>
    <row r="2088" spans="1:12" ht="36" hidden="1" customHeight="1">
      <c r="A2088" s="7">
        <v>220</v>
      </c>
      <c r="B2088" s="1100">
        <v>2900</v>
      </c>
      <c r="C2088" s="2192" t="s">
        <v>919</v>
      </c>
      <c r="D2088" s="2192"/>
      <c r="E2088" s="351">
        <f t="shared" ref="E2088:J2088" si="360">SUM(E2089:E2096)</f>
        <v>0</v>
      </c>
      <c r="F2088" s="352">
        <f t="shared" si="360"/>
        <v>0</v>
      </c>
      <c r="G2088" s="463">
        <f t="shared" si="360"/>
        <v>0</v>
      </c>
      <c r="H2088" s="464">
        <f t="shared" si="360"/>
        <v>0</v>
      </c>
      <c r="I2088" s="464">
        <f t="shared" si="360"/>
        <v>0</v>
      </c>
      <c r="J2088" s="465">
        <f t="shared" si="360"/>
        <v>0</v>
      </c>
      <c r="K2088" s="1433" t="str">
        <f t="shared" si="350"/>
        <v/>
      </c>
      <c r="L2088" s="383"/>
    </row>
    <row r="2089" spans="1:12" hidden="1">
      <c r="A2089" s="8">
        <v>225</v>
      </c>
      <c r="B2089" s="1139"/>
      <c r="C2089" s="1102">
        <v>2910</v>
      </c>
      <c r="D2089" s="1140" t="s">
        <v>2144</v>
      </c>
      <c r="E2089" s="507"/>
      <c r="F2089" s="516">
        <f t="shared" ref="F2089:F2096" si="361">G2089+H2089+I2089+J2089</f>
        <v>0</v>
      </c>
      <c r="G2089" s="430"/>
      <c r="H2089" s="431"/>
      <c r="I2089" s="431"/>
      <c r="J2089" s="432"/>
      <c r="K2089" s="1433" t="str">
        <f t="shared" si="350"/>
        <v/>
      </c>
      <c r="L2089" s="383"/>
    </row>
    <row r="2090" spans="1:12" hidden="1">
      <c r="A2090" s="8">
        <v>230</v>
      </c>
      <c r="B2090" s="1139"/>
      <c r="C2090" s="1126">
        <v>2920</v>
      </c>
      <c r="D2090" s="1141" t="s">
        <v>2143</v>
      </c>
      <c r="E2090" s="1417"/>
      <c r="F2090" s="523">
        <f>G2090+H2090+I2090+J2090</f>
        <v>0</v>
      </c>
      <c r="G2090" s="436"/>
      <c r="H2090" s="437"/>
      <c r="I2090" s="437"/>
      <c r="J2090" s="438"/>
      <c r="K2090" s="1433" t="str">
        <f t="shared" si="350"/>
        <v/>
      </c>
      <c r="L2090" s="383"/>
    </row>
    <row r="2091" spans="1:12" ht="31.5" hidden="1">
      <c r="A2091" s="8">
        <v>245</v>
      </c>
      <c r="B2091" s="1139"/>
      <c r="C2091" s="1126">
        <v>2969</v>
      </c>
      <c r="D2091" s="1141" t="s">
        <v>920</v>
      </c>
      <c r="E2091" s="1417"/>
      <c r="F2091" s="523">
        <f t="shared" si="361"/>
        <v>0</v>
      </c>
      <c r="G2091" s="436"/>
      <c r="H2091" s="437"/>
      <c r="I2091" s="437"/>
      <c r="J2091" s="438"/>
      <c r="K2091" s="1433" t="str">
        <f t="shared" si="350"/>
        <v/>
      </c>
      <c r="L2091" s="383"/>
    </row>
    <row r="2092" spans="1:12" ht="31.5" hidden="1">
      <c r="A2092" s="7">
        <v>220</v>
      </c>
      <c r="B2092" s="1139"/>
      <c r="C2092" s="1142">
        <v>2970</v>
      </c>
      <c r="D2092" s="1143" t="s">
        <v>921</v>
      </c>
      <c r="E2092" s="1419"/>
      <c r="F2092" s="527">
        <f t="shared" si="361"/>
        <v>0</v>
      </c>
      <c r="G2092" s="630"/>
      <c r="H2092" s="631"/>
      <c r="I2092" s="631"/>
      <c r="J2092" s="606"/>
      <c r="K2092" s="1433" t="str">
        <f t="shared" si="350"/>
        <v/>
      </c>
      <c r="L2092" s="383"/>
    </row>
    <row r="2093" spans="1:12" hidden="1">
      <c r="A2093" s="8">
        <v>225</v>
      </c>
      <c r="B2093" s="1139"/>
      <c r="C2093" s="1130">
        <v>2989</v>
      </c>
      <c r="D2093" s="1144" t="s">
        <v>922</v>
      </c>
      <c r="E2093" s="1418"/>
      <c r="F2093" s="525">
        <f t="shared" si="361"/>
        <v>0</v>
      </c>
      <c r="G2093" s="622"/>
      <c r="H2093" s="623"/>
      <c r="I2093" s="623"/>
      <c r="J2093" s="587"/>
      <c r="K2093" s="1433" t="str">
        <f t="shared" si="350"/>
        <v/>
      </c>
      <c r="L2093" s="383"/>
    </row>
    <row r="2094" spans="1:12" ht="31.5" hidden="1">
      <c r="A2094" s="8">
        <v>230</v>
      </c>
      <c r="B2094" s="1107"/>
      <c r="C2094" s="1124">
        <v>2990</v>
      </c>
      <c r="D2094" s="1145" t="s">
        <v>2145</v>
      </c>
      <c r="E2094" s="1416"/>
      <c r="F2094" s="521">
        <f>G2094+H2094+I2094+J2094</f>
        <v>0</v>
      </c>
      <c r="G2094" s="439"/>
      <c r="H2094" s="440"/>
      <c r="I2094" s="440"/>
      <c r="J2094" s="441"/>
      <c r="K2094" s="1433" t="str">
        <f t="shared" si="350"/>
        <v/>
      </c>
      <c r="L2094" s="383"/>
    </row>
    <row r="2095" spans="1:12" hidden="1">
      <c r="A2095" s="8">
        <v>235</v>
      </c>
      <c r="B2095" s="1107"/>
      <c r="C2095" s="1124">
        <v>2991</v>
      </c>
      <c r="D2095" s="1145" t="s">
        <v>923</v>
      </c>
      <c r="E2095" s="1416"/>
      <c r="F2095" s="521">
        <f t="shared" si="361"/>
        <v>0</v>
      </c>
      <c r="G2095" s="439"/>
      <c r="H2095" s="440"/>
      <c r="I2095" s="440"/>
      <c r="J2095" s="441"/>
      <c r="K2095" s="1433" t="str">
        <f t="shared" si="350"/>
        <v/>
      </c>
      <c r="L2095" s="383"/>
    </row>
    <row r="2096" spans="1:12" hidden="1">
      <c r="A2096" s="8">
        <v>240</v>
      </c>
      <c r="B2096" s="1107"/>
      <c r="C2096" s="1104">
        <v>2992</v>
      </c>
      <c r="D2096" s="1146" t="s">
        <v>924</v>
      </c>
      <c r="E2096" s="513"/>
      <c r="F2096" s="517">
        <f t="shared" si="361"/>
        <v>0</v>
      </c>
      <c r="G2096" s="442"/>
      <c r="H2096" s="443"/>
      <c r="I2096" s="443"/>
      <c r="J2096" s="444"/>
      <c r="K2096" s="1433" t="str">
        <f t="shared" si="350"/>
        <v/>
      </c>
      <c r="L2096" s="383"/>
    </row>
    <row r="2097" spans="1:12" hidden="1">
      <c r="A2097" s="8">
        <v>245</v>
      </c>
      <c r="B2097" s="1100">
        <v>3300</v>
      </c>
      <c r="C2097" s="1147" t="s">
        <v>2237</v>
      </c>
      <c r="D2097" s="1977"/>
      <c r="E2097" s="351">
        <f t="shared" ref="E2097:J2097" si="362">SUM(E2098:E2102)</f>
        <v>0</v>
      </c>
      <c r="F2097" s="352">
        <f t="shared" si="362"/>
        <v>0</v>
      </c>
      <c r="G2097" s="463">
        <f t="shared" si="362"/>
        <v>0</v>
      </c>
      <c r="H2097" s="464">
        <f t="shared" si="362"/>
        <v>0</v>
      </c>
      <c r="I2097" s="464">
        <f t="shared" si="362"/>
        <v>0</v>
      </c>
      <c r="J2097" s="465">
        <f t="shared" si="362"/>
        <v>0</v>
      </c>
      <c r="K2097" s="1433" t="str">
        <f t="shared" si="350"/>
        <v/>
      </c>
      <c r="L2097" s="383"/>
    </row>
    <row r="2098" spans="1:12" hidden="1">
      <c r="A2098" s="7">
        <v>250</v>
      </c>
      <c r="B2098" s="1106"/>
      <c r="C2098" s="1102">
        <v>3301</v>
      </c>
      <c r="D2098" s="1148" t="s">
        <v>926</v>
      </c>
      <c r="E2098" s="507"/>
      <c r="F2098" s="516">
        <f t="shared" ref="F2098:F2105" si="363">G2098+H2098+I2098+J2098</f>
        <v>0</v>
      </c>
      <c r="G2098" s="430"/>
      <c r="H2098" s="431"/>
      <c r="I2098" s="1396">
        <v>0</v>
      </c>
      <c r="J2098" s="637">
        <v>0</v>
      </c>
      <c r="K2098" s="1433" t="str">
        <f t="shared" si="350"/>
        <v/>
      </c>
      <c r="L2098" s="383"/>
    </row>
    <row r="2099" spans="1:12" hidden="1">
      <c r="A2099" s="8">
        <v>255</v>
      </c>
      <c r="B2099" s="1106"/>
      <c r="C2099" s="1108">
        <v>3302</v>
      </c>
      <c r="D2099" s="1149" t="s">
        <v>1027</v>
      </c>
      <c r="E2099" s="509"/>
      <c r="F2099" s="518">
        <f t="shared" si="363"/>
        <v>0</v>
      </c>
      <c r="G2099" s="433"/>
      <c r="H2099" s="434"/>
      <c r="I2099" s="1398">
        <v>0</v>
      </c>
      <c r="J2099" s="638">
        <v>0</v>
      </c>
      <c r="K2099" s="1433" t="str">
        <f t="shared" si="350"/>
        <v/>
      </c>
      <c r="L2099" s="383"/>
    </row>
    <row r="2100" spans="1:12" hidden="1">
      <c r="A2100" s="8">
        <v>265</v>
      </c>
      <c r="B2100" s="1106"/>
      <c r="C2100" s="1108">
        <v>3303</v>
      </c>
      <c r="D2100" s="1149" t="s">
        <v>927</v>
      </c>
      <c r="E2100" s="509"/>
      <c r="F2100" s="518">
        <f t="shared" si="363"/>
        <v>0</v>
      </c>
      <c r="G2100" s="433"/>
      <c r="H2100" s="434"/>
      <c r="I2100" s="1398">
        <v>0</v>
      </c>
      <c r="J2100" s="638">
        <v>0</v>
      </c>
      <c r="K2100" s="1433" t="str">
        <f t="shared" si="350"/>
        <v/>
      </c>
      <c r="L2100" s="383"/>
    </row>
    <row r="2101" spans="1:12" hidden="1">
      <c r="A2101" s="7">
        <v>270</v>
      </c>
      <c r="B2101" s="1106"/>
      <c r="C2101" s="1108">
        <v>3304</v>
      </c>
      <c r="D2101" s="1149" t="s">
        <v>928</v>
      </c>
      <c r="E2101" s="509"/>
      <c r="F2101" s="518">
        <f t="shared" si="363"/>
        <v>0</v>
      </c>
      <c r="G2101" s="433"/>
      <c r="H2101" s="434"/>
      <c r="I2101" s="1398">
        <v>0</v>
      </c>
      <c r="J2101" s="638">
        <v>0</v>
      </c>
      <c r="K2101" s="1433" t="str">
        <f t="shared" si="350"/>
        <v/>
      </c>
      <c r="L2101" s="383"/>
    </row>
    <row r="2102" spans="1:12" ht="31.5" hidden="1">
      <c r="A2102" s="7">
        <v>290</v>
      </c>
      <c r="B2102" s="1106"/>
      <c r="C2102" s="1104">
        <v>3306</v>
      </c>
      <c r="D2102" s="1150" t="s">
        <v>1730</v>
      </c>
      <c r="E2102" s="513"/>
      <c r="F2102" s="517">
        <f t="shared" si="363"/>
        <v>0</v>
      </c>
      <c r="G2102" s="442"/>
      <c r="H2102" s="443"/>
      <c r="I2102" s="1400">
        <v>0</v>
      </c>
      <c r="J2102" s="1405">
        <v>0</v>
      </c>
      <c r="K2102" s="1433" t="str">
        <f t="shared" si="350"/>
        <v/>
      </c>
      <c r="L2102" s="383"/>
    </row>
    <row r="2103" spans="1:12" hidden="1">
      <c r="A2103" s="7">
        <v>320</v>
      </c>
      <c r="B2103" s="1100">
        <v>3900</v>
      </c>
      <c r="C2103" s="2192" t="s">
        <v>929</v>
      </c>
      <c r="D2103" s="2192"/>
      <c r="E2103" s="1415"/>
      <c r="F2103" s="352">
        <f t="shared" si="363"/>
        <v>0</v>
      </c>
      <c r="G2103" s="1214"/>
      <c r="H2103" s="1215"/>
      <c r="I2103" s="1215"/>
      <c r="J2103" s="1216"/>
      <c r="K2103" s="1433" t="str">
        <f t="shared" ref="K2103:K2150" si="364">(IF($E2103&lt;&gt;0,$K$2,IF($F2103&lt;&gt;0,$K$2,IF($G2103&lt;&gt;0,$K$2,IF($H2103&lt;&gt;0,$K$2,IF($I2103&lt;&gt;0,$K$2,IF($J2103&lt;&gt;0,$K$2,"")))))))</f>
        <v/>
      </c>
      <c r="L2103" s="383"/>
    </row>
    <row r="2104" spans="1:12" hidden="1">
      <c r="A2104" s="7">
        <v>330</v>
      </c>
      <c r="B2104" s="1100">
        <v>4000</v>
      </c>
      <c r="C2104" s="2192" t="s">
        <v>930</v>
      </c>
      <c r="D2104" s="2192"/>
      <c r="E2104" s="1415"/>
      <c r="F2104" s="352">
        <f t="shared" si="363"/>
        <v>0</v>
      </c>
      <c r="G2104" s="1214"/>
      <c r="H2104" s="1215"/>
      <c r="I2104" s="1215"/>
      <c r="J2104" s="1216"/>
      <c r="K2104" s="1433" t="str">
        <f t="shared" si="364"/>
        <v/>
      </c>
      <c r="L2104" s="383"/>
    </row>
    <row r="2105" spans="1:12" hidden="1">
      <c r="A2105" s="7">
        <v>350</v>
      </c>
      <c r="B2105" s="1100">
        <v>4100</v>
      </c>
      <c r="C2105" s="2192" t="s">
        <v>931</v>
      </c>
      <c r="D2105" s="2192"/>
      <c r="E2105" s="1415"/>
      <c r="F2105" s="352">
        <f t="shared" si="363"/>
        <v>0</v>
      </c>
      <c r="G2105" s="1214"/>
      <c r="H2105" s="1215"/>
      <c r="I2105" s="1215"/>
      <c r="J2105" s="1216"/>
      <c r="K2105" s="1433" t="str">
        <f t="shared" si="364"/>
        <v/>
      </c>
      <c r="L2105" s="383"/>
    </row>
    <row r="2106" spans="1:12" hidden="1">
      <c r="A2106" s="8">
        <v>355</v>
      </c>
      <c r="B2106" s="1100">
        <v>4200</v>
      </c>
      <c r="C2106" s="2192" t="s">
        <v>932</v>
      </c>
      <c r="D2106" s="2192"/>
      <c r="E2106" s="351">
        <f t="shared" ref="E2106:J2106" si="365">SUM(E2107:E2112)</f>
        <v>0</v>
      </c>
      <c r="F2106" s="352">
        <f t="shared" si="365"/>
        <v>0</v>
      </c>
      <c r="G2106" s="463">
        <f t="shared" si="365"/>
        <v>0</v>
      </c>
      <c r="H2106" s="464">
        <f t="shared" si="365"/>
        <v>0</v>
      </c>
      <c r="I2106" s="464">
        <f t="shared" si="365"/>
        <v>0</v>
      </c>
      <c r="J2106" s="465">
        <f t="shared" si="365"/>
        <v>0</v>
      </c>
      <c r="K2106" s="1433" t="str">
        <f t="shared" si="364"/>
        <v/>
      </c>
      <c r="L2106" s="383"/>
    </row>
    <row r="2107" spans="1:12" hidden="1">
      <c r="A2107" s="8">
        <v>375</v>
      </c>
      <c r="B2107" s="1151"/>
      <c r="C2107" s="1102">
        <v>4201</v>
      </c>
      <c r="D2107" s="1103" t="s">
        <v>933</v>
      </c>
      <c r="E2107" s="507"/>
      <c r="F2107" s="516">
        <f t="shared" ref="F2107:F2112" si="366">G2107+H2107+I2107+J2107</f>
        <v>0</v>
      </c>
      <c r="G2107" s="430"/>
      <c r="H2107" s="431"/>
      <c r="I2107" s="431"/>
      <c r="J2107" s="432"/>
      <c r="K2107" s="1433" t="str">
        <f t="shared" si="364"/>
        <v/>
      </c>
      <c r="L2107" s="383"/>
    </row>
    <row r="2108" spans="1:12" hidden="1">
      <c r="A2108" s="8">
        <v>375</v>
      </c>
      <c r="B2108" s="1151"/>
      <c r="C2108" s="1108">
        <v>4202</v>
      </c>
      <c r="D2108" s="1152" t="s">
        <v>934</v>
      </c>
      <c r="E2108" s="509"/>
      <c r="F2108" s="518">
        <f t="shared" si="366"/>
        <v>0</v>
      </c>
      <c r="G2108" s="433"/>
      <c r="H2108" s="434"/>
      <c r="I2108" s="434"/>
      <c r="J2108" s="435"/>
      <c r="K2108" s="1433" t="str">
        <f t="shared" si="364"/>
        <v/>
      </c>
      <c r="L2108" s="383"/>
    </row>
    <row r="2109" spans="1:12" hidden="1">
      <c r="A2109" s="8">
        <v>380</v>
      </c>
      <c r="B2109" s="1151"/>
      <c r="C2109" s="1108">
        <v>4214</v>
      </c>
      <c r="D2109" s="1152" t="s">
        <v>935</v>
      </c>
      <c r="E2109" s="509"/>
      <c r="F2109" s="518">
        <f t="shared" si="366"/>
        <v>0</v>
      </c>
      <c r="G2109" s="433"/>
      <c r="H2109" s="434"/>
      <c r="I2109" s="434"/>
      <c r="J2109" s="435"/>
      <c r="K2109" s="1433" t="str">
        <f t="shared" si="364"/>
        <v/>
      </c>
      <c r="L2109" s="383"/>
    </row>
    <row r="2110" spans="1:12" hidden="1">
      <c r="A2110" s="8">
        <v>385</v>
      </c>
      <c r="B2110" s="1151"/>
      <c r="C2110" s="1108">
        <v>4217</v>
      </c>
      <c r="D2110" s="1152" t="s">
        <v>936</v>
      </c>
      <c r="E2110" s="509"/>
      <c r="F2110" s="518">
        <f t="shared" si="366"/>
        <v>0</v>
      </c>
      <c r="G2110" s="433"/>
      <c r="H2110" s="434"/>
      <c r="I2110" s="434"/>
      <c r="J2110" s="435"/>
      <c r="K2110" s="1433" t="str">
        <f t="shared" si="364"/>
        <v/>
      </c>
      <c r="L2110" s="383"/>
    </row>
    <row r="2111" spans="1:12" hidden="1">
      <c r="A2111" s="8">
        <v>390</v>
      </c>
      <c r="B2111" s="1151"/>
      <c r="C2111" s="1108">
        <v>4218</v>
      </c>
      <c r="D2111" s="1109" t="s">
        <v>937</v>
      </c>
      <c r="E2111" s="509"/>
      <c r="F2111" s="518">
        <f t="shared" si="366"/>
        <v>0</v>
      </c>
      <c r="G2111" s="433"/>
      <c r="H2111" s="434"/>
      <c r="I2111" s="434"/>
      <c r="J2111" s="435"/>
      <c r="K2111" s="1433" t="str">
        <f t="shared" si="364"/>
        <v/>
      </c>
      <c r="L2111" s="383"/>
    </row>
    <row r="2112" spans="1:12" hidden="1">
      <c r="A2112" s="8">
        <v>390</v>
      </c>
      <c r="B2112" s="1151"/>
      <c r="C2112" s="1104">
        <v>4219</v>
      </c>
      <c r="D2112" s="1136" t="s">
        <v>938</v>
      </c>
      <c r="E2112" s="513"/>
      <c r="F2112" s="517">
        <f t="shared" si="366"/>
        <v>0</v>
      </c>
      <c r="G2112" s="442"/>
      <c r="H2112" s="443"/>
      <c r="I2112" s="443"/>
      <c r="J2112" s="444"/>
      <c r="K2112" s="1433" t="str">
        <f t="shared" si="364"/>
        <v/>
      </c>
      <c r="L2112" s="383"/>
    </row>
    <row r="2113" spans="1:12" hidden="1">
      <c r="A2113" s="8">
        <v>395</v>
      </c>
      <c r="B2113" s="1100">
        <v>4300</v>
      </c>
      <c r="C2113" s="2192" t="s">
        <v>1734</v>
      </c>
      <c r="D2113" s="2192"/>
      <c r="E2113" s="351">
        <f t="shared" ref="E2113:J2113" si="367">SUM(E2114:E2116)</f>
        <v>0</v>
      </c>
      <c r="F2113" s="352">
        <f t="shared" si="367"/>
        <v>0</v>
      </c>
      <c r="G2113" s="463">
        <f t="shared" si="367"/>
        <v>0</v>
      </c>
      <c r="H2113" s="464">
        <f t="shared" si="367"/>
        <v>0</v>
      </c>
      <c r="I2113" s="464">
        <f t="shared" si="367"/>
        <v>0</v>
      </c>
      <c r="J2113" s="465">
        <f t="shared" si="367"/>
        <v>0</v>
      </c>
      <c r="K2113" s="1433" t="str">
        <f t="shared" si="364"/>
        <v/>
      </c>
      <c r="L2113" s="383"/>
    </row>
    <row r="2114" spans="1:12" hidden="1">
      <c r="A2114" s="353">
        <v>397</v>
      </c>
      <c r="B2114" s="1151"/>
      <c r="C2114" s="1102">
        <v>4301</v>
      </c>
      <c r="D2114" s="1121" t="s">
        <v>939</v>
      </c>
      <c r="E2114" s="507"/>
      <c r="F2114" s="516">
        <f t="shared" ref="F2114:F2119" si="368">G2114+H2114+I2114+J2114</f>
        <v>0</v>
      </c>
      <c r="G2114" s="430"/>
      <c r="H2114" s="431"/>
      <c r="I2114" s="431"/>
      <c r="J2114" s="432"/>
      <c r="K2114" s="1433" t="str">
        <f t="shared" si="364"/>
        <v/>
      </c>
      <c r="L2114" s="383"/>
    </row>
    <row r="2115" spans="1:12" hidden="1">
      <c r="A2115" s="6">
        <v>398</v>
      </c>
      <c r="B2115" s="1151"/>
      <c r="C2115" s="1108">
        <v>4302</v>
      </c>
      <c r="D2115" s="1152" t="s">
        <v>1028</v>
      </c>
      <c r="E2115" s="509"/>
      <c r="F2115" s="518">
        <f t="shared" si="368"/>
        <v>0</v>
      </c>
      <c r="G2115" s="433"/>
      <c r="H2115" s="434"/>
      <c r="I2115" s="434"/>
      <c r="J2115" s="435"/>
      <c r="K2115" s="1433" t="str">
        <f t="shared" si="364"/>
        <v/>
      </c>
      <c r="L2115" s="383"/>
    </row>
    <row r="2116" spans="1:12" hidden="1">
      <c r="A2116" s="6">
        <v>399</v>
      </c>
      <c r="B2116" s="1151"/>
      <c r="C2116" s="1104">
        <v>4309</v>
      </c>
      <c r="D2116" s="1112" t="s">
        <v>941</v>
      </c>
      <c r="E2116" s="513"/>
      <c r="F2116" s="517">
        <f t="shared" si="368"/>
        <v>0</v>
      </c>
      <c r="G2116" s="442"/>
      <c r="H2116" s="443"/>
      <c r="I2116" s="443"/>
      <c r="J2116" s="444"/>
      <c r="K2116" s="1433" t="str">
        <f t="shared" si="364"/>
        <v/>
      </c>
      <c r="L2116" s="383"/>
    </row>
    <row r="2117" spans="1:12" hidden="1">
      <c r="A2117" s="6">
        <v>400</v>
      </c>
      <c r="B2117" s="1100">
        <v>4400</v>
      </c>
      <c r="C2117" s="2192" t="s">
        <v>1731</v>
      </c>
      <c r="D2117" s="2192"/>
      <c r="E2117" s="1415"/>
      <c r="F2117" s="352">
        <f t="shared" si="368"/>
        <v>0</v>
      </c>
      <c r="G2117" s="1214"/>
      <c r="H2117" s="1215"/>
      <c r="I2117" s="1215"/>
      <c r="J2117" s="1216"/>
      <c r="K2117" s="1433" t="str">
        <f t="shared" si="364"/>
        <v/>
      </c>
      <c r="L2117" s="383"/>
    </row>
    <row r="2118" spans="1:12" hidden="1">
      <c r="A2118" s="6">
        <v>401</v>
      </c>
      <c r="B2118" s="1100">
        <v>4500</v>
      </c>
      <c r="C2118" s="2192" t="s">
        <v>1732</v>
      </c>
      <c r="D2118" s="2192"/>
      <c r="E2118" s="1415"/>
      <c r="F2118" s="352">
        <f t="shared" si="368"/>
        <v>0</v>
      </c>
      <c r="G2118" s="1214"/>
      <c r="H2118" s="1215"/>
      <c r="I2118" s="1215"/>
      <c r="J2118" s="1216"/>
      <c r="K2118" s="1433" t="str">
        <f t="shared" si="364"/>
        <v/>
      </c>
      <c r="L2118" s="383"/>
    </row>
    <row r="2119" spans="1:12" hidden="1">
      <c r="A2119" s="14">
        <v>404</v>
      </c>
      <c r="B2119" s="1100">
        <v>4600</v>
      </c>
      <c r="C2119" s="2193" t="s">
        <v>942</v>
      </c>
      <c r="D2119" s="2194"/>
      <c r="E2119" s="1415"/>
      <c r="F2119" s="352">
        <f t="shared" si="368"/>
        <v>0</v>
      </c>
      <c r="G2119" s="1214"/>
      <c r="H2119" s="1215"/>
      <c r="I2119" s="1215"/>
      <c r="J2119" s="1216"/>
      <c r="K2119" s="1433" t="str">
        <f t="shared" si="364"/>
        <v/>
      </c>
      <c r="L2119" s="383"/>
    </row>
    <row r="2120" spans="1:12" hidden="1">
      <c r="A2120" s="14">
        <v>404</v>
      </c>
      <c r="B2120" s="1100">
        <v>4900</v>
      </c>
      <c r="C2120" s="2192" t="s">
        <v>579</v>
      </c>
      <c r="D2120" s="2192"/>
      <c r="E2120" s="351">
        <f t="shared" ref="E2120:J2120" si="369">+E2121+E2122</f>
        <v>0</v>
      </c>
      <c r="F2120" s="352">
        <f t="shared" si="369"/>
        <v>0</v>
      </c>
      <c r="G2120" s="463">
        <f t="shared" si="369"/>
        <v>0</v>
      </c>
      <c r="H2120" s="464">
        <f t="shared" si="369"/>
        <v>0</v>
      </c>
      <c r="I2120" s="464">
        <f t="shared" si="369"/>
        <v>0</v>
      </c>
      <c r="J2120" s="465">
        <f t="shared" si="369"/>
        <v>0</v>
      </c>
      <c r="K2120" s="1433" t="str">
        <f t="shared" si="364"/>
        <v/>
      </c>
      <c r="L2120" s="383"/>
    </row>
    <row r="2121" spans="1:12" hidden="1">
      <c r="A2121" s="7">
        <v>440</v>
      </c>
      <c r="B2121" s="1151"/>
      <c r="C2121" s="1102">
        <v>4901</v>
      </c>
      <c r="D2121" s="1153" t="s">
        <v>580</v>
      </c>
      <c r="E2121" s="507"/>
      <c r="F2121" s="516">
        <f>G2121+H2121+I2121+J2121</f>
        <v>0</v>
      </c>
      <c r="G2121" s="430"/>
      <c r="H2121" s="431"/>
      <c r="I2121" s="431"/>
      <c r="J2121" s="432"/>
      <c r="K2121" s="1433" t="str">
        <f t="shared" si="364"/>
        <v/>
      </c>
      <c r="L2121" s="383"/>
    </row>
    <row r="2122" spans="1:12" hidden="1">
      <c r="A2122" s="7">
        <v>450</v>
      </c>
      <c r="B2122" s="1151"/>
      <c r="C2122" s="1104">
        <v>4902</v>
      </c>
      <c r="D2122" s="1112" t="s">
        <v>581</v>
      </c>
      <c r="E2122" s="513"/>
      <c r="F2122" s="517">
        <f>G2122+H2122+I2122+J2122</f>
        <v>0</v>
      </c>
      <c r="G2122" s="442"/>
      <c r="H2122" s="443"/>
      <c r="I2122" s="443"/>
      <c r="J2122" s="444"/>
      <c r="K2122" s="1433" t="str">
        <f t="shared" si="364"/>
        <v/>
      </c>
      <c r="L2122" s="383"/>
    </row>
    <row r="2123" spans="1:12" hidden="1">
      <c r="A2123" s="7">
        <v>495</v>
      </c>
      <c r="B2123" s="1154">
        <v>5100</v>
      </c>
      <c r="C2123" s="2198" t="s">
        <v>943</v>
      </c>
      <c r="D2123" s="2198"/>
      <c r="E2123" s="1415"/>
      <c r="F2123" s="352">
        <f>G2123+H2123+I2123+J2123</f>
        <v>0</v>
      </c>
      <c r="G2123" s="1214"/>
      <c r="H2123" s="1215"/>
      <c r="I2123" s="1215"/>
      <c r="J2123" s="1216"/>
      <c r="K2123" s="1433" t="str">
        <f t="shared" si="364"/>
        <v/>
      </c>
      <c r="L2123" s="383"/>
    </row>
    <row r="2124" spans="1:12" hidden="1">
      <c r="A2124" s="8">
        <v>500</v>
      </c>
      <c r="B2124" s="1154">
        <v>5200</v>
      </c>
      <c r="C2124" s="2198" t="s">
        <v>944</v>
      </c>
      <c r="D2124" s="2198"/>
      <c r="E2124" s="351">
        <f t="shared" ref="E2124:J2124" si="370">SUM(E2125:E2131)</f>
        <v>0</v>
      </c>
      <c r="F2124" s="352">
        <f t="shared" si="370"/>
        <v>0</v>
      </c>
      <c r="G2124" s="463">
        <f t="shared" si="370"/>
        <v>0</v>
      </c>
      <c r="H2124" s="464">
        <f t="shared" si="370"/>
        <v>0</v>
      </c>
      <c r="I2124" s="464">
        <f t="shared" si="370"/>
        <v>0</v>
      </c>
      <c r="J2124" s="465">
        <f t="shared" si="370"/>
        <v>0</v>
      </c>
      <c r="K2124" s="1433" t="str">
        <f t="shared" si="364"/>
        <v/>
      </c>
      <c r="L2124" s="383"/>
    </row>
    <row r="2125" spans="1:12" hidden="1">
      <c r="A2125" s="8">
        <v>505</v>
      </c>
      <c r="B2125" s="1155"/>
      <c r="C2125" s="1156">
        <v>5201</v>
      </c>
      <c r="D2125" s="1157" t="s">
        <v>945</v>
      </c>
      <c r="E2125" s="507"/>
      <c r="F2125" s="516">
        <f t="shared" ref="F2125:F2131" si="371">G2125+H2125+I2125+J2125</f>
        <v>0</v>
      </c>
      <c r="G2125" s="430"/>
      <c r="H2125" s="431"/>
      <c r="I2125" s="431"/>
      <c r="J2125" s="432"/>
      <c r="K2125" s="1433" t="str">
        <f t="shared" si="364"/>
        <v/>
      </c>
      <c r="L2125" s="383"/>
    </row>
    <row r="2126" spans="1:12" hidden="1">
      <c r="A2126" s="8">
        <v>510</v>
      </c>
      <c r="B2126" s="1155"/>
      <c r="C2126" s="1158">
        <v>5202</v>
      </c>
      <c r="D2126" s="1159" t="s">
        <v>946</v>
      </c>
      <c r="E2126" s="509"/>
      <c r="F2126" s="518">
        <f t="shared" si="371"/>
        <v>0</v>
      </c>
      <c r="G2126" s="433"/>
      <c r="H2126" s="434"/>
      <c r="I2126" s="434"/>
      <c r="J2126" s="435"/>
      <c r="K2126" s="1433" t="str">
        <f t="shared" si="364"/>
        <v/>
      </c>
      <c r="L2126" s="383"/>
    </row>
    <row r="2127" spans="1:12" hidden="1">
      <c r="A2127" s="8">
        <v>515</v>
      </c>
      <c r="B2127" s="1155"/>
      <c r="C2127" s="1158">
        <v>5203</v>
      </c>
      <c r="D2127" s="1159" t="s">
        <v>264</v>
      </c>
      <c r="E2127" s="509"/>
      <c r="F2127" s="518">
        <f t="shared" si="371"/>
        <v>0</v>
      </c>
      <c r="G2127" s="433"/>
      <c r="H2127" s="434"/>
      <c r="I2127" s="434"/>
      <c r="J2127" s="435"/>
      <c r="K2127" s="1433" t="str">
        <f t="shared" si="364"/>
        <v/>
      </c>
      <c r="L2127" s="383"/>
    </row>
    <row r="2128" spans="1:12" hidden="1">
      <c r="A2128" s="8">
        <v>520</v>
      </c>
      <c r="B2128" s="1155"/>
      <c r="C2128" s="1158">
        <v>5204</v>
      </c>
      <c r="D2128" s="1159" t="s">
        <v>265</v>
      </c>
      <c r="E2128" s="509"/>
      <c r="F2128" s="518">
        <f t="shared" si="371"/>
        <v>0</v>
      </c>
      <c r="G2128" s="433"/>
      <c r="H2128" s="434"/>
      <c r="I2128" s="434"/>
      <c r="J2128" s="435"/>
      <c r="K2128" s="1433" t="str">
        <f t="shared" si="364"/>
        <v/>
      </c>
      <c r="L2128" s="383"/>
    </row>
    <row r="2129" spans="1:12" hidden="1">
      <c r="A2129" s="8">
        <v>525</v>
      </c>
      <c r="B2129" s="1155"/>
      <c r="C2129" s="1158">
        <v>5205</v>
      </c>
      <c r="D2129" s="1159" t="s">
        <v>266</v>
      </c>
      <c r="E2129" s="509"/>
      <c r="F2129" s="518">
        <f t="shared" si="371"/>
        <v>0</v>
      </c>
      <c r="G2129" s="433"/>
      <c r="H2129" s="434"/>
      <c r="I2129" s="434"/>
      <c r="J2129" s="435"/>
      <c r="K2129" s="1433" t="str">
        <f t="shared" si="364"/>
        <v/>
      </c>
      <c r="L2129" s="383"/>
    </row>
    <row r="2130" spans="1:12" hidden="1">
      <c r="A2130" s="7">
        <v>635</v>
      </c>
      <c r="B2130" s="1155"/>
      <c r="C2130" s="1158">
        <v>5206</v>
      </c>
      <c r="D2130" s="1159" t="s">
        <v>267</v>
      </c>
      <c r="E2130" s="509"/>
      <c r="F2130" s="518">
        <f t="shared" si="371"/>
        <v>0</v>
      </c>
      <c r="G2130" s="433"/>
      <c r="H2130" s="434"/>
      <c r="I2130" s="434"/>
      <c r="J2130" s="435"/>
      <c r="K2130" s="1433" t="str">
        <f t="shared" si="364"/>
        <v/>
      </c>
      <c r="L2130" s="383"/>
    </row>
    <row r="2131" spans="1:12" hidden="1">
      <c r="A2131" s="8">
        <v>640</v>
      </c>
      <c r="B2131" s="1155"/>
      <c r="C2131" s="1160">
        <v>5219</v>
      </c>
      <c r="D2131" s="1161" t="s">
        <v>268</v>
      </c>
      <c r="E2131" s="513"/>
      <c r="F2131" s="517">
        <f t="shared" si="371"/>
        <v>0</v>
      </c>
      <c r="G2131" s="442"/>
      <c r="H2131" s="443"/>
      <c r="I2131" s="443"/>
      <c r="J2131" s="444"/>
      <c r="K2131" s="1433" t="str">
        <f t="shared" si="364"/>
        <v/>
      </c>
      <c r="L2131" s="383"/>
    </row>
    <row r="2132" spans="1:12" hidden="1">
      <c r="A2132" s="8">
        <v>645</v>
      </c>
      <c r="B2132" s="1154">
        <v>5300</v>
      </c>
      <c r="C2132" s="2198" t="s">
        <v>269</v>
      </c>
      <c r="D2132" s="2198"/>
      <c r="E2132" s="351">
        <f t="shared" ref="E2132:J2132" si="372">SUM(E2133:E2134)</f>
        <v>0</v>
      </c>
      <c r="F2132" s="352">
        <f t="shared" si="372"/>
        <v>0</v>
      </c>
      <c r="G2132" s="463">
        <f t="shared" si="372"/>
        <v>0</v>
      </c>
      <c r="H2132" s="464">
        <f t="shared" si="372"/>
        <v>0</v>
      </c>
      <c r="I2132" s="464">
        <f t="shared" si="372"/>
        <v>0</v>
      </c>
      <c r="J2132" s="465">
        <f t="shared" si="372"/>
        <v>0</v>
      </c>
      <c r="K2132" s="1433" t="str">
        <f t="shared" si="364"/>
        <v/>
      </c>
      <c r="L2132" s="383"/>
    </row>
    <row r="2133" spans="1:12" hidden="1">
      <c r="A2133" s="8">
        <v>650</v>
      </c>
      <c r="B2133" s="1155"/>
      <c r="C2133" s="1156">
        <v>5301</v>
      </c>
      <c r="D2133" s="1157" t="s">
        <v>1266</v>
      </c>
      <c r="E2133" s="507"/>
      <c r="F2133" s="516">
        <f>G2133+H2133+I2133+J2133</f>
        <v>0</v>
      </c>
      <c r="G2133" s="430"/>
      <c r="H2133" s="431"/>
      <c r="I2133" s="431"/>
      <c r="J2133" s="432"/>
      <c r="K2133" s="1433" t="str">
        <f t="shared" si="364"/>
        <v/>
      </c>
      <c r="L2133" s="383"/>
    </row>
    <row r="2134" spans="1:12" hidden="1">
      <c r="A2134" s="7">
        <v>655</v>
      </c>
      <c r="B2134" s="1155"/>
      <c r="C2134" s="1160">
        <v>5309</v>
      </c>
      <c r="D2134" s="1161" t="s">
        <v>270</v>
      </c>
      <c r="E2134" s="513"/>
      <c r="F2134" s="517">
        <f>G2134+H2134+I2134+J2134</f>
        <v>0</v>
      </c>
      <c r="G2134" s="442"/>
      <c r="H2134" s="443"/>
      <c r="I2134" s="443"/>
      <c r="J2134" s="444"/>
      <c r="K2134" s="1433" t="str">
        <f t="shared" si="364"/>
        <v/>
      </c>
      <c r="L2134" s="383"/>
    </row>
    <row r="2135" spans="1:12" hidden="1">
      <c r="A2135" s="7">
        <v>665</v>
      </c>
      <c r="B2135" s="1154">
        <v>5400</v>
      </c>
      <c r="C2135" s="2198" t="s">
        <v>960</v>
      </c>
      <c r="D2135" s="2198"/>
      <c r="E2135" s="1415"/>
      <c r="F2135" s="352">
        <f>G2135+H2135+I2135+J2135</f>
        <v>0</v>
      </c>
      <c r="G2135" s="1214"/>
      <c r="H2135" s="1215"/>
      <c r="I2135" s="1215"/>
      <c r="J2135" s="1216"/>
      <c r="K2135" s="1433" t="str">
        <f t="shared" si="364"/>
        <v/>
      </c>
      <c r="L2135" s="383"/>
    </row>
    <row r="2136" spans="1:12" hidden="1">
      <c r="A2136" s="7">
        <v>675</v>
      </c>
      <c r="B2136" s="1100">
        <v>5500</v>
      </c>
      <c r="C2136" s="2192" t="s">
        <v>961</v>
      </c>
      <c r="D2136" s="2192"/>
      <c r="E2136" s="351">
        <f t="shared" ref="E2136:J2136" si="373">SUM(E2137:E2140)</f>
        <v>0</v>
      </c>
      <c r="F2136" s="352">
        <f t="shared" si="373"/>
        <v>0</v>
      </c>
      <c r="G2136" s="463">
        <f t="shared" si="373"/>
        <v>0</v>
      </c>
      <c r="H2136" s="464">
        <f t="shared" si="373"/>
        <v>0</v>
      </c>
      <c r="I2136" s="464">
        <f t="shared" si="373"/>
        <v>0</v>
      </c>
      <c r="J2136" s="465">
        <f t="shared" si="373"/>
        <v>0</v>
      </c>
      <c r="K2136" s="1433" t="str">
        <f t="shared" si="364"/>
        <v/>
      </c>
      <c r="L2136" s="383"/>
    </row>
    <row r="2137" spans="1:12" hidden="1">
      <c r="A2137" s="7">
        <v>685</v>
      </c>
      <c r="B2137" s="1151"/>
      <c r="C2137" s="1102">
        <v>5501</v>
      </c>
      <c r="D2137" s="1121" t="s">
        <v>962</v>
      </c>
      <c r="E2137" s="507"/>
      <c r="F2137" s="516">
        <f>G2137+H2137+I2137+J2137</f>
        <v>0</v>
      </c>
      <c r="G2137" s="430"/>
      <c r="H2137" s="431"/>
      <c r="I2137" s="431"/>
      <c r="J2137" s="432"/>
      <c r="K2137" s="1433" t="str">
        <f t="shared" si="364"/>
        <v/>
      </c>
      <c r="L2137" s="383"/>
    </row>
    <row r="2138" spans="1:12" hidden="1">
      <c r="A2138" s="8">
        <v>690</v>
      </c>
      <c r="B2138" s="1151"/>
      <c r="C2138" s="1108">
        <v>5502</v>
      </c>
      <c r="D2138" s="1109" t="s">
        <v>963</v>
      </c>
      <c r="E2138" s="509"/>
      <c r="F2138" s="518">
        <f>G2138+H2138+I2138+J2138</f>
        <v>0</v>
      </c>
      <c r="G2138" s="433"/>
      <c r="H2138" s="434"/>
      <c r="I2138" s="434"/>
      <c r="J2138" s="435"/>
      <c r="K2138" s="1433" t="str">
        <f t="shared" si="364"/>
        <v/>
      </c>
      <c r="L2138" s="383"/>
    </row>
    <row r="2139" spans="1:12" hidden="1">
      <c r="A2139" s="8">
        <v>695</v>
      </c>
      <c r="B2139" s="1151"/>
      <c r="C2139" s="1108">
        <v>5503</v>
      </c>
      <c r="D2139" s="1152" t="s">
        <v>964</v>
      </c>
      <c r="E2139" s="509"/>
      <c r="F2139" s="518">
        <f>G2139+H2139+I2139+J2139</f>
        <v>0</v>
      </c>
      <c r="G2139" s="433"/>
      <c r="H2139" s="434"/>
      <c r="I2139" s="434"/>
      <c r="J2139" s="435"/>
      <c r="K2139" s="1433" t="str">
        <f t="shared" si="364"/>
        <v/>
      </c>
      <c r="L2139" s="383"/>
    </row>
    <row r="2140" spans="1:12" hidden="1">
      <c r="A2140" s="7">
        <v>700</v>
      </c>
      <c r="B2140" s="1151"/>
      <c r="C2140" s="1104">
        <v>5504</v>
      </c>
      <c r="D2140" s="1132" t="s">
        <v>965</v>
      </c>
      <c r="E2140" s="513"/>
      <c r="F2140" s="517">
        <f>G2140+H2140+I2140+J2140</f>
        <v>0</v>
      </c>
      <c r="G2140" s="442"/>
      <c r="H2140" s="443"/>
      <c r="I2140" s="443"/>
      <c r="J2140" s="444"/>
      <c r="K2140" s="1433" t="str">
        <f t="shared" si="364"/>
        <v/>
      </c>
      <c r="L2140" s="383"/>
    </row>
    <row r="2141" spans="1:12" hidden="1">
      <c r="A2141" s="7">
        <v>710</v>
      </c>
      <c r="B2141" s="1154">
        <v>5700</v>
      </c>
      <c r="C2141" s="2195" t="s">
        <v>1326</v>
      </c>
      <c r="D2141" s="2196"/>
      <c r="E2141" s="351">
        <f t="shared" ref="E2141:J2141" si="374">SUM(E2142:E2144)</f>
        <v>0</v>
      </c>
      <c r="F2141" s="352">
        <f t="shared" si="374"/>
        <v>0</v>
      </c>
      <c r="G2141" s="463">
        <f t="shared" si="374"/>
        <v>0</v>
      </c>
      <c r="H2141" s="464">
        <f t="shared" si="374"/>
        <v>0</v>
      </c>
      <c r="I2141" s="464">
        <f t="shared" si="374"/>
        <v>0</v>
      </c>
      <c r="J2141" s="465">
        <f t="shared" si="374"/>
        <v>0</v>
      </c>
      <c r="K2141" s="1433" t="str">
        <f t="shared" si="364"/>
        <v/>
      </c>
      <c r="L2141" s="383"/>
    </row>
    <row r="2142" spans="1:12" ht="36" hidden="1" customHeight="1">
      <c r="A2142" s="8">
        <v>715</v>
      </c>
      <c r="B2142" s="1155"/>
      <c r="C2142" s="1156">
        <v>5701</v>
      </c>
      <c r="D2142" s="1157" t="s">
        <v>967</v>
      </c>
      <c r="E2142" s="507"/>
      <c r="F2142" s="516">
        <f>G2142+H2142+I2142+J2142</f>
        <v>0</v>
      </c>
      <c r="G2142" s="430"/>
      <c r="H2142" s="431"/>
      <c r="I2142" s="431"/>
      <c r="J2142" s="432"/>
      <c r="K2142" s="1433" t="str">
        <f t="shared" si="364"/>
        <v/>
      </c>
      <c r="L2142" s="383"/>
    </row>
    <row r="2143" spans="1:12" hidden="1">
      <c r="A2143" s="8">
        <v>720</v>
      </c>
      <c r="B2143" s="1155"/>
      <c r="C2143" s="1162">
        <v>5702</v>
      </c>
      <c r="D2143" s="1163" t="s">
        <v>968</v>
      </c>
      <c r="E2143" s="511"/>
      <c r="F2143" s="519">
        <f>G2143+H2143+I2143+J2143</f>
        <v>0</v>
      </c>
      <c r="G2143" s="497"/>
      <c r="H2143" s="498"/>
      <c r="I2143" s="498"/>
      <c r="J2143" s="499"/>
      <c r="K2143" s="1433" t="str">
        <f t="shared" si="364"/>
        <v/>
      </c>
      <c r="L2143" s="383"/>
    </row>
    <row r="2144" spans="1:12" hidden="1">
      <c r="A2144" s="8">
        <v>725</v>
      </c>
      <c r="B2144" s="1107"/>
      <c r="C2144" s="1164">
        <v>4071</v>
      </c>
      <c r="D2144" s="1165" t="s">
        <v>969</v>
      </c>
      <c r="E2144" s="1420"/>
      <c r="F2144" s="529">
        <f>G2144+H2144+I2144+J2144</f>
        <v>0</v>
      </c>
      <c r="G2144" s="632"/>
      <c r="H2144" s="1217"/>
      <c r="I2144" s="1217"/>
      <c r="J2144" s="1218"/>
      <c r="K2144" s="1433" t="str">
        <f t="shared" si="364"/>
        <v/>
      </c>
      <c r="L2144" s="383"/>
    </row>
    <row r="2145" spans="1:12" hidden="1">
      <c r="A2145" s="8">
        <v>730</v>
      </c>
      <c r="B2145" s="1166"/>
      <c r="C2145" s="1167"/>
      <c r="D2145" s="1168"/>
      <c r="E2145" s="1434"/>
      <c r="F2145" s="649"/>
      <c r="G2145" s="649"/>
      <c r="H2145" s="649"/>
      <c r="I2145" s="649"/>
      <c r="J2145" s="650"/>
      <c r="K2145" s="1433" t="str">
        <f t="shared" si="364"/>
        <v/>
      </c>
      <c r="L2145" s="383"/>
    </row>
    <row r="2146" spans="1:12" hidden="1">
      <c r="A2146" s="8">
        <v>735</v>
      </c>
      <c r="B2146" s="1169">
        <v>98</v>
      </c>
      <c r="C2146" s="2224" t="s">
        <v>970</v>
      </c>
      <c r="D2146" s="2225"/>
      <c r="E2146" s="1421"/>
      <c r="F2146" s="663">
        <f>G2146+H2146+I2146+J2146</f>
        <v>0</v>
      </c>
      <c r="G2146" s="656">
        <v>0</v>
      </c>
      <c r="H2146" s="657">
        <v>0</v>
      </c>
      <c r="I2146" s="657">
        <v>0</v>
      </c>
      <c r="J2146" s="658">
        <v>0</v>
      </c>
      <c r="K2146" s="1433" t="str">
        <f t="shared" si="364"/>
        <v/>
      </c>
      <c r="L2146" s="383"/>
    </row>
    <row r="2147" spans="1:12" hidden="1">
      <c r="A2147" s="8">
        <v>740</v>
      </c>
      <c r="B2147" s="1170"/>
      <c r="C2147" s="1171"/>
      <c r="D2147" s="1172"/>
      <c r="E2147" s="276"/>
      <c r="F2147" s="276"/>
      <c r="G2147" s="276"/>
      <c r="H2147" s="276"/>
      <c r="I2147" s="276"/>
      <c r="J2147" s="277"/>
      <c r="K2147" s="1433" t="str">
        <f t="shared" si="364"/>
        <v/>
      </c>
      <c r="L2147" s="383"/>
    </row>
    <row r="2148" spans="1:12" hidden="1">
      <c r="A2148" s="8">
        <v>745</v>
      </c>
      <c r="B2148" s="1173"/>
      <c r="C2148" s="1035"/>
      <c r="D2148" s="1168"/>
      <c r="E2148" s="665"/>
      <c r="F2148" s="665"/>
      <c r="G2148" s="665"/>
      <c r="H2148" s="665"/>
      <c r="I2148" s="665"/>
      <c r="J2148" s="279"/>
      <c r="K2148" s="1433" t="str">
        <f t="shared" si="364"/>
        <v/>
      </c>
      <c r="L2148" s="383"/>
    </row>
    <row r="2149" spans="1:12" hidden="1">
      <c r="A2149" s="7">
        <v>750</v>
      </c>
      <c r="B2149" s="1174"/>
      <c r="C2149" s="1175"/>
      <c r="D2149" s="1168"/>
      <c r="E2149" s="665"/>
      <c r="F2149" s="665"/>
      <c r="G2149" s="665"/>
      <c r="H2149" s="665"/>
      <c r="I2149" s="665"/>
      <c r="J2149" s="279"/>
      <c r="K2149" s="1433" t="str">
        <f t="shared" si="364"/>
        <v/>
      </c>
      <c r="L2149" s="383"/>
    </row>
    <row r="2150" spans="1:12" ht="16.5" thickBot="1">
      <c r="A2150" s="8">
        <v>755</v>
      </c>
      <c r="B2150" s="1176"/>
      <c r="C2150" s="1176" t="s">
        <v>494</v>
      </c>
      <c r="D2150" s="1177">
        <f>+B2150</f>
        <v>0</v>
      </c>
      <c r="E2150" s="365">
        <f t="shared" ref="E2150:J2150" si="375">SUM(E2035,E2038,E2044,E2052,E2053,E2071,E2075,E2081,E2084,E2085,E2086,E2087,E2088,E2097,E2103,E2104,E2105,E2106,E2113,E2117,E2118,E2119,E2120,E2123,E2124,E2132,E2135,E2136,E2141)+E2146</f>
        <v>0</v>
      </c>
      <c r="F2150" s="366">
        <f t="shared" si="375"/>
        <v>105458</v>
      </c>
      <c r="G2150" s="646">
        <f t="shared" si="375"/>
        <v>105458</v>
      </c>
      <c r="H2150" s="647">
        <f t="shared" si="375"/>
        <v>0</v>
      </c>
      <c r="I2150" s="647">
        <f t="shared" si="375"/>
        <v>0</v>
      </c>
      <c r="J2150" s="648">
        <f t="shared" si="375"/>
        <v>0</v>
      </c>
      <c r="K2150" s="1433">
        <f t="shared" si="364"/>
        <v>1</v>
      </c>
      <c r="L2150" s="1428" t="str">
        <f>LEFT(C2032,1)</f>
        <v>6</v>
      </c>
    </row>
    <row r="2151" spans="1:12" ht="16.5" thickTop="1">
      <c r="A2151" s="8">
        <v>760</v>
      </c>
      <c r="B2151" s="1178"/>
      <c r="C2151" s="1179"/>
      <c r="D2151" s="1054"/>
      <c r="E2151" s="1035"/>
      <c r="F2151" s="1035"/>
      <c r="G2151" s="1035"/>
      <c r="H2151" s="1035"/>
      <c r="I2151" s="1035"/>
      <c r="J2151" s="1035"/>
      <c r="K2151" s="4">
        <f>K2150</f>
        <v>1</v>
      </c>
      <c r="L2151" s="382"/>
    </row>
    <row r="2152" spans="1:12">
      <c r="A2152" s="7">
        <v>765</v>
      </c>
      <c r="B2152" s="1089"/>
      <c r="C2152" s="1180"/>
      <c r="D2152" s="1181"/>
      <c r="E2152" s="665"/>
      <c r="F2152" s="665"/>
      <c r="G2152" s="665"/>
      <c r="H2152" s="665"/>
      <c r="I2152" s="665"/>
      <c r="J2152" s="665"/>
      <c r="K2152" s="4">
        <f>K2150</f>
        <v>1</v>
      </c>
      <c r="L2152" s="382"/>
    </row>
    <row r="2153" spans="1:12" hidden="1">
      <c r="A2153" s="7">
        <v>775</v>
      </c>
      <c r="B2153" s="1035"/>
      <c r="C2153" s="1035"/>
      <c r="D2153" s="1054"/>
      <c r="E2153" s="665"/>
      <c r="F2153" s="665"/>
      <c r="G2153" s="665"/>
      <c r="H2153" s="665"/>
      <c r="I2153" s="665"/>
      <c r="J2153" s="665"/>
      <c r="K2153" s="1815" t="str">
        <f>(IF(SUM(K2164:K2185)&lt;&gt;0,$K$2,""))</f>
        <v/>
      </c>
      <c r="L2153" s="382"/>
    </row>
    <row r="2154" spans="1:12" hidden="1">
      <c r="A2154" s="8">
        <v>780</v>
      </c>
      <c r="B2154" s="2190" t="str">
        <f>$B$7</f>
        <v>ОТЧЕТНИ ДАННИ ПО ЕБК ЗА СМЕТКИТЕ ЗА СРЕДСТВАТА ОТ ЕВРОПЕЙСКИЯ СЪЮЗ - КСФ</v>
      </c>
      <c r="C2154" s="2191"/>
      <c r="D2154" s="2191"/>
      <c r="E2154" s="665"/>
      <c r="F2154" s="665"/>
      <c r="G2154" s="665"/>
      <c r="H2154" s="665"/>
      <c r="I2154" s="665"/>
      <c r="J2154" s="665"/>
      <c r="K2154" s="1815" t="str">
        <f>(IF(SUM(K2164:K2185)&lt;&gt;0,$K$2,""))</f>
        <v/>
      </c>
      <c r="L2154" s="382"/>
    </row>
    <row r="2155" spans="1:12" hidden="1">
      <c r="A2155" s="8">
        <v>785</v>
      </c>
      <c r="B2155" s="1035"/>
      <c r="C2155" s="1035"/>
      <c r="D2155" s="1054"/>
      <c r="E2155" s="1055" t="s">
        <v>737</v>
      </c>
      <c r="F2155" s="1055" t="s">
        <v>644</v>
      </c>
      <c r="G2155" s="665"/>
      <c r="H2155" s="665"/>
      <c r="I2155" s="665"/>
      <c r="J2155" s="665"/>
      <c r="K2155" s="1815" t="str">
        <f>(IF(SUM(K2164:K2185)&lt;&gt;0,$K$2,""))</f>
        <v/>
      </c>
      <c r="L2155" s="382"/>
    </row>
    <row r="2156" spans="1:12" ht="18.75" hidden="1">
      <c r="A2156" s="8">
        <v>790</v>
      </c>
      <c r="B2156" s="2187">
        <f>$B$9</f>
        <v>0</v>
      </c>
      <c r="C2156" s="2188"/>
      <c r="D2156" s="2189"/>
      <c r="E2156" s="977">
        <f>$E$9</f>
        <v>43466</v>
      </c>
      <c r="F2156" s="1059">
        <f>$F$9</f>
        <v>43555</v>
      </c>
      <c r="G2156" s="665"/>
      <c r="H2156" s="665"/>
      <c r="I2156" s="665"/>
      <c r="J2156" s="665"/>
      <c r="K2156" s="1815" t="str">
        <f>(IF(SUM(K2164:K2185)&lt;&gt;0,$K$2,""))</f>
        <v/>
      </c>
      <c r="L2156" s="382"/>
    </row>
    <row r="2157" spans="1:12" hidden="1">
      <c r="A2157" s="8">
        <v>795</v>
      </c>
      <c r="B2157" s="1060" t="str">
        <f>$B$10</f>
        <v xml:space="preserve">                                                            (наименование на разпоредителя с бюджет)</v>
      </c>
      <c r="C2157" s="1035"/>
      <c r="D2157" s="1054"/>
      <c r="E2157" s="1089"/>
      <c r="F2157" s="1089"/>
      <c r="G2157" s="665"/>
      <c r="H2157" s="665"/>
      <c r="I2157" s="665"/>
      <c r="J2157" s="665"/>
      <c r="K2157" s="1815" t="str">
        <f>(IF(SUM(K2164:K2185)&lt;&gt;0,$K$2,""))</f>
        <v/>
      </c>
      <c r="L2157" s="382"/>
    </row>
    <row r="2158" spans="1:12" hidden="1">
      <c r="A2158" s="7">
        <v>805</v>
      </c>
      <c r="B2158" s="1060"/>
      <c r="C2158" s="1035"/>
      <c r="D2158" s="1054"/>
      <c r="E2158" s="1060"/>
      <c r="F2158" s="1035"/>
      <c r="G2158" s="665"/>
      <c r="H2158" s="665"/>
      <c r="I2158" s="665"/>
      <c r="J2158" s="665"/>
      <c r="K2158" s="1815" t="str">
        <f>(IF(SUM(K2164:K2185)&lt;&gt;0,$K$2,""))</f>
        <v/>
      </c>
      <c r="L2158" s="382"/>
    </row>
    <row r="2159" spans="1:12" ht="19.5" hidden="1">
      <c r="A2159" s="8">
        <v>810</v>
      </c>
      <c r="B2159" s="2221" t="str">
        <f>$B$12</f>
        <v>Министерство на регионалното развитие и благоустройство</v>
      </c>
      <c r="C2159" s="2222"/>
      <c r="D2159" s="2223"/>
      <c r="E2159" s="1062" t="s">
        <v>1305</v>
      </c>
      <c r="F2159" s="1814" t="str">
        <f>$F$12</f>
        <v>2100</v>
      </c>
      <c r="G2159" s="665"/>
      <c r="H2159" s="665"/>
      <c r="I2159" s="665"/>
      <c r="J2159" s="665"/>
      <c r="K2159" s="1815" t="str">
        <f>(IF(SUM(K2164:K2185)&lt;&gt;0,$K$2,""))</f>
        <v/>
      </c>
      <c r="L2159" s="382"/>
    </row>
    <row r="2160" spans="1:12" hidden="1">
      <c r="A2160" s="8">
        <v>815</v>
      </c>
      <c r="B2160" s="1064" t="str">
        <f>$B$13</f>
        <v xml:space="preserve">                                             (наименование на първостепенния разпоредител с бюджет)</v>
      </c>
      <c r="C2160" s="1035"/>
      <c r="D2160" s="1054"/>
      <c r="E2160" s="1065"/>
      <c r="F2160" s="1066"/>
      <c r="G2160" s="665"/>
      <c r="H2160" s="665"/>
      <c r="I2160" s="665"/>
      <c r="J2160" s="665"/>
      <c r="K2160" s="1815" t="str">
        <f>(IF(SUM(K2164:K2185)&lt;&gt;0,$K$2,""))</f>
        <v/>
      </c>
      <c r="L2160" s="382"/>
    </row>
    <row r="2161" spans="1:12" ht="19.5" hidden="1">
      <c r="A2161" s="11">
        <v>525</v>
      </c>
      <c r="B2161" s="1182"/>
      <c r="C2161" s="1182"/>
      <c r="D2161" s="1411" t="s">
        <v>1416</v>
      </c>
      <c r="E2161" s="1184">
        <f>$E$15</f>
        <v>98</v>
      </c>
      <c r="F2161" s="1185" t="str">
        <f>$F$15</f>
        <v>СЕС - КСФ</v>
      </c>
      <c r="G2161" s="665"/>
      <c r="H2161" s="665"/>
      <c r="I2161" s="665"/>
      <c r="J2161" s="665"/>
      <c r="K2161" s="1815" t="str">
        <f>(IF(SUM(K2164:K2185)&lt;&gt;0,$K$2,""))</f>
        <v/>
      </c>
      <c r="L2161" s="382"/>
    </row>
    <row r="2162" spans="1:12" hidden="1">
      <c r="A2162" s="7">
        <v>820</v>
      </c>
      <c r="B2162" s="1089"/>
      <c r="C2162" s="1035"/>
      <c r="D2162" s="1186" t="s">
        <v>2200</v>
      </c>
      <c r="E2162" s="665"/>
      <c r="F2162" s="1187" t="s">
        <v>740</v>
      </c>
      <c r="G2162" s="1187"/>
      <c r="H2162" s="665"/>
      <c r="I2162" s="1187"/>
      <c r="J2162" s="665"/>
      <c r="K2162" s="1815" t="str">
        <f>(IF(SUM(K2164:K2185)&lt;&gt;0,$K$2,""))</f>
        <v/>
      </c>
      <c r="L2162" s="382"/>
    </row>
    <row r="2163" spans="1:12" hidden="1">
      <c r="A2163" s="8">
        <v>821</v>
      </c>
      <c r="B2163" s="1188" t="s">
        <v>972</v>
      </c>
      <c r="C2163" s="1189" t="s">
        <v>973</v>
      </c>
      <c r="D2163" s="1190" t="s">
        <v>974</v>
      </c>
      <c r="E2163" s="1191" t="s">
        <v>975</v>
      </c>
      <c r="F2163" s="1192" t="s">
        <v>976</v>
      </c>
      <c r="G2163" s="666"/>
      <c r="H2163" s="666"/>
      <c r="I2163" s="666"/>
      <c r="J2163" s="666"/>
      <c r="K2163" s="1815" t="str">
        <f>(IF(SUM(K2164:K2185)&lt;&gt;0,$K$2,""))</f>
        <v/>
      </c>
      <c r="L2163" s="382"/>
    </row>
    <row r="2164" spans="1:12" hidden="1">
      <c r="A2164" s="8">
        <v>822</v>
      </c>
      <c r="B2164" s="1193"/>
      <c r="C2164" s="1194" t="s">
        <v>977</v>
      </c>
      <c r="D2164" s="1195" t="s">
        <v>978</v>
      </c>
      <c r="E2164" s="1219">
        <f>E2165+E2166</f>
        <v>0</v>
      </c>
      <c r="F2164" s="1220">
        <f>F2165+F2166</f>
        <v>0</v>
      </c>
      <c r="G2164" s="666"/>
      <c r="H2164" s="666"/>
      <c r="I2164" s="666"/>
      <c r="J2164" s="666"/>
      <c r="K2164" s="172" t="str">
        <f t="shared" ref="K2164:K2189" si="376">(IF($E2164&lt;&gt;0,$K$2,IF($F2164&lt;&gt;0,$K$2,"")))</f>
        <v/>
      </c>
      <c r="L2164" s="382"/>
    </row>
    <row r="2165" spans="1:12" hidden="1">
      <c r="A2165" s="8">
        <v>823</v>
      </c>
      <c r="B2165" s="1196"/>
      <c r="C2165" s="1197" t="s">
        <v>979</v>
      </c>
      <c r="D2165" s="1198" t="s">
        <v>980</v>
      </c>
      <c r="E2165" s="1221"/>
      <c r="F2165" s="1222"/>
      <c r="G2165" s="666"/>
      <c r="H2165" s="666"/>
      <c r="I2165" s="666"/>
      <c r="J2165" s="666"/>
      <c r="K2165" s="172" t="str">
        <f t="shared" si="376"/>
        <v/>
      </c>
      <c r="L2165" s="382"/>
    </row>
    <row r="2166" spans="1:12" hidden="1">
      <c r="A2166" s="8">
        <v>825</v>
      </c>
      <c r="B2166" s="1199"/>
      <c r="C2166" s="1200" t="s">
        <v>981</v>
      </c>
      <c r="D2166" s="1201" t="s">
        <v>982</v>
      </c>
      <c r="E2166" s="1223"/>
      <c r="F2166" s="1224"/>
      <c r="G2166" s="666"/>
      <c r="H2166" s="666"/>
      <c r="I2166" s="666"/>
      <c r="J2166" s="666"/>
      <c r="K2166" s="172" t="str">
        <f t="shared" si="376"/>
        <v/>
      </c>
      <c r="L2166" s="382"/>
    </row>
    <row r="2167" spans="1:12" hidden="1">
      <c r="A2167" s="8"/>
      <c r="B2167" s="1193"/>
      <c r="C2167" s="1194" t="s">
        <v>983</v>
      </c>
      <c r="D2167" s="1195" t="s">
        <v>984</v>
      </c>
      <c r="E2167" s="1225">
        <f>E2168+E2169</f>
        <v>0</v>
      </c>
      <c r="F2167" s="1226">
        <f>F2168+F2169</f>
        <v>0</v>
      </c>
      <c r="G2167" s="666"/>
      <c r="H2167" s="666"/>
      <c r="I2167" s="666"/>
      <c r="J2167" s="666"/>
      <c r="K2167" s="172" t="str">
        <f t="shared" si="376"/>
        <v/>
      </c>
      <c r="L2167" s="382"/>
    </row>
    <row r="2168" spans="1:12" hidden="1">
      <c r="A2168" s="8"/>
      <c r="B2168" s="1196"/>
      <c r="C2168" s="1197" t="s">
        <v>985</v>
      </c>
      <c r="D2168" s="1198" t="s">
        <v>980</v>
      </c>
      <c r="E2168" s="1221"/>
      <c r="F2168" s="1222"/>
      <c r="G2168" s="666"/>
      <c r="H2168" s="666"/>
      <c r="I2168" s="666"/>
      <c r="J2168" s="666"/>
      <c r="K2168" s="172" t="str">
        <f t="shared" si="376"/>
        <v/>
      </c>
      <c r="L2168" s="382"/>
    </row>
    <row r="2169" spans="1:12" hidden="1">
      <c r="A2169" s="8"/>
      <c r="B2169" s="1202"/>
      <c r="C2169" s="1203" t="s">
        <v>986</v>
      </c>
      <c r="D2169" s="1204" t="s">
        <v>987</v>
      </c>
      <c r="E2169" s="1227"/>
      <c r="F2169" s="1228"/>
      <c r="G2169" s="666"/>
      <c r="H2169" s="666"/>
      <c r="I2169" s="666"/>
      <c r="J2169" s="666"/>
      <c r="K2169" s="172" t="str">
        <f t="shared" si="376"/>
        <v/>
      </c>
      <c r="L2169" s="382"/>
    </row>
    <row r="2170" spans="1:12" hidden="1">
      <c r="A2170" s="8"/>
      <c r="B2170" s="1193"/>
      <c r="C2170" s="1194" t="s">
        <v>988</v>
      </c>
      <c r="D2170" s="1195" t="s">
        <v>989</v>
      </c>
      <c r="E2170" s="1229"/>
      <c r="F2170" s="1230"/>
      <c r="G2170" s="666"/>
      <c r="H2170" s="666"/>
      <c r="I2170" s="666"/>
      <c r="J2170" s="666"/>
      <c r="K2170" s="172" t="str">
        <f t="shared" si="376"/>
        <v/>
      </c>
      <c r="L2170" s="382"/>
    </row>
    <row r="2171" spans="1:12" hidden="1">
      <c r="A2171" s="8"/>
      <c r="B2171" s="1196"/>
      <c r="C2171" s="1205" t="s">
        <v>990</v>
      </c>
      <c r="D2171" s="1206" t="s">
        <v>991</v>
      </c>
      <c r="E2171" s="1231"/>
      <c r="F2171" s="1232"/>
      <c r="G2171" s="666"/>
      <c r="H2171" s="666"/>
      <c r="I2171" s="666"/>
      <c r="J2171" s="666"/>
      <c r="K2171" s="172" t="str">
        <f t="shared" si="376"/>
        <v/>
      </c>
      <c r="L2171" s="382"/>
    </row>
    <row r="2172" spans="1:12" hidden="1">
      <c r="A2172" s="8"/>
      <c r="B2172" s="1202"/>
      <c r="C2172" s="1200" t="s">
        <v>992</v>
      </c>
      <c r="D2172" s="1201" t="s">
        <v>993</v>
      </c>
      <c r="E2172" s="1233"/>
      <c r="F2172" s="1234"/>
      <c r="G2172" s="666"/>
      <c r="H2172" s="666"/>
      <c r="I2172" s="666"/>
      <c r="J2172" s="666"/>
      <c r="K2172" s="172" t="str">
        <f t="shared" si="376"/>
        <v/>
      </c>
      <c r="L2172" s="382"/>
    </row>
    <row r="2173" spans="1:12" hidden="1">
      <c r="A2173" s="8"/>
      <c r="B2173" s="1193"/>
      <c r="C2173" s="1194" t="s">
        <v>994</v>
      </c>
      <c r="D2173" s="1195" t="s">
        <v>995</v>
      </c>
      <c r="E2173" s="1225"/>
      <c r="F2173" s="1226"/>
      <c r="G2173" s="666"/>
      <c r="H2173" s="666"/>
      <c r="I2173" s="666"/>
      <c r="J2173" s="666"/>
      <c r="K2173" s="172" t="str">
        <f t="shared" si="376"/>
        <v/>
      </c>
      <c r="L2173" s="382"/>
    </row>
    <row r="2174" spans="1:12" hidden="1">
      <c r="A2174" s="8"/>
      <c r="B2174" s="1196"/>
      <c r="C2174" s="1205" t="s">
        <v>996</v>
      </c>
      <c r="D2174" s="1206" t="s">
        <v>997</v>
      </c>
      <c r="E2174" s="1235"/>
      <c r="F2174" s="1236"/>
      <c r="G2174" s="666"/>
      <c r="H2174" s="666"/>
      <c r="I2174" s="666"/>
      <c r="J2174" s="666"/>
      <c r="K2174" s="172" t="str">
        <f t="shared" si="376"/>
        <v/>
      </c>
      <c r="L2174" s="382"/>
    </row>
    <row r="2175" spans="1:12" hidden="1">
      <c r="A2175" s="8"/>
      <c r="B2175" s="1202"/>
      <c r="C2175" s="1200" t="s">
        <v>998</v>
      </c>
      <c r="D2175" s="1201" t="s">
        <v>999</v>
      </c>
      <c r="E2175" s="1223"/>
      <c r="F2175" s="1224"/>
      <c r="G2175" s="666"/>
      <c r="H2175" s="666"/>
      <c r="I2175" s="666"/>
      <c r="J2175" s="666"/>
      <c r="K2175" s="172" t="str">
        <f t="shared" si="376"/>
        <v/>
      </c>
      <c r="L2175" s="382"/>
    </row>
    <row r="2176" spans="1:12" hidden="1">
      <c r="A2176" s="8"/>
      <c r="B2176" s="1193"/>
      <c r="C2176" s="1194" t="s">
        <v>1000</v>
      </c>
      <c r="D2176" s="1195" t="s">
        <v>312</v>
      </c>
      <c r="E2176" s="1225"/>
      <c r="F2176" s="1226"/>
      <c r="G2176" s="666"/>
      <c r="H2176" s="666"/>
      <c r="I2176" s="666"/>
      <c r="J2176" s="666"/>
      <c r="K2176" s="172" t="str">
        <f t="shared" si="376"/>
        <v/>
      </c>
      <c r="L2176" s="382"/>
    </row>
    <row r="2177" spans="1:12" ht="31.5" hidden="1">
      <c r="A2177" s="8"/>
      <c r="B2177" s="1193"/>
      <c r="C2177" s="1194" t="s">
        <v>313</v>
      </c>
      <c r="D2177" s="1195" t="s">
        <v>11</v>
      </c>
      <c r="E2177" s="1237"/>
      <c r="F2177" s="1238"/>
      <c r="G2177" s="666"/>
      <c r="H2177" s="666"/>
      <c r="I2177" s="666"/>
      <c r="J2177" s="666"/>
      <c r="K2177" s="172" t="str">
        <f t="shared" si="376"/>
        <v/>
      </c>
      <c r="L2177" s="382"/>
    </row>
    <row r="2178" spans="1:12" hidden="1">
      <c r="A2178" s="8"/>
      <c r="B2178" s="1193"/>
      <c r="C2178" s="1194" t="s">
        <v>314</v>
      </c>
      <c r="D2178" s="1195" t="s">
        <v>9</v>
      </c>
      <c r="E2178" s="1225"/>
      <c r="F2178" s="1226"/>
      <c r="G2178" s="666"/>
      <c r="H2178" s="666"/>
      <c r="I2178" s="666"/>
      <c r="J2178" s="666"/>
      <c r="K2178" s="172" t="str">
        <f t="shared" si="376"/>
        <v/>
      </c>
      <c r="L2178" s="382"/>
    </row>
    <row r="2179" spans="1:12" ht="31.5" hidden="1">
      <c r="A2179" s="8"/>
      <c r="B2179" s="1193"/>
      <c r="C2179" s="1194" t="s">
        <v>315</v>
      </c>
      <c r="D2179" s="1195" t="s">
        <v>10</v>
      </c>
      <c r="E2179" s="1225"/>
      <c r="F2179" s="1226"/>
      <c r="G2179" s="666"/>
      <c r="H2179" s="666"/>
      <c r="I2179" s="666"/>
      <c r="J2179" s="666"/>
      <c r="K2179" s="172" t="str">
        <f t="shared" si="376"/>
        <v/>
      </c>
      <c r="L2179" s="382"/>
    </row>
    <row r="2180" spans="1:12" ht="31.5" hidden="1">
      <c r="A2180" s="8"/>
      <c r="B2180" s="1193"/>
      <c r="C2180" s="1194" t="s">
        <v>316</v>
      </c>
      <c r="D2180" s="1195" t="s">
        <v>317</v>
      </c>
      <c r="E2180" s="1225"/>
      <c r="F2180" s="1226"/>
      <c r="G2180" s="666"/>
      <c r="H2180" s="666"/>
      <c r="I2180" s="666"/>
      <c r="J2180" s="666"/>
      <c r="K2180" s="172" t="str">
        <f t="shared" si="376"/>
        <v/>
      </c>
      <c r="L2180" s="382"/>
    </row>
    <row r="2181" spans="1:12" hidden="1">
      <c r="A2181" s="8"/>
      <c r="B2181" s="1193"/>
      <c r="C2181" s="1194" t="s">
        <v>318</v>
      </c>
      <c r="D2181" s="1195" t="s">
        <v>319</v>
      </c>
      <c r="E2181" s="1225"/>
      <c r="F2181" s="1226"/>
      <c r="G2181" s="666"/>
      <c r="H2181" s="666"/>
      <c r="I2181" s="666"/>
      <c r="J2181" s="666"/>
      <c r="K2181" s="172" t="str">
        <f t="shared" si="376"/>
        <v/>
      </c>
      <c r="L2181" s="382"/>
    </row>
    <row r="2182" spans="1:12" hidden="1">
      <c r="A2182" s="8">
        <v>905</v>
      </c>
      <c r="B2182" s="1193"/>
      <c r="C2182" s="1194" t="s">
        <v>320</v>
      </c>
      <c r="D2182" s="1195" t="s">
        <v>321</v>
      </c>
      <c r="E2182" s="1225"/>
      <c r="F2182" s="1226"/>
      <c r="G2182" s="666"/>
      <c r="H2182" s="666"/>
      <c r="I2182" s="666"/>
      <c r="J2182" s="666"/>
      <c r="K2182" s="172" t="str">
        <f t="shared" si="376"/>
        <v/>
      </c>
      <c r="L2182" s="382"/>
    </row>
    <row r="2183" spans="1:12" hidden="1">
      <c r="A2183" s="8">
        <v>906</v>
      </c>
      <c r="B2183" s="1193"/>
      <c r="C2183" s="1194" t="s">
        <v>322</v>
      </c>
      <c r="D2183" s="1195" t="s">
        <v>323</v>
      </c>
      <c r="E2183" s="1225"/>
      <c r="F2183" s="1226"/>
      <c r="G2183" s="666"/>
      <c r="H2183" s="666"/>
      <c r="I2183" s="666"/>
      <c r="J2183" s="666"/>
      <c r="K2183" s="172" t="str">
        <f t="shared" si="376"/>
        <v/>
      </c>
      <c r="L2183" s="382"/>
    </row>
    <row r="2184" spans="1:12" hidden="1">
      <c r="A2184" s="8">
        <v>907</v>
      </c>
      <c r="B2184" s="1193"/>
      <c r="C2184" s="1194" t="s">
        <v>324</v>
      </c>
      <c r="D2184" s="1195" t="s">
        <v>325</v>
      </c>
      <c r="E2184" s="1225"/>
      <c r="F2184" s="1226"/>
      <c r="G2184" s="666"/>
      <c r="H2184" s="666"/>
      <c r="I2184" s="666"/>
      <c r="J2184" s="666"/>
      <c r="K2184" s="172" t="str">
        <f t="shared" si="376"/>
        <v/>
      </c>
      <c r="L2184" s="382"/>
    </row>
    <row r="2185" spans="1:12" ht="16.5" hidden="1" thickBot="1">
      <c r="A2185" s="8">
        <v>910</v>
      </c>
      <c r="B2185" s="1207"/>
      <c r="C2185" s="1208" t="s">
        <v>326</v>
      </c>
      <c r="D2185" s="1209" t="s">
        <v>327</v>
      </c>
      <c r="E2185" s="1239"/>
      <c r="F2185" s="1240"/>
      <c r="G2185" s="666"/>
      <c r="H2185" s="666"/>
      <c r="I2185" s="666"/>
      <c r="J2185" s="666"/>
      <c r="K2185" s="172" t="str">
        <f t="shared" si="376"/>
        <v/>
      </c>
      <c r="L2185" s="382"/>
    </row>
    <row r="2186" spans="1:12" ht="31.5" hidden="1">
      <c r="A2186" s="8">
        <v>911</v>
      </c>
      <c r="B2186" s="1188" t="s">
        <v>972</v>
      </c>
      <c r="C2186" s="1189" t="s">
        <v>2193</v>
      </c>
      <c r="D2186" s="1190" t="s">
        <v>2194</v>
      </c>
      <c r="E2186" s="1191" t="s">
        <v>975</v>
      </c>
      <c r="F2186" s="1192" t="s">
        <v>976</v>
      </c>
      <c r="G2186" s="666"/>
      <c r="H2186" s="666"/>
      <c r="I2186" s="666"/>
      <c r="J2186" s="666"/>
      <c r="K2186" s="172" t="str">
        <f>(IF($E2187&lt;&gt;0,$K$2,IF($F2187&lt;&gt;0,$K$2,"")))</f>
        <v/>
      </c>
      <c r="L2186" s="382"/>
    </row>
    <row r="2187" spans="1:12" hidden="1">
      <c r="B2187" s="1193"/>
      <c r="C2187" s="1194" t="s">
        <v>2196</v>
      </c>
      <c r="D2187" s="1195" t="s">
        <v>2203</v>
      </c>
      <c r="E2187" s="678">
        <f>E2188+E2189</f>
        <v>0</v>
      </c>
      <c r="F2187" s="679">
        <f>F2188+F2189</f>
        <v>0</v>
      </c>
      <c r="G2187" s="666"/>
      <c r="H2187" s="666"/>
      <c r="I2187" s="666"/>
      <c r="J2187" s="666"/>
      <c r="K2187" s="172" t="str">
        <f t="shared" si="376"/>
        <v/>
      </c>
      <c r="L2187" s="382"/>
    </row>
    <row r="2188" spans="1:12" ht="36" hidden="1" customHeight="1">
      <c r="B2188" s="1193"/>
      <c r="C2188" s="1863" t="s">
        <v>2197</v>
      </c>
      <c r="D2188" s="1865" t="s">
        <v>2201</v>
      </c>
      <c r="E2188" s="1225"/>
      <c r="F2188" s="1226"/>
      <c r="G2188" s="666"/>
      <c r="H2188" s="666"/>
      <c r="I2188" s="666"/>
      <c r="J2188" s="666"/>
      <c r="K2188" s="172" t="str">
        <f t="shared" si="376"/>
        <v/>
      </c>
      <c r="L2188" s="382"/>
    </row>
    <row r="2189" spans="1:12" ht="16.5" hidden="1" thickBot="1">
      <c r="B2189" s="1207"/>
      <c r="C2189" s="1864" t="s">
        <v>2198</v>
      </c>
      <c r="D2189" s="1866" t="s">
        <v>2202</v>
      </c>
      <c r="E2189" s="1239"/>
      <c r="F2189" s="1240"/>
      <c r="G2189" s="666"/>
      <c r="H2189" s="666"/>
      <c r="I2189" s="666"/>
      <c r="J2189" s="666"/>
      <c r="K2189" s="172" t="str">
        <f t="shared" si="376"/>
        <v/>
      </c>
      <c r="L2189" s="382"/>
    </row>
    <row r="2190" spans="1:12">
      <c r="B2190" s="1210" t="s">
        <v>642</v>
      </c>
      <c r="C2190" s="1211"/>
      <c r="D2190" s="1212"/>
      <c r="E2190" s="666"/>
      <c r="F2190" s="666"/>
      <c r="G2190" s="666"/>
      <c r="H2190" s="666"/>
      <c r="I2190" s="666"/>
      <c r="J2190" s="666"/>
      <c r="K2190" s="4">
        <f>K2150</f>
        <v>1</v>
      </c>
      <c r="L2190" s="382"/>
    </row>
    <row r="2191" spans="1:12">
      <c r="B2191" s="2226" t="s">
        <v>328</v>
      </c>
      <c r="C2191" s="2226"/>
      <c r="D2191" s="2226"/>
      <c r="E2191" s="666"/>
      <c r="F2191" s="666"/>
      <c r="G2191" s="666"/>
      <c r="H2191" s="666"/>
      <c r="I2191" s="666"/>
      <c r="J2191" s="666"/>
      <c r="K2191" s="4">
        <f>K2150</f>
        <v>1</v>
      </c>
      <c r="L2191" s="382"/>
    </row>
    <row r="2192" spans="1:12" hidden="1">
      <c r="B2192" s="2"/>
      <c r="C2192" s="2"/>
    </row>
    <row r="2193" spans="2:12">
      <c r="E2193" s="12"/>
      <c r="F2193" s="12"/>
      <c r="G2193" s="12"/>
      <c r="H2193" s="12"/>
      <c r="I2193" s="12"/>
      <c r="J2193" s="12"/>
      <c r="K2193" s="1435">
        <f>(IF($E2326&lt;&gt;0,$K$2,IF($F2326&lt;&gt;0,$K$2,IF($G2326&lt;&gt;0,$K$2,IF($H2326&lt;&gt;0,$K$2,IF($I2326&lt;&gt;0,$K$2,IF($J2326&lt;&gt;0,$K$2,"")))))))</f>
        <v>1</v>
      </c>
      <c r="L2193" s="382"/>
    </row>
    <row r="2194" spans="2:12">
      <c r="E2194" s="12"/>
      <c r="F2194" s="12"/>
      <c r="G2194" s="12"/>
      <c r="H2194" s="12"/>
      <c r="I2194" s="12"/>
      <c r="J2194" s="12"/>
      <c r="K2194" s="1435">
        <f>(IF($E2326&lt;&gt;0,$K$2,IF($F2326&lt;&gt;0,$K$2,IF($G2326&lt;&gt;0,$K$2,IF($H2326&lt;&gt;0,$K$2,IF($I2326&lt;&gt;0,$K$2,IF($J2326&lt;&gt;0,$K$2,"")))))))</f>
        <v>1</v>
      </c>
      <c r="L2194" s="382"/>
    </row>
    <row r="2195" spans="2:12">
      <c r="B2195" s="2190" t="str">
        <f>$B$7</f>
        <v>ОТЧЕТНИ ДАННИ ПО ЕБК ЗА СМЕТКИТЕ ЗА СРЕДСТВАТА ОТ ЕВРОПЕЙСКИЯ СЪЮЗ - КСФ</v>
      </c>
      <c r="C2195" s="2191"/>
      <c r="D2195" s="2191"/>
      <c r="E2195" s="1053"/>
      <c r="F2195" s="1053"/>
      <c r="G2195" s="12"/>
      <c r="H2195" s="12"/>
      <c r="I2195" s="12"/>
      <c r="J2195" s="12"/>
      <c r="K2195" s="1435">
        <f>(IF($E2326&lt;&gt;0,$K$2,IF($F2326&lt;&gt;0,$K$2,IF($G2326&lt;&gt;0,$K$2,IF($H2326&lt;&gt;0,$K$2,IF($I2326&lt;&gt;0,$K$2,IF($J2326&lt;&gt;0,$K$2,"")))))))</f>
        <v>1</v>
      </c>
      <c r="L2195" s="382"/>
    </row>
    <row r="2196" spans="2:12">
      <c r="B2196" s="1035"/>
      <c r="C2196" s="1035"/>
      <c r="D2196" s="1054"/>
      <c r="E2196" s="1055" t="s">
        <v>737</v>
      </c>
      <c r="F2196" s="1055" t="s">
        <v>644</v>
      </c>
      <c r="G2196" s="665"/>
      <c r="H2196" s="1056" t="s">
        <v>1419</v>
      </c>
      <c r="I2196" s="1057"/>
      <c r="J2196" s="1058"/>
      <c r="K2196" s="1435">
        <f>(IF($E2326&lt;&gt;0,$K$2,IF($F2326&lt;&gt;0,$K$2,IF($G2326&lt;&gt;0,$K$2,IF($H2326&lt;&gt;0,$K$2,IF($I2326&lt;&gt;0,$K$2,IF($J2326&lt;&gt;0,$K$2,"")))))))</f>
        <v>1</v>
      </c>
      <c r="L2196" s="382"/>
    </row>
    <row r="2197" spans="2:12" ht="18.75">
      <c r="B2197" s="2187">
        <f>$B$9</f>
        <v>0</v>
      </c>
      <c r="C2197" s="2188"/>
      <c r="D2197" s="2189"/>
      <c r="E2197" s="977">
        <f>$E$9</f>
        <v>43466</v>
      </c>
      <c r="F2197" s="1059">
        <f>$F$9</f>
        <v>43555</v>
      </c>
      <c r="G2197" s="665"/>
      <c r="H2197" s="665"/>
      <c r="I2197" s="665"/>
      <c r="J2197" s="665"/>
      <c r="K2197" s="1435">
        <f>(IF($E2326&lt;&gt;0,$K$2,IF($F2326&lt;&gt;0,$K$2,IF($G2326&lt;&gt;0,$K$2,IF($H2326&lt;&gt;0,$K$2,IF($I2326&lt;&gt;0,$K$2,IF($J2326&lt;&gt;0,$K$2,"")))))))</f>
        <v>1</v>
      </c>
      <c r="L2197" s="382"/>
    </row>
    <row r="2198" spans="2:12">
      <c r="B2198" s="1060" t="str">
        <f>$B$10</f>
        <v xml:space="preserve">                                                            (наименование на разпоредителя с бюджет)</v>
      </c>
      <c r="C2198" s="1035"/>
      <c r="D2198" s="1054"/>
      <c r="E2198" s="1089"/>
      <c r="F2198" s="1089"/>
      <c r="G2198" s="665"/>
      <c r="H2198" s="665"/>
      <c r="I2198" s="665"/>
      <c r="J2198" s="665"/>
      <c r="K2198" s="1435">
        <f>(IF($E2326&lt;&gt;0,$K$2,IF($F2326&lt;&gt;0,$K$2,IF($G2326&lt;&gt;0,$K$2,IF($H2326&lt;&gt;0,$K$2,IF($I2326&lt;&gt;0,$K$2,IF($J2326&lt;&gt;0,$K$2,"")))))))</f>
        <v>1</v>
      </c>
      <c r="L2198" s="382"/>
    </row>
    <row r="2199" spans="2:12">
      <c r="B2199" s="1060"/>
      <c r="C2199" s="1035"/>
      <c r="D2199" s="1054"/>
      <c r="E2199" s="1060"/>
      <c r="F2199" s="1035"/>
      <c r="G2199" s="665"/>
      <c r="H2199" s="665"/>
      <c r="I2199" s="665"/>
      <c r="J2199" s="665"/>
      <c r="K2199" s="1435">
        <f>(IF($E2326&lt;&gt;0,$K$2,IF($F2326&lt;&gt;0,$K$2,IF($G2326&lt;&gt;0,$K$2,IF($H2326&lt;&gt;0,$K$2,IF($I2326&lt;&gt;0,$K$2,IF($J2326&lt;&gt;0,$K$2,"")))))))</f>
        <v>1</v>
      </c>
      <c r="L2199" s="382"/>
    </row>
    <row r="2200" spans="2:12" ht="19.5">
      <c r="B2200" s="2221" t="str">
        <f>$B$12</f>
        <v>Министерство на регионалното развитие и благоустройство</v>
      </c>
      <c r="C2200" s="2222"/>
      <c r="D2200" s="2223"/>
      <c r="E2200" s="1062" t="s">
        <v>1305</v>
      </c>
      <c r="F2200" s="1813" t="str">
        <f>$F$12</f>
        <v>2100</v>
      </c>
      <c r="G2200" s="1063"/>
      <c r="H2200" s="665"/>
      <c r="I2200" s="665"/>
      <c r="J2200" s="665"/>
      <c r="K2200" s="1435">
        <f>(IF($E2326&lt;&gt;0,$K$2,IF($F2326&lt;&gt;0,$K$2,IF($G2326&lt;&gt;0,$K$2,IF($H2326&lt;&gt;0,$K$2,IF($I2326&lt;&gt;0,$K$2,IF($J2326&lt;&gt;0,$K$2,"")))))))</f>
        <v>1</v>
      </c>
      <c r="L2200" s="382"/>
    </row>
    <row r="2201" spans="2:12">
      <c r="B2201" s="1064" t="str">
        <f>$B$13</f>
        <v xml:space="preserve">                                             (наименование на първостепенния разпоредител с бюджет)</v>
      </c>
      <c r="C2201" s="1035"/>
      <c r="D2201" s="1054"/>
      <c r="E2201" s="1065"/>
      <c r="F2201" s="1066"/>
      <c r="G2201" s="665"/>
      <c r="H2201" s="665"/>
      <c r="I2201" s="665"/>
      <c r="J2201" s="665"/>
      <c r="K2201" s="1435">
        <f>(IF($E2326&lt;&gt;0,$K$2,IF($F2326&lt;&gt;0,$K$2,IF($G2326&lt;&gt;0,$K$2,IF($H2326&lt;&gt;0,$K$2,IF($I2326&lt;&gt;0,$K$2,IF($J2326&lt;&gt;0,$K$2,"")))))))</f>
        <v>1</v>
      </c>
      <c r="L2201" s="382"/>
    </row>
    <row r="2202" spans="2:12" ht="19.5">
      <c r="B2202" s="1067"/>
      <c r="C2202" s="665"/>
      <c r="D2202" s="1068" t="s">
        <v>1430</v>
      </c>
      <c r="E2202" s="1069">
        <f>$E$15</f>
        <v>98</v>
      </c>
      <c r="F2202" s="1412" t="str">
        <f>$F$15</f>
        <v>СЕС - КСФ</v>
      </c>
      <c r="G2202" s="665"/>
      <c r="H2202" s="12"/>
      <c r="I2202" s="665"/>
      <c r="J2202" s="12"/>
      <c r="K2202" s="1435">
        <f>(IF($E2326&lt;&gt;0,$K$2,IF($F2326&lt;&gt;0,$K$2,IF($G2326&lt;&gt;0,$K$2,IF($H2326&lt;&gt;0,$K$2,IF($I2326&lt;&gt;0,$K$2,IF($J2326&lt;&gt;0,$K$2,"")))))))</f>
        <v>1</v>
      </c>
      <c r="L2202" s="382"/>
    </row>
    <row r="2203" spans="2:12" ht="16.5" thickBot="1">
      <c r="B2203" s="1035"/>
      <c r="C2203" s="1035"/>
      <c r="D2203" s="1054"/>
      <c r="E2203" s="1066"/>
      <c r="F2203" s="1070"/>
      <c r="G2203" s="1071"/>
      <c r="H2203" s="1071"/>
      <c r="I2203" s="1071"/>
      <c r="J2203" s="1072" t="s">
        <v>740</v>
      </c>
      <c r="K2203" s="1435">
        <f>(IF($E2326&lt;&gt;0,$K$2,IF($F2326&lt;&gt;0,$K$2,IF($G2326&lt;&gt;0,$K$2,IF($H2326&lt;&gt;0,$K$2,IF($I2326&lt;&gt;0,$K$2,IF($J2326&lt;&gt;0,$K$2,"")))))))</f>
        <v>1</v>
      </c>
      <c r="L2203" s="382"/>
    </row>
    <row r="2204" spans="2:12" ht="16.5">
      <c r="B2204" s="1073"/>
      <c r="C2204" s="1074"/>
      <c r="D2204" s="1075" t="s">
        <v>1022</v>
      </c>
      <c r="E2204" s="1076" t="s">
        <v>742</v>
      </c>
      <c r="F2204" s="363" t="s">
        <v>1320</v>
      </c>
      <c r="G2204" s="1077"/>
      <c r="H2204" s="1078"/>
      <c r="I2204" s="1077"/>
      <c r="J2204" s="1079"/>
      <c r="K2204" s="1435">
        <f>(IF($E2326&lt;&gt;0,$K$2,IF($F2326&lt;&gt;0,$K$2,IF($G2326&lt;&gt;0,$K$2,IF($H2326&lt;&gt;0,$K$2,IF($I2326&lt;&gt;0,$K$2,IF($J2326&lt;&gt;0,$K$2,"")))))))</f>
        <v>1</v>
      </c>
      <c r="L2204" s="382"/>
    </row>
    <row r="2205" spans="2:12" ht="56.1" customHeight="1">
      <c r="B2205" s="1080" t="s">
        <v>692</v>
      </c>
      <c r="C2205" s="1081" t="s">
        <v>744</v>
      </c>
      <c r="D2205" s="1082" t="s">
        <v>1023</v>
      </c>
      <c r="E2205" s="1083">
        <f>$C$3</f>
        <v>2019</v>
      </c>
      <c r="F2205" s="364" t="s">
        <v>1318</v>
      </c>
      <c r="G2205" s="1084" t="s">
        <v>1317</v>
      </c>
      <c r="H2205" s="1085" t="s">
        <v>1016</v>
      </c>
      <c r="I2205" s="1086" t="s">
        <v>1306</v>
      </c>
      <c r="J2205" s="1087" t="s">
        <v>1307</v>
      </c>
      <c r="K2205" s="1435">
        <f>(IF($E2326&lt;&gt;0,$K$2,IF($F2326&lt;&gt;0,$K$2,IF($G2326&lt;&gt;0,$K$2,IF($H2326&lt;&gt;0,$K$2,IF($I2326&lt;&gt;0,$K$2,IF($J2326&lt;&gt;0,$K$2,"")))))))</f>
        <v>1</v>
      </c>
      <c r="L2205" s="382"/>
    </row>
    <row r="2206" spans="2:12" ht="69" customHeight="1">
      <c r="B2206" s="1088"/>
      <c r="C2206" s="1089"/>
      <c r="D2206" s="1090" t="s">
        <v>497</v>
      </c>
      <c r="E2206" s="344" t="s">
        <v>344</v>
      </c>
      <c r="F2206" s="344" t="s">
        <v>345</v>
      </c>
      <c r="G2206" s="659" t="s">
        <v>1029</v>
      </c>
      <c r="H2206" s="660" t="s">
        <v>1030</v>
      </c>
      <c r="I2206" s="660" t="s">
        <v>1003</v>
      </c>
      <c r="J2206" s="661" t="s">
        <v>1288</v>
      </c>
      <c r="K2206" s="1435">
        <f>(IF($E2326&lt;&gt;0,$K$2,IF($F2326&lt;&gt;0,$K$2,IF($G2326&lt;&gt;0,$K$2,IF($H2326&lt;&gt;0,$K$2,IF($I2326&lt;&gt;0,$K$2,IF($J2326&lt;&gt;0,$K$2,"")))))))</f>
        <v>1</v>
      </c>
      <c r="L2206" s="382"/>
    </row>
    <row r="2207" spans="2:12">
      <c r="B2207" s="1091"/>
      <c r="C2207" s="1819" t="str">
        <f>VLOOKUP(D2207,OP_LIST2,2,FALSE)</f>
        <v>98312</v>
      </c>
      <c r="D2207" s="1431" t="s">
        <v>1465</v>
      </c>
      <c r="E2207" s="279"/>
      <c r="F2207" s="662"/>
      <c r="G2207" s="1092"/>
      <c r="H2207" s="668"/>
      <c r="I2207" s="668"/>
      <c r="J2207" s="669"/>
      <c r="K2207" s="1435">
        <f>(IF($E2326&lt;&gt;0,$K$2,IF($F2326&lt;&gt;0,$K$2,IF($G2326&lt;&gt;0,$K$2,IF($H2326&lt;&gt;0,$K$2,IF($I2326&lt;&gt;0,$K$2,IF($J2326&lt;&gt;0,$K$2,"")))))))</f>
        <v>1</v>
      </c>
      <c r="L2207" s="382"/>
    </row>
    <row r="2208" spans="2:12">
      <c r="B2208" s="1093"/>
      <c r="C2208" s="1818">
        <f>VLOOKUP(D2209,EBK_DEIN2,2,FALSE)</f>
        <v>6619</v>
      </c>
      <c r="D2208" s="1432" t="s">
        <v>1272</v>
      </c>
      <c r="E2208" s="662"/>
      <c r="F2208" s="662"/>
      <c r="G2208" s="1094"/>
      <c r="H2208" s="670"/>
      <c r="I2208" s="670"/>
      <c r="J2208" s="671"/>
      <c r="K2208" s="1435">
        <f>(IF($E2326&lt;&gt;0,$K$2,IF($F2326&lt;&gt;0,$K$2,IF($G2326&lt;&gt;0,$K$2,IF($H2326&lt;&gt;0,$K$2,IF($I2326&lt;&gt;0,$K$2,IF($J2326&lt;&gt;0,$K$2,"")))))))</f>
        <v>1</v>
      </c>
      <c r="L2208" s="382"/>
    </row>
    <row r="2209" spans="1:12" ht="31.5">
      <c r="B2209" s="1095"/>
      <c r="C2209" s="1819">
        <f>+C2208</f>
        <v>6619</v>
      </c>
      <c r="D2209" s="1431" t="s">
        <v>879</v>
      </c>
      <c r="E2209" s="662"/>
      <c r="F2209" s="662"/>
      <c r="G2209" s="1094"/>
      <c r="H2209" s="670"/>
      <c r="I2209" s="670"/>
      <c r="J2209" s="671"/>
      <c r="K2209" s="1435">
        <f>(IF($E2326&lt;&gt;0,$K$2,IF($F2326&lt;&gt;0,$K$2,IF($G2326&lt;&gt;0,$K$2,IF($H2326&lt;&gt;0,$K$2,IF($I2326&lt;&gt;0,$K$2,IF($J2326&lt;&gt;0,$K$2,"")))))))</f>
        <v>1</v>
      </c>
      <c r="L2209" s="382"/>
    </row>
    <row r="2210" spans="1:12">
      <c r="B2210" s="1096"/>
      <c r="C2210" s="1097"/>
      <c r="D2210" s="1098" t="s">
        <v>1024</v>
      </c>
      <c r="E2210" s="662"/>
      <c r="F2210" s="662"/>
      <c r="G2210" s="1099"/>
      <c r="H2210" s="672"/>
      <c r="I2210" s="672"/>
      <c r="J2210" s="673"/>
      <c r="K2210" s="1435">
        <f>(IF($E2326&lt;&gt;0,$K$2,IF($F2326&lt;&gt;0,$K$2,IF($G2326&lt;&gt;0,$K$2,IF($H2326&lt;&gt;0,$K$2,IF($I2326&lt;&gt;0,$K$2,IF($J2326&lt;&gt;0,$K$2,"")))))))</f>
        <v>1</v>
      </c>
      <c r="L2210" s="382"/>
    </row>
    <row r="2211" spans="1:12" hidden="1">
      <c r="B2211" s="1100">
        <v>100</v>
      </c>
      <c r="C2211" s="2213" t="s">
        <v>498</v>
      </c>
      <c r="D2211" s="2194"/>
      <c r="E2211" s="349">
        <f t="shared" ref="E2211:J2211" si="377">SUM(E2212:E2213)</f>
        <v>0</v>
      </c>
      <c r="F2211" s="350">
        <f t="shared" si="377"/>
        <v>0</v>
      </c>
      <c r="G2211" s="463">
        <f t="shared" si="377"/>
        <v>0</v>
      </c>
      <c r="H2211" s="464">
        <f t="shared" si="377"/>
        <v>0</v>
      </c>
      <c r="I2211" s="464">
        <f t="shared" si="377"/>
        <v>0</v>
      </c>
      <c r="J2211" s="465">
        <f t="shared" si="377"/>
        <v>0</v>
      </c>
      <c r="K2211" s="1433" t="str">
        <f>(IF($E2211&lt;&gt;0,$K$2,IF($F2211&lt;&gt;0,$K$2,IF($G2211&lt;&gt;0,$K$2,IF($H2211&lt;&gt;0,$K$2,IF($I2211&lt;&gt;0,$K$2,IF($J2211&lt;&gt;0,$K$2,"")))))))</f>
        <v/>
      </c>
      <c r="L2211" s="383"/>
    </row>
    <row r="2212" spans="1:12" hidden="1">
      <c r="B2212" s="1101"/>
      <c r="C2212" s="1102">
        <v>101</v>
      </c>
      <c r="D2212" s="1103" t="s">
        <v>499</v>
      </c>
      <c r="E2212" s="507"/>
      <c r="F2212" s="516">
        <f>G2212+H2212+I2212+J2212</f>
        <v>0</v>
      </c>
      <c r="G2212" s="430"/>
      <c r="H2212" s="431"/>
      <c r="I2212" s="431"/>
      <c r="J2212" s="432"/>
      <c r="K2212" s="1433" t="str">
        <f t="shared" ref="K2212:K2278" si="378">(IF($E2212&lt;&gt;0,$K$2,IF($F2212&lt;&gt;0,$K$2,IF($G2212&lt;&gt;0,$K$2,IF($H2212&lt;&gt;0,$K$2,IF($I2212&lt;&gt;0,$K$2,IF($J2212&lt;&gt;0,$K$2,"")))))))</f>
        <v/>
      </c>
      <c r="L2212" s="383"/>
    </row>
    <row r="2213" spans="1:12" ht="36" hidden="1" customHeight="1">
      <c r="A2213" s="1035"/>
      <c r="B2213" s="1101"/>
      <c r="C2213" s="1104">
        <v>102</v>
      </c>
      <c r="D2213" s="1105" t="s">
        <v>500</v>
      </c>
      <c r="E2213" s="513"/>
      <c r="F2213" s="517">
        <f>G2213+H2213+I2213+J2213</f>
        <v>0</v>
      </c>
      <c r="G2213" s="442"/>
      <c r="H2213" s="443"/>
      <c r="I2213" s="443"/>
      <c r="J2213" s="444"/>
      <c r="K2213" s="1433" t="str">
        <f t="shared" si="378"/>
        <v/>
      </c>
      <c r="L2213" s="383"/>
    </row>
    <row r="2214" spans="1:12" hidden="1">
      <c r="A2214" s="1035"/>
      <c r="B2214" s="1100">
        <v>200</v>
      </c>
      <c r="C2214" s="2199" t="s">
        <v>501</v>
      </c>
      <c r="D2214" s="2199"/>
      <c r="E2214" s="349">
        <f t="shared" ref="E2214:J2214" si="379">SUM(E2215:E2219)</f>
        <v>0</v>
      </c>
      <c r="F2214" s="350">
        <f t="shared" si="379"/>
        <v>0</v>
      </c>
      <c r="G2214" s="463">
        <f t="shared" si="379"/>
        <v>0</v>
      </c>
      <c r="H2214" s="464">
        <f t="shared" si="379"/>
        <v>0</v>
      </c>
      <c r="I2214" s="464">
        <f t="shared" si="379"/>
        <v>0</v>
      </c>
      <c r="J2214" s="465">
        <f t="shared" si="379"/>
        <v>0</v>
      </c>
      <c r="K2214" s="1433" t="str">
        <f t="shared" si="378"/>
        <v/>
      </c>
      <c r="L2214" s="383"/>
    </row>
    <row r="2215" spans="1:12" hidden="1">
      <c r="A2215" s="1035"/>
      <c r="B2215" s="1106"/>
      <c r="C2215" s="1102">
        <v>201</v>
      </c>
      <c r="D2215" s="1103" t="s">
        <v>502</v>
      </c>
      <c r="E2215" s="507"/>
      <c r="F2215" s="516">
        <f>G2215+H2215+I2215+J2215</f>
        <v>0</v>
      </c>
      <c r="G2215" s="430"/>
      <c r="H2215" s="431"/>
      <c r="I2215" s="431"/>
      <c r="J2215" s="432"/>
      <c r="K2215" s="1433" t="str">
        <f t="shared" si="378"/>
        <v/>
      </c>
      <c r="L2215" s="383"/>
    </row>
    <row r="2216" spans="1:12" hidden="1">
      <c r="A2216" s="1035"/>
      <c r="B2216" s="1107"/>
      <c r="C2216" s="1108">
        <v>202</v>
      </c>
      <c r="D2216" s="1109" t="s">
        <v>503</v>
      </c>
      <c r="E2216" s="509"/>
      <c r="F2216" s="518">
        <f>G2216+H2216+I2216+J2216</f>
        <v>0</v>
      </c>
      <c r="G2216" s="433"/>
      <c r="H2216" s="434"/>
      <c r="I2216" s="434"/>
      <c r="J2216" s="435"/>
      <c r="K2216" s="1433" t="str">
        <f t="shared" si="378"/>
        <v/>
      </c>
      <c r="L2216" s="383"/>
    </row>
    <row r="2217" spans="1:12" ht="31.5" hidden="1">
      <c r="A2217" s="1035"/>
      <c r="B2217" s="1110"/>
      <c r="C2217" s="1108">
        <v>205</v>
      </c>
      <c r="D2217" s="1109" t="s">
        <v>885</v>
      </c>
      <c r="E2217" s="509"/>
      <c r="F2217" s="518">
        <f>G2217+H2217+I2217+J2217</f>
        <v>0</v>
      </c>
      <c r="G2217" s="433"/>
      <c r="H2217" s="434"/>
      <c r="I2217" s="434"/>
      <c r="J2217" s="435"/>
      <c r="K2217" s="1433" t="str">
        <f t="shared" si="378"/>
        <v/>
      </c>
      <c r="L2217" s="383"/>
    </row>
    <row r="2218" spans="1:12" hidden="1">
      <c r="A2218" s="1035"/>
      <c r="B2218" s="1110"/>
      <c r="C2218" s="1108">
        <v>208</v>
      </c>
      <c r="D2218" s="1111" t="s">
        <v>886</v>
      </c>
      <c r="E2218" s="509"/>
      <c r="F2218" s="518">
        <f>G2218+H2218+I2218+J2218</f>
        <v>0</v>
      </c>
      <c r="G2218" s="433"/>
      <c r="H2218" s="434"/>
      <c r="I2218" s="434"/>
      <c r="J2218" s="435"/>
      <c r="K2218" s="1433" t="str">
        <f t="shared" si="378"/>
        <v/>
      </c>
      <c r="L2218" s="383"/>
    </row>
    <row r="2219" spans="1:12" hidden="1">
      <c r="A2219" s="1035"/>
      <c r="B2219" s="1106"/>
      <c r="C2219" s="1104">
        <v>209</v>
      </c>
      <c r="D2219" s="1112" t="s">
        <v>887</v>
      </c>
      <c r="E2219" s="513"/>
      <c r="F2219" s="517">
        <f>G2219+H2219+I2219+J2219</f>
        <v>0</v>
      </c>
      <c r="G2219" s="442"/>
      <c r="H2219" s="443"/>
      <c r="I2219" s="443"/>
      <c r="J2219" s="444"/>
      <c r="K2219" s="1433" t="str">
        <f t="shared" si="378"/>
        <v/>
      </c>
      <c r="L2219" s="383"/>
    </row>
    <row r="2220" spans="1:12" hidden="1">
      <c r="B2220" s="1100">
        <v>500</v>
      </c>
      <c r="C2220" s="2201" t="s">
        <v>888</v>
      </c>
      <c r="D2220" s="2201"/>
      <c r="E2220" s="349">
        <f t="shared" ref="E2220:J2220" si="380">SUM(E2221:E2227)</f>
        <v>0</v>
      </c>
      <c r="F2220" s="350">
        <f t="shared" si="380"/>
        <v>0</v>
      </c>
      <c r="G2220" s="463">
        <f t="shared" si="380"/>
        <v>0</v>
      </c>
      <c r="H2220" s="464">
        <f t="shared" si="380"/>
        <v>0</v>
      </c>
      <c r="I2220" s="464">
        <f t="shared" si="380"/>
        <v>0</v>
      </c>
      <c r="J2220" s="465">
        <f t="shared" si="380"/>
        <v>0</v>
      </c>
      <c r="K2220" s="1433" t="str">
        <f t="shared" si="378"/>
        <v/>
      </c>
      <c r="L2220" s="383"/>
    </row>
    <row r="2221" spans="1:12" ht="31.5" hidden="1">
      <c r="A2221" s="1035"/>
      <c r="B2221" s="1106"/>
      <c r="C2221" s="1113">
        <v>551</v>
      </c>
      <c r="D2221" s="1114" t="s">
        <v>889</v>
      </c>
      <c r="E2221" s="507"/>
      <c r="F2221" s="516">
        <f t="shared" ref="F2221:F2228" si="381">G2221+H2221+I2221+J2221</f>
        <v>0</v>
      </c>
      <c r="G2221" s="1395">
        <v>0</v>
      </c>
      <c r="H2221" s="1396">
        <v>0</v>
      </c>
      <c r="I2221" s="1396">
        <v>0</v>
      </c>
      <c r="J2221" s="432"/>
      <c r="K2221" s="1433" t="str">
        <f t="shared" si="378"/>
        <v/>
      </c>
      <c r="L2221" s="383"/>
    </row>
    <row r="2222" spans="1:12" hidden="1">
      <c r="B2222" s="1106"/>
      <c r="C2222" s="1115">
        <f>C2221+1</f>
        <v>552</v>
      </c>
      <c r="D2222" s="1116" t="s">
        <v>890</v>
      </c>
      <c r="E2222" s="509"/>
      <c r="F2222" s="518">
        <f t="shared" si="381"/>
        <v>0</v>
      </c>
      <c r="G2222" s="1397">
        <v>0</v>
      </c>
      <c r="H2222" s="1398">
        <v>0</v>
      </c>
      <c r="I2222" s="1398">
        <v>0</v>
      </c>
      <c r="J2222" s="435"/>
      <c r="K2222" s="1433" t="str">
        <f t="shared" si="378"/>
        <v/>
      </c>
      <c r="L2222" s="383"/>
    </row>
    <row r="2223" spans="1:12" hidden="1">
      <c r="A2223" s="1035"/>
      <c r="B2223" s="1117"/>
      <c r="C2223" s="1115">
        <v>558</v>
      </c>
      <c r="D2223" s="1118" t="s">
        <v>1444</v>
      </c>
      <c r="E2223" s="509"/>
      <c r="F2223" s="518">
        <f>G2223+H2223+I2223+J2223</f>
        <v>0</v>
      </c>
      <c r="G2223" s="1397">
        <v>0</v>
      </c>
      <c r="H2223" s="1398">
        <v>0</v>
      </c>
      <c r="I2223" s="1398">
        <v>0</v>
      </c>
      <c r="J2223" s="638">
        <v>0</v>
      </c>
      <c r="K2223" s="1433" t="str">
        <f t="shared" si="378"/>
        <v/>
      </c>
      <c r="L2223" s="383"/>
    </row>
    <row r="2224" spans="1:12" hidden="1">
      <c r="A2224" s="307"/>
      <c r="B2224" s="1117"/>
      <c r="C2224" s="1115">
        <v>560</v>
      </c>
      <c r="D2224" s="1118" t="s">
        <v>891</v>
      </c>
      <c r="E2224" s="509"/>
      <c r="F2224" s="518">
        <f t="shared" si="381"/>
        <v>0</v>
      </c>
      <c r="G2224" s="1397">
        <v>0</v>
      </c>
      <c r="H2224" s="1398">
        <v>0</v>
      </c>
      <c r="I2224" s="1398">
        <v>0</v>
      </c>
      <c r="J2224" s="435"/>
      <c r="K2224" s="1433" t="str">
        <f t="shared" si="378"/>
        <v/>
      </c>
      <c r="L2224" s="383"/>
    </row>
    <row r="2225" spans="1:12" hidden="1">
      <c r="B2225" s="1117"/>
      <c r="C2225" s="1115">
        <v>580</v>
      </c>
      <c r="D2225" s="1116" t="s">
        <v>892</v>
      </c>
      <c r="E2225" s="509"/>
      <c r="F2225" s="518">
        <f t="shared" si="381"/>
        <v>0</v>
      </c>
      <c r="G2225" s="1397">
        <v>0</v>
      </c>
      <c r="H2225" s="1398">
        <v>0</v>
      </c>
      <c r="I2225" s="1398">
        <v>0</v>
      </c>
      <c r="J2225" s="435"/>
      <c r="K2225" s="1433" t="str">
        <f t="shared" si="378"/>
        <v/>
      </c>
      <c r="L2225" s="383"/>
    </row>
    <row r="2226" spans="1:12" ht="31.5" hidden="1">
      <c r="B2226" s="1106"/>
      <c r="C2226" s="1108">
        <v>588</v>
      </c>
      <c r="D2226" s="1111" t="s">
        <v>1448</v>
      </c>
      <c r="E2226" s="509"/>
      <c r="F2226" s="518">
        <f>G2226+H2226+I2226+J2226</f>
        <v>0</v>
      </c>
      <c r="G2226" s="1397">
        <v>0</v>
      </c>
      <c r="H2226" s="1398">
        <v>0</v>
      </c>
      <c r="I2226" s="1398">
        <v>0</v>
      </c>
      <c r="J2226" s="638">
        <v>0</v>
      </c>
      <c r="K2226" s="1433" t="str">
        <f t="shared" si="378"/>
        <v/>
      </c>
      <c r="L2226" s="383"/>
    </row>
    <row r="2227" spans="1:12" ht="31.5" hidden="1">
      <c r="B2227" s="1106"/>
      <c r="C2227" s="1119">
        <v>590</v>
      </c>
      <c r="D2227" s="1120" t="s">
        <v>893</v>
      </c>
      <c r="E2227" s="513"/>
      <c r="F2227" s="517">
        <f t="shared" si="381"/>
        <v>0</v>
      </c>
      <c r="G2227" s="442"/>
      <c r="H2227" s="443"/>
      <c r="I2227" s="443"/>
      <c r="J2227" s="444"/>
      <c r="K2227" s="1433" t="str">
        <f t="shared" si="378"/>
        <v/>
      </c>
      <c r="L2227" s="383"/>
    </row>
    <row r="2228" spans="1:12" hidden="1">
      <c r="A2228" s="7">
        <v>5</v>
      </c>
      <c r="B2228" s="1100">
        <v>800</v>
      </c>
      <c r="C2228" s="2202" t="s">
        <v>1025</v>
      </c>
      <c r="D2228" s="2203"/>
      <c r="E2228" s="1415"/>
      <c r="F2228" s="352">
        <f t="shared" si="381"/>
        <v>0</v>
      </c>
      <c r="G2228" s="1214"/>
      <c r="H2228" s="1215"/>
      <c r="I2228" s="1215"/>
      <c r="J2228" s="1216"/>
      <c r="K2228" s="1433" t="str">
        <f t="shared" si="378"/>
        <v/>
      </c>
      <c r="L2228" s="383"/>
    </row>
    <row r="2229" spans="1:12">
      <c r="A2229" s="8">
        <v>10</v>
      </c>
      <c r="B2229" s="1100">
        <v>1000</v>
      </c>
      <c r="C2229" s="2199" t="s">
        <v>895</v>
      </c>
      <c r="D2229" s="2199"/>
      <c r="E2229" s="351">
        <f t="shared" ref="E2229:J2229" si="382">SUM(E2230:E2246)</f>
        <v>0</v>
      </c>
      <c r="F2229" s="352">
        <f t="shared" si="382"/>
        <v>16147</v>
      </c>
      <c r="G2229" s="463">
        <f t="shared" si="382"/>
        <v>16147</v>
      </c>
      <c r="H2229" s="464">
        <f t="shared" si="382"/>
        <v>0</v>
      </c>
      <c r="I2229" s="464">
        <f t="shared" si="382"/>
        <v>0</v>
      </c>
      <c r="J2229" s="465">
        <f t="shared" si="382"/>
        <v>0</v>
      </c>
      <c r="K2229" s="1433">
        <f t="shared" si="378"/>
        <v>1</v>
      </c>
      <c r="L2229" s="383"/>
    </row>
    <row r="2230" spans="1:12" hidden="1">
      <c r="A2230" s="8">
        <v>15</v>
      </c>
      <c r="B2230" s="1107"/>
      <c r="C2230" s="1102">
        <v>1011</v>
      </c>
      <c r="D2230" s="1121" t="s">
        <v>896</v>
      </c>
      <c r="E2230" s="507"/>
      <c r="F2230" s="516">
        <f t="shared" ref="F2230:F2246" si="383">G2230+H2230+I2230+J2230</f>
        <v>0</v>
      </c>
      <c r="G2230" s="430"/>
      <c r="H2230" s="431"/>
      <c r="I2230" s="431"/>
      <c r="J2230" s="432"/>
      <c r="K2230" s="1433" t="str">
        <f t="shared" si="378"/>
        <v/>
      </c>
      <c r="L2230" s="383"/>
    </row>
    <row r="2231" spans="1:12" hidden="1">
      <c r="A2231" s="7">
        <v>35</v>
      </c>
      <c r="B2231" s="1107"/>
      <c r="C2231" s="1108">
        <v>1012</v>
      </c>
      <c r="D2231" s="1109" t="s">
        <v>897</v>
      </c>
      <c r="E2231" s="509"/>
      <c r="F2231" s="518">
        <f t="shared" si="383"/>
        <v>0</v>
      </c>
      <c r="G2231" s="433"/>
      <c r="H2231" s="434"/>
      <c r="I2231" s="434"/>
      <c r="J2231" s="435"/>
      <c r="K2231" s="1433" t="str">
        <f t="shared" si="378"/>
        <v/>
      </c>
      <c r="L2231" s="383"/>
    </row>
    <row r="2232" spans="1:12" hidden="1">
      <c r="A2232" s="8">
        <v>40</v>
      </c>
      <c r="B2232" s="1107"/>
      <c r="C2232" s="1108">
        <v>1013</v>
      </c>
      <c r="D2232" s="1109" t="s">
        <v>898</v>
      </c>
      <c r="E2232" s="509"/>
      <c r="F2232" s="518">
        <f t="shared" si="383"/>
        <v>0</v>
      </c>
      <c r="G2232" s="433"/>
      <c r="H2232" s="434"/>
      <c r="I2232" s="434"/>
      <c r="J2232" s="435"/>
      <c r="K2232" s="1433" t="str">
        <f t="shared" si="378"/>
        <v/>
      </c>
      <c r="L2232" s="383"/>
    </row>
    <row r="2233" spans="1:12" hidden="1">
      <c r="A2233" s="8">
        <v>45</v>
      </c>
      <c r="B2233" s="1107"/>
      <c r="C2233" s="1108">
        <v>1014</v>
      </c>
      <c r="D2233" s="1109" t="s">
        <v>899</v>
      </c>
      <c r="E2233" s="509"/>
      <c r="F2233" s="518">
        <f t="shared" si="383"/>
        <v>0</v>
      </c>
      <c r="G2233" s="433"/>
      <c r="H2233" s="434"/>
      <c r="I2233" s="434"/>
      <c r="J2233" s="435"/>
      <c r="K2233" s="1433" t="str">
        <f t="shared" si="378"/>
        <v/>
      </c>
      <c r="L2233" s="383"/>
    </row>
    <row r="2234" spans="1:12" hidden="1">
      <c r="A2234" s="8">
        <v>50</v>
      </c>
      <c r="B2234" s="1107"/>
      <c r="C2234" s="1108">
        <v>1015</v>
      </c>
      <c r="D2234" s="1109" t="s">
        <v>900</v>
      </c>
      <c r="E2234" s="509"/>
      <c r="F2234" s="518">
        <f t="shared" si="383"/>
        <v>0</v>
      </c>
      <c r="G2234" s="433"/>
      <c r="H2234" s="434"/>
      <c r="I2234" s="434"/>
      <c r="J2234" s="435"/>
      <c r="K2234" s="1433" t="str">
        <f t="shared" si="378"/>
        <v/>
      </c>
      <c r="L2234" s="383"/>
    </row>
    <row r="2235" spans="1:12" hidden="1">
      <c r="A2235" s="8">
        <v>55</v>
      </c>
      <c r="B2235" s="1107"/>
      <c r="C2235" s="1122">
        <v>1016</v>
      </c>
      <c r="D2235" s="1123" t="s">
        <v>901</v>
      </c>
      <c r="E2235" s="511"/>
      <c r="F2235" s="519">
        <f t="shared" si="383"/>
        <v>0</v>
      </c>
      <c r="G2235" s="497"/>
      <c r="H2235" s="498"/>
      <c r="I2235" s="498"/>
      <c r="J2235" s="499"/>
      <c r="K2235" s="1433" t="str">
        <f t="shared" si="378"/>
        <v/>
      </c>
      <c r="L2235" s="383"/>
    </row>
    <row r="2236" spans="1:12">
      <c r="A2236" s="8">
        <v>60</v>
      </c>
      <c r="B2236" s="1101"/>
      <c r="C2236" s="1124">
        <v>1020</v>
      </c>
      <c r="D2236" s="1125" t="s">
        <v>902</v>
      </c>
      <c r="E2236" s="1416"/>
      <c r="F2236" s="521">
        <f t="shared" si="383"/>
        <v>16147</v>
      </c>
      <c r="G2236" s="439">
        <v>16147</v>
      </c>
      <c r="H2236" s="440"/>
      <c r="I2236" s="440"/>
      <c r="J2236" s="441"/>
      <c r="K2236" s="1433">
        <f t="shared" si="378"/>
        <v>1</v>
      </c>
      <c r="L2236" s="383"/>
    </row>
    <row r="2237" spans="1:12" hidden="1">
      <c r="A2237" s="7">
        <v>65</v>
      </c>
      <c r="B2237" s="1107"/>
      <c r="C2237" s="1126">
        <v>1030</v>
      </c>
      <c r="D2237" s="1127" t="s">
        <v>903</v>
      </c>
      <c r="E2237" s="1417"/>
      <c r="F2237" s="523">
        <f t="shared" si="383"/>
        <v>0</v>
      </c>
      <c r="G2237" s="436"/>
      <c r="H2237" s="437"/>
      <c r="I2237" s="437"/>
      <c r="J2237" s="438"/>
      <c r="K2237" s="1433" t="str">
        <f t="shared" si="378"/>
        <v/>
      </c>
      <c r="L2237" s="383"/>
    </row>
    <row r="2238" spans="1:12" hidden="1">
      <c r="A2238" s="8">
        <v>70</v>
      </c>
      <c r="B2238" s="1107"/>
      <c r="C2238" s="1124">
        <v>1051</v>
      </c>
      <c r="D2238" s="1128" t="s">
        <v>904</v>
      </c>
      <c r="E2238" s="1416"/>
      <c r="F2238" s="521">
        <f t="shared" si="383"/>
        <v>0</v>
      </c>
      <c r="G2238" s="439"/>
      <c r="H2238" s="440"/>
      <c r="I2238" s="440"/>
      <c r="J2238" s="441"/>
      <c r="K2238" s="1433" t="str">
        <f t="shared" si="378"/>
        <v/>
      </c>
      <c r="L2238" s="383"/>
    </row>
    <row r="2239" spans="1:12" hidden="1">
      <c r="A2239" s="8">
        <v>75</v>
      </c>
      <c r="B2239" s="1107"/>
      <c r="C2239" s="1108">
        <v>1052</v>
      </c>
      <c r="D2239" s="1109" t="s">
        <v>905</v>
      </c>
      <c r="E2239" s="509"/>
      <c r="F2239" s="518">
        <f t="shared" si="383"/>
        <v>0</v>
      </c>
      <c r="G2239" s="433"/>
      <c r="H2239" s="434"/>
      <c r="I2239" s="434"/>
      <c r="J2239" s="435"/>
      <c r="K2239" s="1433" t="str">
        <f t="shared" si="378"/>
        <v/>
      </c>
      <c r="L2239" s="383"/>
    </row>
    <row r="2240" spans="1:12" hidden="1">
      <c r="A2240" s="8">
        <v>80</v>
      </c>
      <c r="B2240" s="1107"/>
      <c r="C2240" s="1126">
        <v>1053</v>
      </c>
      <c r="D2240" s="1127" t="s">
        <v>1324</v>
      </c>
      <c r="E2240" s="1417"/>
      <c r="F2240" s="523">
        <f t="shared" si="383"/>
        <v>0</v>
      </c>
      <c r="G2240" s="436"/>
      <c r="H2240" s="437"/>
      <c r="I2240" s="437"/>
      <c r="J2240" s="438"/>
      <c r="K2240" s="1433" t="str">
        <f t="shared" si="378"/>
        <v/>
      </c>
      <c r="L2240" s="383"/>
    </row>
    <row r="2241" spans="1:12" hidden="1">
      <c r="A2241" s="8">
        <v>80</v>
      </c>
      <c r="B2241" s="1107"/>
      <c r="C2241" s="1124">
        <v>1062</v>
      </c>
      <c r="D2241" s="1125" t="s">
        <v>906</v>
      </c>
      <c r="E2241" s="1416"/>
      <c r="F2241" s="521">
        <f t="shared" si="383"/>
        <v>0</v>
      </c>
      <c r="G2241" s="439"/>
      <c r="H2241" s="440"/>
      <c r="I2241" s="440"/>
      <c r="J2241" s="441"/>
      <c r="K2241" s="1433" t="str">
        <f t="shared" si="378"/>
        <v/>
      </c>
      <c r="L2241" s="383"/>
    </row>
    <row r="2242" spans="1:12" hidden="1">
      <c r="A2242" s="8">
        <v>85</v>
      </c>
      <c r="B2242" s="1107"/>
      <c r="C2242" s="1126">
        <v>1063</v>
      </c>
      <c r="D2242" s="1129" t="s">
        <v>1282</v>
      </c>
      <c r="E2242" s="1417"/>
      <c r="F2242" s="523">
        <f t="shared" si="383"/>
        <v>0</v>
      </c>
      <c r="G2242" s="436"/>
      <c r="H2242" s="437"/>
      <c r="I2242" s="437"/>
      <c r="J2242" s="438"/>
      <c r="K2242" s="1433" t="str">
        <f t="shared" si="378"/>
        <v/>
      </c>
      <c r="L2242" s="383"/>
    </row>
    <row r="2243" spans="1:12" hidden="1">
      <c r="A2243" s="8">
        <v>90</v>
      </c>
      <c r="B2243" s="1107"/>
      <c r="C2243" s="1130">
        <v>1069</v>
      </c>
      <c r="D2243" s="1131" t="s">
        <v>907</v>
      </c>
      <c r="E2243" s="1418"/>
      <c r="F2243" s="525">
        <f t="shared" si="383"/>
        <v>0</v>
      </c>
      <c r="G2243" s="622"/>
      <c r="H2243" s="623"/>
      <c r="I2243" s="623"/>
      <c r="J2243" s="587"/>
      <c r="K2243" s="1433" t="str">
        <f t="shared" si="378"/>
        <v/>
      </c>
      <c r="L2243" s="383"/>
    </row>
    <row r="2244" spans="1:12" hidden="1">
      <c r="A2244" s="8">
        <v>90</v>
      </c>
      <c r="B2244" s="1101"/>
      <c r="C2244" s="1124">
        <v>1091</v>
      </c>
      <c r="D2244" s="1128" t="s">
        <v>1325</v>
      </c>
      <c r="E2244" s="1416"/>
      <c r="F2244" s="521">
        <f t="shared" si="383"/>
        <v>0</v>
      </c>
      <c r="G2244" s="439"/>
      <c r="H2244" s="440"/>
      <c r="I2244" s="440"/>
      <c r="J2244" s="441"/>
      <c r="K2244" s="1433" t="str">
        <f t="shared" si="378"/>
        <v/>
      </c>
      <c r="L2244" s="383"/>
    </row>
    <row r="2245" spans="1:12" hidden="1">
      <c r="A2245" s="7">
        <v>115</v>
      </c>
      <c r="B2245" s="1107"/>
      <c r="C2245" s="1108">
        <v>1092</v>
      </c>
      <c r="D2245" s="1109" t="s">
        <v>1088</v>
      </c>
      <c r="E2245" s="509"/>
      <c r="F2245" s="518">
        <f t="shared" si="383"/>
        <v>0</v>
      </c>
      <c r="G2245" s="433"/>
      <c r="H2245" s="434"/>
      <c r="I2245" s="434"/>
      <c r="J2245" s="435"/>
      <c r="K2245" s="1433" t="str">
        <f t="shared" si="378"/>
        <v/>
      </c>
      <c r="L2245" s="383"/>
    </row>
    <row r="2246" spans="1:12" hidden="1">
      <c r="A2246" s="7">
        <v>125</v>
      </c>
      <c r="B2246" s="1107"/>
      <c r="C2246" s="1104">
        <v>1098</v>
      </c>
      <c r="D2246" s="1132" t="s">
        <v>908</v>
      </c>
      <c r="E2246" s="513"/>
      <c r="F2246" s="517">
        <f t="shared" si="383"/>
        <v>0</v>
      </c>
      <c r="G2246" s="442"/>
      <c r="H2246" s="443"/>
      <c r="I2246" s="443"/>
      <c r="J2246" s="444"/>
      <c r="K2246" s="1433" t="str">
        <f t="shared" si="378"/>
        <v/>
      </c>
      <c r="L2246" s="383"/>
    </row>
    <row r="2247" spans="1:12" hidden="1">
      <c r="A2247" s="8">
        <v>130</v>
      </c>
      <c r="B2247" s="1100">
        <v>1900</v>
      </c>
      <c r="C2247" s="2192" t="s">
        <v>575</v>
      </c>
      <c r="D2247" s="2192"/>
      <c r="E2247" s="351">
        <f t="shared" ref="E2247:J2247" si="384">SUM(E2248:E2250)</f>
        <v>0</v>
      </c>
      <c r="F2247" s="352">
        <f t="shared" si="384"/>
        <v>0</v>
      </c>
      <c r="G2247" s="463">
        <f t="shared" si="384"/>
        <v>0</v>
      </c>
      <c r="H2247" s="464">
        <f t="shared" si="384"/>
        <v>0</v>
      </c>
      <c r="I2247" s="464">
        <f t="shared" si="384"/>
        <v>0</v>
      </c>
      <c r="J2247" s="465">
        <f t="shared" si="384"/>
        <v>0</v>
      </c>
      <c r="K2247" s="1433" t="str">
        <f t="shared" si="378"/>
        <v/>
      </c>
      <c r="L2247" s="383"/>
    </row>
    <row r="2248" spans="1:12" ht="31.5" hidden="1">
      <c r="A2248" s="8">
        <v>135</v>
      </c>
      <c r="B2248" s="1107"/>
      <c r="C2248" s="1102">
        <v>1901</v>
      </c>
      <c r="D2248" s="1133" t="s">
        <v>576</v>
      </c>
      <c r="E2248" s="507"/>
      <c r="F2248" s="516">
        <f>G2248+H2248+I2248+J2248</f>
        <v>0</v>
      </c>
      <c r="G2248" s="430"/>
      <c r="H2248" s="431"/>
      <c r="I2248" s="431"/>
      <c r="J2248" s="432"/>
      <c r="K2248" s="1433" t="str">
        <f t="shared" si="378"/>
        <v/>
      </c>
      <c r="L2248" s="383"/>
    </row>
    <row r="2249" spans="1:12" ht="31.5" hidden="1">
      <c r="A2249" s="8">
        <v>140</v>
      </c>
      <c r="B2249" s="1134"/>
      <c r="C2249" s="1108">
        <v>1981</v>
      </c>
      <c r="D2249" s="1135" t="s">
        <v>577</v>
      </c>
      <c r="E2249" s="509"/>
      <c r="F2249" s="518">
        <f>G2249+H2249+I2249+J2249</f>
        <v>0</v>
      </c>
      <c r="G2249" s="433"/>
      <c r="H2249" s="434"/>
      <c r="I2249" s="434"/>
      <c r="J2249" s="435"/>
      <c r="K2249" s="1433" t="str">
        <f t="shared" si="378"/>
        <v/>
      </c>
      <c r="L2249" s="383"/>
    </row>
    <row r="2250" spans="1:12" ht="31.5" hidden="1">
      <c r="A2250" s="8">
        <v>145</v>
      </c>
      <c r="B2250" s="1107"/>
      <c r="C2250" s="1104">
        <v>1991</v>
      </c>
      <c r="D2250" s="1136" t="s">
        <v>578</v>
      </c>
      <c r="E2250" s="513"/>
      <c r="F2250" s="517">
        <f>G2250+H2250+I2250+J2250</f>
        <v>0</v>
      </c>
      <c r="G2250" s="442"/>
      <c r="H2250" s="443"/>
      <c r="I2250" s="443"/>
      <c r="J2250" s="444"/>
      <c r="K2250" s="1433" t="str">
        <f t="shared" si="378"/>
        <v/>
      </c>
      <c r="L2250" s="383"/>
    </row>
    <row r="2251" spans="1:12" hidden="1">
      <c r="A2251" s="8">
        <v>150</v>
      </c>
      <c r="B2251" s="1100">
        <v>2100</v>
      </c>
      <c r="C2251" s="2192" t="s">
        <v>1072</v>
      </c>
      <c r="D2251" s="2192"/>
      <c r="E2251" s="351">
        <f t="shared" ref="E2251:J2251" si="385">SUM(E2252:E2256)</f>
        <v>0</v>
      </c>
      <c r="F2251" s="352">
        <f t="shared" si="385"/>
        <v>0</v>
      </c>
      <c r="G2251" s="463">
        <f t="shared" si="385"/>
        <v>0</v>
      </c>
      <c r="H2251" s="464">
        <f t="shared" si="385"/>
        <v>0</v>
      </c>
      <c r="I2251" s="464">
        <f t="shared" si="385"/>
        <v>0</v>
      </c>
      <c r="J2251" s="465">
        <f t="shared" si="385"/>
        <v>0</v>
      </c>
      <c r="K2251" s="1433" t="str">
        <f t="shared" si="378"/>
        <v/>
      </c>
      <c r="L2251" s="383"/>
    </row>
    <row r="2252" spans="1:12" hidden="1">
      <c r="A2252" s="8">
        <v>155</v>
      </c>
      <c r="B2252" s="1107"/>
      <c r="C2252" s="1102">
        <v>2110</v>
      </c>
      <c r="D2252" s="1137" t="s">
        <v>909</v>
      </c>
      <c r="E2252" s="507"/>
      <c r="F2252" s="516">
        <f>G2252+H2252+I2252+J2252</f>
        <v>0</v>
      </c>
      <c r="G2252" s="430"/>
      <c r="H2252" s="431"/>
      <c r="I2252" s="431"/>
      <c r="J2252" s="432"/>
      <c r="K2252" s="1433" t="str">
        <f t="shared" si="378"/>
        <v/>
      </c>
      <c r="L2252" s="383"/>
    </row>
    <row r="2253" spans="1:12" hidden="1">
      <c r="A2253" s="8">
        <v>160</v>
      </c>
      <c r="B2253" s="1134"/>
      <c r="C2253" s="1108">
        <v>2120</v>
      </c>
      <c r="D2253" s="1111" t="s">
        <v>910</v>
      </c>
      <c r="E2253" s="509"/>
      <c r="F2253" s="518">
        <f>G2253+H2253+I2253+J2253</f>
        <v>0</v>
      </c>
      <c r="G2253" s="433"/>
      <c r="H2253" s="434"/>
      <c r="I2253" s="434"/>
      <c r="J2253" s="435"/>
      <c r="K2253" s="1433" t="str">
        <f t="shared" si="378"/>
        <v/>
      </c>
      <c r="L2253" s="383"/>
    </row>
    <row r="2254" spans="1:12" hidden="1">
      <c r="A2254" s="8">
        <v>165</v>
      </c>
      <c r="B2254" s="1134"/>
      <c r="C2254" s="1108">
        <v>2125</v>
      </c>
      <c r="D2254" s="1111" t="s">
        <v>1026</v>
      </c>
      <c r="E2254" s="509"/>
      <c r="F2254" s="518">
        <f>G2254+H2254+I2254+J2254</f>
        <v>0</v>
      </c>
      <c r="G2254" s="433"/>
      <c r="H2254" s="434"/>
      <c r="I2254" s="1398">
        <v>0</v>
      </c>
      <c r="J2254" s="435"/>
      <c r="K2254" s="1433" t="str">
        <f t="shared" si="378"/>
        <v/>
      </c>
      <c r="L2254" s="383"/>
    </row>
    <row r="2255" spans="1:12" hidden="1">
      <c r="A2255" s="8">
        <v>175</v>
      </c>
      <c r="B2255" s="1106"/>
      <c r="C2255" s="1108">
        <v>2140</v>
      </c>
      <c r="D2255" s="1111" t="s">
        <v>912</v>
      </c>
      <c r="E2255" s="509"/>
      <c r="F2255" s="518">
        <f>G2255+H2255+I2255+J2255</f>
        <v>0</v>
      </c>
      <c r="G2255" s="433"/>
      <c r="H2255" s="434"/>
      <c r="I2255" s="1398">
        <v>0</v>
      </c>
      <c r="J2255" s="435"/>
      <c r="K2255" s="1433" t="str">
        <f t="shared" si="378"/>
        <v/>
      </c>
      <c r="L2255" s="383"/>
    </row>
    <row r="2256" spans="1:12" hidden="1">
      <c r="A2256" s="8">
        <v>180</v>
      </c>
      <c r="B2256" s="1107"/>
      <c r="C2256" s="1104">
        <v>2190</v>
      </c>
      <c r="D2256" s="1138" t="s">
        <v>913</v>
      </c>
      <c r="E2256" s="513"/>
      <c r="F2256" s="517">
        <f>G2256+H2256+I2256+J2256</f>
        <v>0</v>
      </c>
      <c r="G2256" s="442"/>
      <c r="H2256" s="443"/>
      <c r="I2256" s="1400">
        <v>0</v>
      </c>
      <c r="J2256" s="444"/>
      <c r="K2256" s="1433" t="str">
        <f t="shared" si="378"/>
        <v/>
      </c>
      <c r="L2256" s="383"/>
    </row>
    <row r="2257" spans="1:12" hidden="1">
      <c r="A2257" s="8">
        <v>185</v>
      </c>
      <c r="B2257" s="1100">
        <v>2200</v>
      </c>
      <c r="C2257" s="2192" t="s">
        <v>914</v>
      </c>
      <c r="D2257" s="2192"/>
      <c r="E2257" s="351">
        <f t="shared" ref="E2257:J2257" si="386">SUM(E2258:E2259)</f>
        <v>0</v>
      </c>
      <c r="F2257" s="352">
        <f t="shared" si="386"/>
        <v>0</v>
      </c>
      <c r="G2257" s="463">
        <f t="shared" si="386"/>
        <v>0</v>
      </c>
      <c r="H2257" s="464">
        <f t="shared" si="386"/>
        <v>0</v>
      </c>
      <c r="I2257" s="464">
        <f t="shared" si="386"/>
        <v>0</v>
      </c>
      <c r="J2257" s="465">
        <f t="shared" si="386"/>
        <v>0</v>
      </c>
      <c r="K2257" s="1433" t="str">
        <f t="shared" si="378"/>
        <v/>
      </c>
      <c r="L2257" s="383"/>
    </row>
    <row r="2258" spans="1:12" hidden="1">
      <c r="A2258" s="8">
        <v>190</v>
      </c>
      <c r="B2258" s="1107"/>
      <c r="C2258" s="1102">
        <v>2221</v>
      </c>
      <c r="D2258" s="1103" t="s">
        <v>1265</v>
      </c>
      <c r="E2258" s="507"/>
      <c r="F2258" s="516">
        <f t="shared" ref="F2258:F2263" si="387">G2258+H2258+I2258+J2258</f>
        <v>0</v>
      </c>
      <c r="G2258" s="430"/>
      <c r="H2258" s="431"/>
      <c r="I2258" s="431"/>
      <c r="J2258" s="432"/>
      <c r="K2258" s="1433" t="str">
        <f t="shared" si="378"/>
        <v/>
      </c>
      <c r="L2258" s="383"/>
    </row>
    <row r="2259" spans="1:12" hidden="1">
      <c r="A2259" s="8">
        <v>200</v>
      </c>
      <c r="B2259" s="1107"/>
      <c r="C2259" s="1104">
        <v>2224</v>
      </c>
      <c r="D2259" s="1105" t="s">
        <v>915</v>
      </c>
      <c r="E2259" s="513"/>
      <c r="F2259" s="517">
        <f t="shared" si="387"/>
        <v>0</v>
      </c>
      <c r="G2259" s="442"/>
      <c r="H2259" s="443"/>
      <c r="I2259" s="443"/>
      <c r="J2259" s="444"/>
      <c r="K2259" s="1433" t="str">
        <f t="shared" si="378"/>
        <v/>
      </c>
      <c r="L2259" s="383"/>
    </row>
    <row r="2260" spans="1:12" hidden="1">
      <c r="A2260" s="8">
        <v>200</v>
      </c>
      <c r="B2260" s="1100">
        <v>2500</v>
      </c>
      <c r="C2260" s="2192" t="s">
        <v>916</v>
      </c>
      <c r="D2260" s="2200"/>
      <c r="E2260" s="1415"/>
      <c r="F2260" s="352">
        <f t="shared" si="387"/>
        <v>0</v>
      </c>
      <c r="G2260" s="1214"/>
      <c r="H2260" s="1215"/>
      <c r="I2260" s="1215"/>
      <c r="J2260" s="1216"/>
      <c r="K2260" s="1433" t="str">
        <f t="shared" si="378"/>
        <v/>
      </c>
      <c r="L2260" s="383"/>
    </row>
    <row r="2261" spans="1:12" hidden="1">
      <c r="A2261" s="8">
        <v>205</v>
      </c>
      <c r="B2261" s="1100">
        <v>2600</v>
      </c>
      <c r="C2261" s="2193" t="s">
        <v>917</v>
      </c>
      <c r="D2261" s="2194"/>
      <c r="E2261" s="1415"/>
      <c r="F2261" s="352">
        <f t="shared" si="387"/>
        <v>0</v>
      </c>
      <c r="G2261" s="1214"/>
      <c r="H2261" s="1215"/>
      <c r="I2261" s="1215"/>
      <c r="J2261" s="1216"/>
      <c r="K2261" s="1433" t="str">
        <f t="shared" si="378"/>
        <v/>
      </c>
      <c r="L2261" s="383"/>
    </row>
    <row r="2262" spans="1:12" hidden="1">
      <c r="A2262" s="8">
        <v>210</v>
      </c>
      <c r="B2262" s="1100">
        <v>2700</v>
      </c>
      <c r="C2262" s="2193" t="s">
        <v>918</v>
      </c>
      <c r="D2262" s="2194"/>
      <c r="E2262" s="1415"/>
      <c r="F2262" s="352">
        <f t="shared" si="387"/>
        <v>0</v>
      </c>
      <c r="G2262" s="1214"/>
      <c r="H2262" s="1215"/>
      <c r="I2262" s="1215"/>
      <c r="J2262" s="1216"/>
      <c r="K2262" s="1433" t="str">
        <f t="shared" si="378"/>
        <v/>
      </c>
      <c r="L2262" s="383"/>
    </row>
    <row r="2263" spans="1:12" hidden="1">
      <c r="A2263" s="8">
        <v>215</v>
      </c>
      <c r="B2263" s="1100">
        <v>2800</v>
      </c>
      <c r="C2263" s="2193" t="s">
        <v>1729</v>
      </c>
      <c r="D2263" s="2194"/>
      <c r="E2263" s="1415"/>
      <c r="F2263" s="352">
        <f t="shared" si="387"/>
        <v>0</v>
      </c>
      <c r="G2263" s="1214"/>
      <c r="H2263" s="1215"/>
      <c r="I2263" s="1215"/>
      <c r="J2263" s="1216"/>
      <c r="K2263" s="1433" t="str">
        <f t="shared" si="378"/>
        <v/>
      </c>
      <c r="L2263" s="383"/>
    </row>
    <row r="2264" spans="1:12" ht="36" hidden="1" customHeight="1">
      <c r="A2264" s="7">
        <v>220</v>
      </c>
      <c r="B2264" s="1100">
        <v>2900</v>
      </c>
      <c r="C2264" s="2192" t="s">
        <v>919</v>
      </c>
      <c r="D2264" s="2192"/>
      <c r="E2264" s="351">
        <f t="shared" ref="E2264:J2264" si="388">SUM(E2265:E2272)</f>
        <v>0</v>
      </c>
      <c r="F2264" s="352">
        <f t="shared" si="388"/>
        <v>0</v>
      </c>
      <c r="G2264" s="463">
        <f t="shared" si="388"/>
        <v>0</v>
      </c>
      <c r="H2264" s="464">
        <f t="shared" si="388"/>
        <v>0</v>
      </c>
      <c r="I2264" s="464">
        <f t="shared" si="388"/>
        <v>0</v>
      </c>
      <c r="J2264" s="465">
        <f t="shared" si="388"/>
        <v>0</v>
      </c>
      <c r="K2264" s="1433" t="str">
        <f t="shared" si="378"/>
        <v/>
      </c>
      <c r="L2264" s="383"/>
    </row>
    <row r="2265" spans="1:12" hidden="1">
      <c r="A2265" s="8">
        <v>225</v>
      </c>
      <c r="B2265" s="1139"/>
      <c r="C2265" s="1102">
        <v>2910</v>
      </c>
      <c r="D2265" s="1140" t="s">
        <v>2144</v>
      </c>
      <c r="E2265" s="507"/>
      <c r="F2265" s="516">
        <f t="shared" ref="F2265:F2272" si="389">G2265+H2265+I2265+J2265</f>
        <v>0</v>
      </c>
      <c r="G2265" s="430"/>
      <c r="H2265" s="431"/>
      <c r="I2265" s="431"/>
      <c r="J2265" s="432"/>
      <c r="K2265" s="1433" t="str">
        <f t="shared" si="378"/>
        <v/>
      </c>
      <c r="L2265" s="383"/>
    </row>
    <row r="2266" spans="1:12" hidden="1">
      <c r="A2266" s="8">
        <v>230</v>
      </c>
      <c r="B2266" s="1139"/>
      <c r="C2266" s="1126">
        <v>2920</v>
      </c>
      <c r="D2266" s="1141" t="s">
        <v>2143</v>
      </c>
      <c r="E2266" s="1417"/>
      <c r="F2266" s="523">
        <f>G2266+H2266+I2266+J2266</f>
        <v>0</v>
      </c>
      <c r="G2266" s="436"/>
      <c r="H2266" s="437"/>
      <c r="I2266" s="437"/>
      <c r="J2266" s="438"/>
      <c r="K2266" s="1433" t="str">
        <f t="shared" si="378"/>
        <v/>
      </c>
      <c r="L2266" s="383"/>
    </row>
    <row r="2267" spans="1:12" ht="31.5" hidden="1">
      <c r="A2267" s="8">
        <v>245</v>
      </c>
      <c r="B2267" s="1139"/>
      <c r="C2267" s="1126">
        <v>2969</v>
      </c>
      <c r="D2267" s="1141" t="s">
        <v>920</v>
      </c>
      <c r="E2267" s="1417"/>
      <c r="F2267" s="523">
        <f t="shared" si="389"/>
        <v>0</v>
      </c>
      <c r="G2267" s="436"/>
      <c r="H2267" s="437"/>
      <c r="I2267" s="437"/>
      <c r="J2267" s="438"/>
      <c r="K2267" s="1433" t="str">
        <f t="shared" si="378"/>
        <v/>
      </c>
      <c r="L2267" s="383"/>
    </row>
    <row r="2268" spans="1:12" ht="31.5" hidden="1">
      <c r="A2268" s="7">
        <v>220</v>
      </c>
      <c r="B2268" s="1139"/>
      <c r="C2268" s="1142">
        <v>2970</v>
      </c>
      <c r="D2268" s="1143" t="s">
        <v>921</v>
      </c>
      <c r="E2268" s="1419"/>
      <c r="F2268" s="527">
        <f t="shared" si="389"/>
        <v>0</v>
      </c>
      <c r="G2268" s="630"/>
      <c r="H2268" s="631"/>
      <c r="I2268" s="631"/>
      <c r="J2268" s="606"/>
      <c r="K2268" s="1433" t="str">
        <f t="shared" si="378"/>
        <v/>
      </c>
      <c r="L2268" s="383"/>
    </row>
    <row r="2269" spans="1:12" hidden="1">
      <c r="A2269" s="8">
        <v>225</v>
      </c>
      <c r="B2269" s="1139"/>
      <c r="C2269" s="1130">
        <v>2989</v>
      </c>
      <c r="D2269" s="1144" t="s">
        <v>922</v>
      </c>
      <c r="E2269" s="1418"/>
      <c r="F2269" s="525">
        <f t="shared" si="389"/>
        <v>0</v>
      </c>
      <c r="G2269" s="622"/>
      <c r="H2269" s="623"/>
      <c r="I2269" s="623"/>
      <c r="J2269" s="587"/>
      <c r="K2269" s="1433" t="str">
        <f t="shared" si="378"/>
        <v/>
      </c>
      <c r="L2269" s="383"/>
    </row>
    <row r="2270" spans="1:12" ht="31.5" hidden="1">
      <c r="A2270" s="8">
        <v>230</v>
      </c>
      <c r="B2270" s="1107"/>
      <c r="C2270" s="1124">
        <v>2990</v>
      </c>
      <c r="D2270" s="1145" t="s">
        <v>2145</v>
      </c>
      <c r="E2270" s="1416"/>
      <c r="F2270" s="521">
        <f>G2270+H2270+I2270+J2270</f>
        <v>0</v>
      </c>
      <c r="G2270" s="439"/>
      <c r="H2270" s="440"/>
      <c r="I2270" s="440"/>
      <c r="J2270" s="441"/>
      <c r="K2270" s="1433" t="str">
        <f t="shared" si="378"/>
        <v/>
      </c>
      <c r="L2270" s="383"/>
    </row>
    <row r="2271" spans="1:12" hidden="1">
      <c r="A2271" s="8">
        <v>235</v>
      </c>
      <c r="B2271" s="1107"/>
      <c r="C2271" s="1124">
        <v>2991</v>
      </c>
      <c r="D2271" s="1145" t="s">
        <v>923</v>
      </c>
      <c r="E2271" s="1416"/>
      <c r="F2271" s="521">
        <f t="shared" si="389"/>
        <v>0</v>
      </c>
      <c r="G2271" s="439"/>
      <c r="H2271" s="440"/>
      <c r="I2271" s="440"/>
      <c r="J2271" s="441"/>
      <c r="K2271" s="1433" t="str">
        <f t="shared" si="378"/>
        <v/>
      </c>
      <c r="L2271" s="383"/>
    </row>
    <row r="2272" spans="1:12" hidden="1">
      <c r="A2272" s="8">
        <v>240</v>
      </c>
      <c r="B2272" s="1107"/>
      <c r="C2272" s="1104">
        <v>2992</v>
      </c>
      <c r="D2272" s="1146" t="s">
        <v>924</v>
      </c>
      <c r="E2272" s="513"/>
      <c r="F2272" s="517">
        <f t="shared" si="389"/>
        <v>0</v>
      </c>
      <c r="G2272" s="442"/>
      <c r="H2272" s="443"/>
      <c r="I2272" s="443"/>
      <c r="J2272" s="444"/>
      <c r="K2272" s="1433" t="str">
        <f t="shared" si="378"/>
        <v/>
      </c>
      <c r="L2272" s="383"/>
    </row>
    <row r="2273" spans="1:12" hidden="1">
      <c r="A2273" s="8">
        <v>245</v>
      </c>
      <c r="B2273" s="1100">
        <v>3300</v>
      </c>
      <c r="C2273" s="1147" t="s">
        <v>2237</v>
      </c>
      <c r="D2273" s="1977"/>
      <c r="E2273" s="351">
        <f t="shared" ref="E2273:J2273" si="390">SUM(E2274:E2278)</f>
        <v>0</v>
      </c>
      <c r="F2273" s="352">
        <f t="shared" si="390"/>
        <v>0</v>
      </c>
      <c r="G2273" s="463">
        <f t="shared" si="390"/>
        <v>0</v>
      </c>
      <c r="H2273" s="464">
        <f t="shared" si="390"/>
        <v>0</v>
      </c>
      <c r="I2273" s="464">
        <f t="shared" si="390"/>
        <v>0</v>
      </c>
      <c r="J2273" s="465">
        <f t="shared" si="390"/>
        <v>0</v>
      </c>
      <c r="K2273" s="1433" t="str">
        <f t="shared" si="378"/>
        <v/>
      </c>
      <c r="L2273" s="383"/>
    </row>
    <row r="2274" spans="1:12" hidden="1">
      <c r="A2274" s="7">
        <v>250</v>
      </c>
      <c r="B2274" s="1106"/>
      <c r="C2274" s="1102">
        <v>3301</v>
      </c>
      <c r="D2274" s="1148" t="s">
        <v>926</v>
      </c>
      <c r="E2274" s="507"/>
      <c r="F2274" s="516">
        <f t="shared" ref="F2274:F2281" si="391">G2274+H2274+I2274+J2274</f>
        <v>0</v>
      </c>
      <c r="G2274" s="430"/>
      <c r="H2274" s="431"/>
      <c r="I2274" s="1396">
        <v>0</v>
      </c>
      <c r="J2274" s="637">
        <v>0</v>
      </c>
      <c r="K2274" s="1433" t="str">
        <f t="shared" si="378"/>
        <v/>
      </c>
      <c r="L2274" s="383"/>
    </row>
    <row r="2275" spans="1:12" hidden="1">
      <c r="A2275" s="8">
        <v>255</v>
      </c>
      <c r="B2275" s="1106"/>
      <c r="C2275" s="1108">
        <v>3302</v>
      </c>
      <c r="D2275" s="1149" t="s">
        <v>1027</v>
      </c>
      <c r="E2275" s="509"/>
      <c r="F2275" s="518">
        <f t="shared" si="391"/>
        <v>0</v>
      </c>
      <c r="G2275" s="433"/>
      <c r="H2275" s="434"/>
      <c r="I2275" s="1398">
        <v>0</v>
      </c>
      <c r="J2275" s="638">
        <v>0</v>
      </c>
      <c r="K2275" s="1433" t="str">
        <f t="shared" si="378"/>
        <v/>
      </c>
      <c r="L2275" s="383"/>
    </row>
    <row r="2276" spans="1:12" hidden="1">
      <c r="A2276" s="8">
        <v>265</v>
      </c>
      <c r="B2276" s="1106"/>
      <c r="C2276" s="1108">
        <v>3303</v>
      </c>
      <c r="D2276" s="1149" t="s">
        <v>927</v>
      </c>
      <c r="E2276" s="509"/>
      <c r="F2276" s="518">
        <f t="shared" si="391"/>
        <v>0</v>
      </c>
      <c r="G2276" s="433"/>
      <c r="H2276" s="434"/>
      <c r="I2276" s="1398">
        <v>0</v>
      </c>
      <c r="J2276" s="638">
        <v>0</v>
      </c>
      <c r="K2276" s="1433" t="str">
        <f t="shared" si="378"/>
        <v/>
      </c>
      <c r="L2276" s="383"/>
    </row>
    <row r="2277" spans="1:12" hidden="1">
      <c r="A2277" s="7">
        <v>270</v>
      </c>
      <c r="B2277" s="1106"/>
      <c r="C2277" s="1108">
        <v>3304</v>
      </c>
      <c r="D2277" s="1149" t="s">
        <v>928</v>
      </c>
      <c r="E2277" s="509"/>
      <c r="F2277" s="518">
        <f t="shared" si="391"/>
        <v>0</v>
      </c>
      <c r="G2277" s="433"/>
      <c r="H2277" s="434"/>
      <c r="I2277" s="1398">
        <v>0</v>
      </c>
      <c r="J2277" s="638">
        <v>0</v>
      </c>
      <c r="K2277" s="1433" t="str">
        <f t="shared" si="378"/>
        <v/>
      </c>
      <c r="L2277" s="383"/>
    </row>
    <row r="2278" spans="1:12" ht="31.5" hidden="1">
      <c r="A2278" s="7">
        <v>290</v>
      </c>
      <c r="B2278" s="1106"/>
      <c r="C2278" s="1104">
        <v>3306</v>
      </c>
      <c r="D2278" s="1150" t="s">
        <v>1730</v>
      </c>
      <c r="E2278" s="513"/>
      <c r="F2278" s="517">
        <f t="shared" si="391"/>
        <v>0</v>
      </c>
      <c r="G2278" s="442"/>
      <c r="H2278" s="443"/>
      <c r="I2278" s="1400">
        <v>0</v>
      </c>
      <c r="J2278" s="1405">
        <v>0</v>
      </c>
      <c r="K2278" s="1433" t="str">
        <f t="shared" si="378"/>
        <v/>
      </c>
      <c r="L2278" s="383"/>
    </row>
    <row r="2279" spans="1:12" hidden="1">
      <c r="A2279" s="7">
        <v>320</v>
      </c>
      <c r="B2279" s="1100">
        <v>3900</v>
      </c>
      <c r="C2279" s="2192" t="s">
        <v>929</v>
      </c>
      <c r="D2279" s="2192"/>
      <c r="E2279" s="1415"/>
      <c r="F2279" s="352">
        <f t="shared" si="391"/>
        <v>0</v>
      </c>
      <c r="G2279" s="1214"/>
      <c r="H2279" s="1215"/>
      <c r="I2279" s="1215"/>
      <c r="J2279" s="1216"/>
      <c r="K2279" s="1433" t="str">
        <f t="shared" ref="K2279:K2326" si="392">(IF($E2279&lt;&gt;0,$K$2,IF($F2279&lt;&gt;0,$K$2,IF($G2279&lt;&gt;0,$K$2,IF($H2279&lt;&gt;0,$K$2,IF($I2279&lt;&gt;0,$K$2,IF($J2279&lt;&gt;0,$K$2,"")))))))</f>
        <v/>
      </c>
      <c r="L2279" s="383"/>
    </row>
    <row r="2280" spans="1:12" hidden="1">
      <c r="A2280" s="7">
        <v>330</v>
      </c>
      <c r="B2280" s="1100">
        <v>4000</v>
      </c>
      <c r="C2280" s="2192" t="s">
        <v>930</v>
      </c>
      <c r="D2280" s="2192"/>
      <c r="E2280" s="1415"/>
      <c r="F2280" s="352">
        <f t="shared" si="391"/>
        <v>0</v>
      </c>
      <c r="G2280" s="1214"/>
      <c r="H2280" s="1215"/>
      <c r="I2280" s="1215"/>
      <c r="J2280" s="1216"/>
      <c r="K2280" s="1433" t="str">
        <f t="shared" si="392"/>
        <v/>
      </c>
      <c r="L2280" s="383"/>
    </row>
    <row r="2281" spans="1:12" hidden="1">
      <c r="A2281" s="7">
        <v>350</v>
      </c>
      <c r="B2281" s="1100">
        <v>4100</v>
      </c>
      <c r="C2281" s="2192" t="s">
        <v>931</v>
      </c>
      <c r="D2281" s="2192"/>
      <c r="E2281" s="1415"/>
      <c r="F2281" s="352">
        <f t="shared" si="391"/>
        <v>0</v>
      </c>
      <c r="G2281" s="1214"/>
      <c r="H2281" s="1215"/>
      <c r="I2281" s="1215"/>
      <c r="J2281" s="1216"/>
      <c r="K2281" s="1433" t="str">
        <f t="shared" si="392"/>
        <v/>
      </c>
      <c r="L2281" s="383"/>
    </row>
    <row r="2282" spans="1:12" hidden="1">
      <c r="A2282" s="8">
        <v>355</v>
      </c>
      <c r="B2282" s="1100">
        <v>4200</v>
      </c>
      <c r="C2282" s="2192" t="s">
        <v>932</v>
      </c>
      <c r="D2282" s="2192"/>
      <c r="E2282" s="351">
        <f t="shared" ref="E2282:J2282" si="393">SUM(E2283:E2288)</f>
        <v>0</v>
      </c>
      <c r="F2282" s="352">
        <f t="shared" si="393"/>
        <v>0</v>
      </c>
      <c r="G2282" s="463">
        <f t="shared" si="393"/>
        <v>0</v>
      </c>
      <c r="H2282" s="464">
        <f t="shared" si="393"/>
        <v>0</v>
      </c>
      <c r="I2282" s="464">
        <f t="shared" si="393"/>
        <v>0</v>
      </c>
      <c r="J2282" s="465">
        <f t="shared" si="393"/>
        <v>0</v>
      </c>
      <c r="K2282" s="1433" t="str">
        <f t="shared" si="392"/>
        <v/>
      </c>
      <c r="L2282" s="383"/>
    </row>
    <row r="2283" spans="1:12" hidden="1">
      <c r="A2283" s="8">
        <v>375</v>
      </c>
      <c r="B2283" s="1151"/>
      <c r="C2283" s="1102">
        <v>4201</v>
      </c>
      <c r="D2283" s="1103" t="s">
        <v>933</v>
      </c>
      <c r="E2283" s="507"/>
      <c r="F2283" s="516">
        <f t="shared" ref="F2283:F2288" si="394">G2283+H2283+I2283+J2283</f>
        <v>0</v>
      </c>
      <c r="G2283" s="430"/>
      <c r="H2283" s="431"/>
      <c r="I2283" s="431"/>
      <c r="J2283" s="432"/>
      <c r="K2283" s="1433" t="str">
        <f t="shared" si="392"/>
        <v/>
      </c>
      <c r="L2283" s="383"/>
    </row>
    <row r="2284" spans="1:12" hidden="1">
      <c r="A2284" s="8">
        <v>375</v>
      </c>
      <c r="B2284" s="1151"/>
      <c r="C2284" s="1108">
        <v>4202</v>
      </c>
      <c r="D2284" s="1152" t="s">
        <v>934</v>
      </c>
      <c r="E2284" s="509"/>
      <c r="F2284" s="518">
        <f t="shared" si="394"/>
        <v>0</v>
      </c>
      <c r="G2284" s="433"/>
      <c r="H2284" s="434"/>
      <c r="I2284" s="434"/>
      <c r="J2284" s="435"/>
      <c r="K2284" s="1433" t="str">
        <f t="shared" si="392"/>
        <v/>
      </c>
      <c r="L2284" s="383"/>
    </row>
    <row r="2285" spans="1:12" hidden="1">
      <c r="A2285" s="8">
        <v>380</v>
      </c>
      <c r="B2285" s="1151"/>
      <c r="C2285" s="1108">
        <v>4214</v>
      </c>
      <c r="D2285" s="1152" t="s">
        <v>935</v>
      </c>
      <c r="E2285" s="509"/>
      <c r="F2285" s="518">
        <f t="shared" si="394"/>
        <v>0</v>
      </c>
      <c r="G2285" s="433"/>
      <c r="H2285" s="434"/>
      <c r="I2285" s="434"/>
      <c r="J2285" s="435"/>
      <c r="K2285" s="1433" t="str">
        <f t="shared" si="392"/>
        <v/>
      </c>
      <c r="L2285" s="383"/>
    </row>
    <row r="2286" spans="1:12" hidden="1">
      <c r="A2286" s="8">
        <v>385</v>
      </c>
      <c r="B2286" s="1151"/>
      <c r="C2286" s="1108">
        <v>4217</v>
      </c>
      <c r="D2286" s="1152" t="s">
        <v>936</v>
      </c>
      <c r="E2286" s="509"/>
      <c r="F2286" s="518">
        <f t="shared" si="394"/>
        <v>0</v>
      </c>
      <c r="G2286" s="433"/>
      <c r="H2286" s="434"/>
      <c r="I2286" s="434"/>
      <c r="J2286" s="435"/>
      <c r="K2286" s="1433" t="str">
        <f t="shared" si="392"/>
        <v/>
      </c>
      <c r="L2286" s="383"/>
    </row>
    <row r="2287" spans="1:12" hidden="1">
      <c r="A2287" s="8">
        <v>390</v>
      </c>
      <c r="B2287" s="1151"/>
      <c r="C2287" s="1108">
        <v>4218</v>
      </c>
      <c r="D2287" s="1109" t="s">
        <v>937</v>
      </c>
      <c r="E2287" s="509"/>
      <c r="F2287" s="518">
        <f t="shared" si="394"/>
        <v>0</v>
      </c>
      <c r="G2287" s="433"/>
      <c r="H2287" s="434"/>
      <c r="I2287" s="434"/>
      <c r="J2287" s="435"/>
      <c r="K2287" s="1433" t="str">
        <f t="shared" si="392"/>
        <v/>
      </c>
      <c r="L2287" s="383"/>
    </row>
    <row r="2288" spans="1:12" hidden="1">
      <c r="A2288" s="8">
        <v>390</v>
      </c>
      <c r="B2288" s="1151"/>
      <c r="C2288" s="1104">
        <v>4219</v>
      </c>
      <c r="D2288" s="1136" t="s">
        <v>938</v>
      </c>
      <c r="E2288" s="513"/>
      <c r="F2288" s="517">
        <f t="shared" si="394"/>
        <v>0</v>
      </c>
      <c r="G2288" s="442"/>
      <c r="H2288" s="443"/>
      <c r="I2288" s="443"/>
      <c r="J2288" s="444"/>
      <c r="K2288" s="1433" t="str">
        <f t="shared" si="392"/>
        <v/>
      </c>
      <c r="L2288" s="383"/>
    </row>
    <row r="2289" spans="1:12" hidden="1">
      <c r="A2289" s="8">
        <v>395</v>
      </c>
      <c r="B2289" s="1100">
        <v>4300</v>
      </c>
      <c r="C2289" s="2192" t="s">
        <v>1734</v>
      </c>
      <c r="D2289" s="2192"/>
      <c r="E2289" s="351">
        <f t="shared" ref="E2289:J2289" si="395">SUM(E2290:E2292)</f>
        <v>0</v>
      </c>
      <c r="F2289" s="352">
        <f t="shared" si="395"/>
        <v>0</v>
      </c>
      <c r="G2289" s="463">
        <f t="shared" si="395"/>
        <v>0</v>
      </c>
      <c r="H2289" s="464">
        <f t="shared" si="395"/>
        <v>0</v>
      </c>
      <c r="I2289" s="464">
        <f t="shared" si="395"/>
        <v>0</v>
      </c>
      <c r="J2289" s="465">
        <f t="shared" si="395"/>
        <v>0</v>
      </c>
      <c r="K2289" s="1433" t="str">
        <f t="shared" si="392"/>
        <v/>
      </c>
      <c r="L2289" s="383"/>
    </row>
    <row r="2290" spans="1:12" hidden="1">
      <c r="A2290" s="353">
        <v>397</v>
      </c>
      <c r="B2290" s="1151"/>
      <c r="C2290" s="1102">
        <v>4301</v>
      </c>
      <c r="D2290" s="1121" t="s">
        <v>939</v>
      </c>
      <c r="E2290" s="507"/>
      <c r="F2290" s="516">
        <f t="shared" ref="F2290:F2295" si="396">G2290+H2290+I2290+J2290</f>
        <v>0</v>
      </c>
      <c r="G2290" s="430"/>
      <c r="H2290" s="431"/>
      <c r="I2290" s="431"/>
      <c r="J2290" s="432"/>
      <c r="K2290" s="1433" t="str">
        <f t="shared" si="392"/>
        <v/>
      </c>
      <c r="L2290" s="383"/>
    </row>
    <row r="2291" spans="1:12" hidden="1">
      <c r="A2291" s="6">
        <v>398</v>
      </c>
      <c r="B2291" s="1151"/>
      <c r="C2291" s="1108">
        <v>4302</v>
      </c>
      <c r="D2291" s="1152" t="s">
        <v>1028</v>
      </c>
      <c r="E2291" s="509"/>
      <c r="F2291" s="518">
        <f t="shared" si="396"/>
        <v>0</v>
      </c>
      <c r="G2291" s="433"/>
      <c r="H2291" s="434"/>
      <c r="I2291" s="434"/>
      <c r="J2291" s="435"/>
      <c r="K2291" s="1433" t="str">
        <f t="shared" si="392"/>
        <v/>
      </c>
      <c r="L2291" s="383"/>
    </row>
    <row r="2292" spans="1:12" hidden="1">
      <c r="A2292" s="6">
        <v>399</v>
      </c>
      <c r="B2292" s="1151"/>
      <c r="C2292" s="1104">
        <v>4309</v>
      </c>
      <c r="D2292" s="1112" t="s">
        <v>941</v>
      </c>
      <c r="E2292" s="513"/>
      <c r="F2292" s="517">
        <f t="shared" si="396"/>
        <v>0</v>
      </c>
      <c r="G2292" s="442"/>
      <c r="H2292" s="443"/>
      <c r="I2292" s="443"/>
      <c r="J2292" s="444"/>
      <c r="K2292" s="1433" t="str">
        <f t="shared" si="392"/>
        <v/>
      </c>
      <c r="L2292" s="383"/>
    </row>
    <row r="2293" spans="1:12" hidden="1">
      <c r="A2293" s="6">
        <v>400</v>
      </c>
      <c r="B2293" s="1100">
        <v>4400</v>
      </c>
      <c r="C2293" s="2192" t="s">
        <v>1731</v>
      </c>
      <c r="D2293" s="2192"/>
      <c r="E2293" s="1415"/>
      <c r="F2293" s="352">
        <f t="shared" si="396"/>
        <v>0</v>
      </c>
      <c r="G2293" s="1214"/>
      <c r="H2293" s="1215"/>
      <c r="I2293" s="1215"/>
      <c r="J2293" s="1216"/>
      <c r="K2293" s="1433" t="str">
        <f t="shared" si="392"/>
        <v/>
      </c>
      <c r="L2293" s="383"/>
    </row>
    <row r="2294" spans="1:12" hidden="1">
      <c r="A2294" s="6">
        <v>401</v>
      </c>
      <c r="B2294" s="1100">
        <v>4500</v>
      </c>
      <c r="C2294" s="2192" t="s">
        <v>1732</v>
      </c>
      <c r="D2294" s="2192"/>
      <c r="E2294" s="1415"/>
      <c r="F2294" s="352">
        <f t="shared" si="396"/>
        <v>0</v>
      </c>
      <c r="G2294" s="1214"/>
      <c r="H2294" s="1215"/>
      <c r="I2294" s="1215"/>
      <c r="J2294" s="1216"/>
      <c r="K2294" s="1433" t="str">
        <f t="shared" si="392"/>
        <v/>
      </c>
      <c r="L2294" s="383"/>
    </row>
    <row r="2295" spans="1:12" hidden="1">
      <c r="A2295" s="14">
        <v>404</v>
      </c>
      <c r="B2295" s="1100">
        <v>4600</v>
      </c>
      <c r="C2295" s="2193" t="s">
        <v>942</v>
      </c>
      <c r="D2295" s="2194"/>
      <c r="E2295" s="1415"/>
      <c r="F2295" s="352">
        <f t="shared" si="396"/>
        <v>0</v>
      </c>
      <c r="G2295" s="1214"/>
      <c r="H2295" s="1215"/>
      <c r="I2295" s="1215"/>
      <c r="J2295" s="1216"/>
      <c r="K2295" s="1433" t="str">
        <f t="shared" si="392"/>
        <v/>
      </c>
      <c r="L2295" s="383"/>
    </row>
    <row r="2296" spans="1:12" hidden="1">
      <c r="A2296" s="14">
        <v>404</v>
      </c>
      <c r="B2296" s="1100">
        <v>4900</v>
      </c>
      <c r="C2296" s="2192" t="s">
        <v>579</v>
      </c>
      <c r="D2296" s="2192"/>
      <c r="E2296" s="351">
        <f t="shared" ref="E2296:J2296" si="397">+E2297+E2298</f>
        <v>0</v>
      </c>
      <c r="F2296" s="352">
        <f t="shared" si="397"/>
        <v>0</v>
      </c>
      <c r="G2296" s="463">
        <f t="shared" si="397"/>
        <v>0</v>
      </c>
      <c r="H2296" s="464">
        <f t="shared" si="397"/>
        <v>0</v>
      </c>
      <c r="I2296" s="464">
        <f t="shared" si="397"/>
        <v>0</v>
      </c>
      <c r="J2296" s="465">
        <f t="shared" si="397"/>
        <v>0</v>
      </c>
      <c r="K2296" s="1433" t="str">
        <f t="shared" si="392"/>
        <v/>
      </c>
      <c r="L2296" s="383"/>
    </row>
    <row r="2297" spans="1:12" hidden="1">
      <c r="A2297" s="7">
        <v>440</v>
      </c>
      <c r="B2297" s="1151"/>
      <c r="C2297" s="1102">
        <v>4901</v>
      </c>
      <c r="D2297" s="1153" t="s">
        <v>580</v>
      </c>
      <c r="E2297" s="507"/>
      <c r="F2297" s="516">
        <f>G2297+H2297+I2297+J2297</f>
        <v>0</v>
      </c>
      <c r="G2297" s="430"/>
      <c r="H2297" s="431"/>
      <c r="I2297" s="431"/>
      <c r="J2297" s="432"/>
      <c r="K2297" s="1433" t="str">
        <f t="shared" si="392"/>
        <v/>
      </c>
      <c r="L2297" s="383"/>
    </row>
    <row r="2298" spans="1:12" hidden="1">
      <c r="A2298" s="7">
        <v>450</v>
      </c>
      <c r="B2298" s="1151"/>
      <c r="C2298" s="1104">
        <v>4902</v>
      </c>
      <c r="D2298" s="1112" t="s">
        <v>581</v>
      </c>
      <c r="E2298" s="513"/>
      <c r="F2298" s="517">
        <f>G2298+H2298+I2298+J2298</f>
        <v>0</v>
      </c>
      <c r="G2298" s="442"/>
      <c r="H2298" s="443"/>
      <c r="I2298" s="443"/>
      <c r="J2298" s="444"/>
      <c r="K2298" s="1433" t="str">
        <f t="shared" si="392"/>
        <v/>
      </c>
      <c r="L2298" s="383"/>
    </row>
    <row r="2299" spans="1:12" hidden="1">
      <c r="A2299" s="7">
        <v>495</v>
      </c>
      <c r="B2299" s="1154">
        <v>5100</v>
      </c>
      <c r="C2299" s="2198" t="s">
        <v>943</v>
      </c>
      <c r="D2299" s="2198"/>
      <c r="E2299" s="1415"/>
      <c r="F2299" s="352">
        <f>G2299+H2299+I2299+J2299</f>
        <v>0</v>
      </c>
      <c r="G2299" s="1214"/>
      <c r="H2299" s="1215"/>
      <c r="I2299" s="1215"/>
      <c r="J2299" s="1216"/>
      <c r="K2299" s="1433" t="str">
        <f t="shared" si="392"/>
        <v/>
      </c>
      <c r="L2299" s="383"/>
    </row>
    <row r="2300" spans="1:12" hidden="1">
      <c r="A2300" s="8">
        <v>500</v>
      </c>
      <c r="B2300" s="1154">
        <v>5200</v>
      </c>
      <c r="C2300" s="2198" t="s">
        <v>944</v>
      </c>
      <c r="D2300" s="2198"/>
      <c r="E2300" s="351">
        <f t="shared" ref="E2300:J2300" si="398">SUM(E2301:E2307)</f>
        <v>0</v>
      </c>
      <c r="F2300" s="352">
        <f t="shared" si="398"/>
        <v>0</v>
      </c>
      <c r="G2300" s="463">
        <f t="shared" si="398"/>
        <v>0</v>
      </c>
      <c r="H2300" s="464">
        <f t="shared" si="398"/>
        <v>0</v>
      </c>
      <c r="I2300" s="464">
        <f t="shared" si="398"/>
        <v>0</v>
      </c>
      <c r="J2300" s="465">
        <f t="shared" si="398"/>
        <v>0</v>
      </c>
      <c r="K2300" s="1433" t="str">
        <f t="shared" si="392"/>
        <v/>
      </c>
      <c r="L2300" s="383"/>
    </row>
    <row r="2301" spans="1:12" hidden="1">
      <c r="A2301" s="8">
        <v>505</v>
      </c>
      <c r="B2301" s="1155"/>
      <c r="C2301" s="1156">
        <v>5201</v>
      </c>
      <c r="D2301" s="1157" t="s">
        <v>945</v>
      </c>
      <c r="E2301" s="507"/>
      <c r="F2301" s="516">
        <f t="shared" ref="F2301:F2307" si="399">G2301+H2301+I2301+J2301</f>
        <v>0</v>
      </c>
      <c r="G2301" s="430"/>
      <c r="H2301" s="431"/>
      <c r="I2301" s="431"/>
      <c r="J2301" s="432"/>
      <c r="K2301" s="1433" t="str">
        <f t="shared" si="392"/>
        <v/>
      </c>
      <c r="L2301" s="383"/>
    </row>
    <row r="2302" spans="1:12" hidden="1">
      <c r="A2302" s="8">
        <v>510</v>
      </c>
      <c r="B2302" s="1155"/>
      <c r="C2302" s="1158">
        <v>5202</v>
      </c>
      <c r="D2302" s="1159" t="s">
        <v>946</v>
      </c>
      <c r="E2302" s="509"/>
      <c r="F2302" s="518">
        <f t="shared" si="399"/>
        <v>0</v>
      </c>
      <c r="G2302" s="433"/>
      <c r="H2302" s="434"/>
      <c r="I2302" s="434"/>
      <c r="J2302" s="435"/>
      <c r="K2302" s="1433" t="str">
        <f t="shared" si="392"/>
        <v/>
      </c>
      <c r="L2302" s="383"/>
    </row>
    <row r="2303" spans="1:12" hidden="1">
      <c r="A2303" s="8">
        <v>515</v>
      </c>
      <c r="B2303" s="1155"/>
      <c r="C2303" s="1158">
        <v>5203</v>
      </c>
      <c r="D2303" s="1159" t="s">
        <v>264</v>
      </c>
      <c r="E2303" s="509"/>
      <c r="F2303" s="518">
        <f t="shared" si="399"/>
        <v>0</v>
      </c>
      <c r="G2303" s="433"/>
      <c r="H2303" s="434"/>
      <c r="I2303" s="434"/>
      <c r="J2303" s="435"/>
      <c r="K2303" s="1433" t="str">
        <f t="shared" si="392"/>
        <v/>
      </c>
      <c r="L2303" s="383"/>
    </row>
    <row r="2304" spans="1:12" hidden="1">
      <c r="A2304" s="8">
        <v>520</v>
      </c>
      <c r="B2304" s="1155"/>
      <c r="C2304" s="1158">
        <v>5204</v>
      </c>
      <c r="D2304" s="1159" t="s">
        <v>265</v>
      </c>
      <c r="E2304" s="509"/>
      <c r="F2304" s="518">
        <f t="shared" si="399"/>
        <v>0</v>
      </c>
      <c r="G2304" s="433"/>
      <c r="H2304" s="434"/>
      <c r="I2304" s="434"/>
      <c r="J2304" s="435"/>
      <c r="K2304" s="1433" t="str">
        <f t="shared" si="392"/>
        <v/>
      </c>
      <c r="L2304" s="383"/>
    </row>
    <row r="2305" spans="1:12" hidden="1">
      <c r="A2305" s="8">
        <v>525</v>
      </c>
      <c r="B2305" s="1155"/>
      <c r="C2305" s="1158">
        <v>5205</v>
      </c>
      <c r="D2305" s="1159" t="s">
        <v>266</v>
      </c>
      <c r="E2305" s="509"/>
      <c r="F2305" s="518">
        <f t="shared" si="399"/>
        <v>0</v>
      </c>
      <c r="G2305" s="433"/>
      <c r="H2305" s="434"/>
      <c r="I2305" s="434"/>
      <c r="J2305" s="435"/>
      <c r="K2305" s="1433" t="str">
        <f t="shared" si="392"/>
        <v/>
      </c>
      <c r="L2305" s="383"/>
    </row>
    <row r="2306" spans="1:12" hidden="1">
      <c r="A2306" s="7">
        <v>635</v>
      </c>
      <c r="B2306" s="1155"/>
      <c r="C2306" s="1158">
        <v>5206</v>
      </c>
      <c r="D2306" s="1159" t="s">
        <v>267</v>
      </c>
      <c r="E2306" s="509"/>
      <c r="F2306" s="518">
        <f t="shared" si="399"/>
        <v>0</v>
      </c>
      <c r="G2306" s="433"/>
      <c r="H2306" s="434"/>
      <c r="I2306" s="434"/>
      <c r="J2306" s="435"/>
      <c r="K2306" s="1433" t="str">
        <f t="shared" si="392"/>
        <v/>
      </c>
      <c r="L2306" s="383"/>
    </row>
    <row r="2307" spans="1:12" hidden="1">
      <c r="A2307" s="8">
        <v>640</v>
      </c>
      <c r="B2307" s="1155"/>
      <c r="C2307" s="1160">
        <v>5219</v>
      </c>
      <c r="D2307" s="1161" t="s">
        <v>268</v>
      </c>
      <c r="E2307" s="513"/>
      <c r="F2307" s="517">
        <f t="shared" si="399"/>
        <v>0</v>
      </c>
      <c r="G2307" s="442"/>
      <c r="H2307" s="443"/>
      <c r="I2307" s="443"/>
      <c r="J2307" s="444"/>
      <c r="K2307" s="1433" t="str">
        <f t="shared" si="392"/>
        <v/>
      </c>
      <c r="L2307" s="383"/>
    </row>
    <row r="2308" spans="1:12" hidden="1">
      <c r="A2308" s="8">
        <v>645</v>
      </c>
      <c r="B2308" s="1154">
        <v>5300</v>
      </c>
      <c r="C2308" s="2198" t="s">
        <v>269</v>
      </c>
      <c r="D2308" s="2198"/>
      <c r="E2308" s="351">
        <f t="shared" ref="E2308:J2308" si="400">SUM(E2309:E2310)</f>
        <v>0</v>
      </c>
      <c r="F2308" s="352">
        <f t="shared" si="400"/>
        <v>0</v>
      </c>
      <c r="G2308" s="463">
        <f t="shared" si="400"/>
        <v>0</v>
      </c>
      <c r="H2308" s="464">
        <f t="shared" si="400"/>
        <v>0</v>
      </c>
      <c r="I2308" s="464">
        <f t="shared" si="400"/>
        <v>0</v>
      </c>
      <c r="J2308" s="465">
        <f t="shared" si="400"/>
        <v>0</v>
      </c>
      <c r="K2308" s="1433" t="str">
        <f t="shared" si="392"/>
        <v/>
      </c>
      <c r="L2308" s="383"/>
    </row>
    <row r="2309" spans="1:12" hidden="1">
      <c r="A2309" s="8">
        <v>650</v>
      </c>
      <c r="B2309" s="1155"/>
      <c r="C2309" s="1156">
        <v>5301</v>
      </c>
      <c r="D2309" s="1157" t="s">
        <v>1266</v>
      </c>
      <c r="E2309" s="507"/>
      <c r="F2309" s="516">
        <f>G2309+H2309+I2309+J2309</f>
        <v>0</v>
      </c>
      <c r="G2309" s="430"/>
      <c r="H2309" s="431"/>
      <c r="I2309" s="431"/>
      <c r="J2309" s="432"/>
      <c r="K2309" s="1433" t="str">
        <f t="shared" si="392"/>
        <v/>
      </c>
      <c r="L2309" s="383"/>
    </row>
    <row r="2310" spans="1:12" hidden="1">
      <c r="A2310" s="7">
        <v>655</v>
      </c>
      <c r="B2310" s="1155"/>
      <c r="C2310" s="1160">
        <v>5309</v>
      </c>
      <c r="D2310" s="1161" t="s">
        <v>270</v>
      </c>
      <c r="E2310" s="513"/>
      <c r="F2310" s="517">
        <f>G2310+H2310+I2310+J2310</f>
        <v>0</v>
      </c>
      <c r="G2310" s="442"/>
      <c r="H2310" s="443"/>
      <c r="I2310" s="443"/>
      <c r="J2310" s="444"/>
      <c r="K2310" s="1433" t="str">
        <f t="shared" si="392"/>
        <v/>
      </c>
      <c r="L2310" s="383"/>
    </row>
    <row r="2311" spans="1:12" hidden="1">
      <c r="A2311" s="7">
        <v>665</v>
      </c>
      <c r="B2311" s="1154">
        <v>5400</v>
      </c>
      <c r="C2311" s="2198" t="s">
        <v>960</v>
      </c>
      <c r="D2311" s="2198"/>
      <c r="E2311" s="1415"/>
      <c r="F2311" s="352">
        <f>G2311+H2311+I2311+J2311</f>
        <v>0</v>
      </c>
      <c r="G2311" s="1214"/>
      <c r="H2311" s="1215"/>
      <c r="I2311" s="1215"/>
      <c r="J2311" s="1216"/>
      <c r="K2311" s="1433" t="str">
        <f t="shared" si="392"/>
        <v/>
      </c>
      <c r="L2311" s="383"/>
    </row>
    <row r="2312" spans="1:12" hidden="1">
      <c r="A2312" s="7">
        <v>675</v>
      </c>
      <c r="B2312" s="1100">
        <v>5500</v>
      </c>
      <c r="C2312" s="2192" t="s">
        <v>961</v>
      </c>
      <c r="D2312" s="2192"/>
      <c r="E2312" s="351">
        <f t="shared" ref="E2312:J2312" si="401">SUM(E2313:E2316)</f>
        <v>0</v>
      </c>
      <c r="F2312" s="352">
        <f t="shared" si="401"/>
        <v>0</v>
      </c>
      <c r="G2312" s="463">
        <f t="shared" si="401"/>
        <v>0</v>
      </c>
      <c r="H2312" s="464">
        <f t="shared" si="401"/>
        <v>0</v>
      </c>
      <c r="I2312" s="464">
        <f t="shared" si="401"/>
        <v>0</v>
      </c>
      <c r="J2312" s="465">
        <f t="shared" si="401"/>
        <v>0</v>
      </c>
      <c r="K2312" s="1433" t="str">
        <f t="shared" si="392"/>
        <v/>
      </c>
      <c r="L2312" s="383"/>
    </row>
    <row r="2313" spans="1:12" hidden="1">
      <c r="A2313" s="7">
        <v>685</v>
      </c>
      <c r="B2313" s="1151"/>
      <c r="C2313" s="1102">
        <v>5501</v>
      </c>
      <c r="D2313" s="1121" t="s">
        <v>962</v>
      </c>
      <c r="E2313" s="507"/>
      <c r="F2313" s="516">
        <f>G2313+H2313+I2313+J2313</f>
        <v>0</v>
      </c>
      <c r="G2313" s="430"/>
      <c r="H2313" s="431"/>
      <c r="I2313" s="431"/>
      <c r="J2313" s="432"/>
      <c r="K2313" s="1433" t="str">
        <f t="shared" si="392"/>
        <v/>
      </c>
      <c r="L2313" s="383"/>
    </row>
    <row r="2314" spans="1:12" hidden="1">
      <c r="A2314" s="8">
        <v>690</v>
      </c>
      <c r="B2314" s="1151"/>
      <c r="C2314" s="1108">
        <v>5502</v>
      </c>
      <c r="D2314" s="1109" t="s">
        <v>963</v>
      </c>
      <c r="E2314" s="509"/>
      <c r="F2314" s="518">
        <f>G2314+H2314+I2314+J2314</f>
        <v>0</v>
      </c>
      <c r="G2314" s="433"/>
      <c r="H2314" s="434"/>
      <c r="I2314" s="434"/>
      <c r="J2314" s="435"/>
      <c r="K2314" s="1433" t="str">
        <f t="shared" si="392"/>
        <v/>
      </c>
      <c r="L2314" s="383"/>
    </row>
    <row r="2315" spans="1:12" hidden="1">
      <c r="A2315" s="8">
        <v>695</v>
      </c>
      <c r="B2315" s="1151"/>
      <c r="C2315" s="1108">
        <v>5503</v>
      </c>
      <c r="D2315" s="1152" t="s">
        <v>964</v>
      </c>
      <c r="E2315" s="509"/>
      <c r="F2315" s="518">
        <f>G2315+H2315+I2315+J2315</f>
        <v>0</v>
      </c>
      <c r="G2315" s="433"/>
      <c r="H2315" s="434"/>
      <c r="I2315" s="434"/>
      <c r="J2315" s="435"/>
      <c r="K2315" s="1433" t="str">
        <f t="shared" si="392"/>
        <v/>
      </c>
      <c r="L2315" s="383"/>
    </row>
    <row r="2316" spans="1:12" hidden="1">
      <c r="A2316" s="7">
        <v>700</v>
      </c>
      <c r="B2316" s="1151"/>
      <c r="C2316" s="1104">
        <v>5504</v>
      </c>
      <c r="D2316" s="1132" t="s">
        <v>965</v>
      </c>
      <c r="E2316" s="513"/>
      <c r="F2316" s="517">
        <f>G2316+H2316+I2316+J2316</f>
        <v>0</v>
      </c>
      <c r="G2316" s="442"/>
      <c r="H2316" s="443"/>
      <c r="I2316" s="443"/>
      <c r="J2316" s="444"/>
      <c r="K2316" s="1433" t="str">
        <f t="shared" si="392"/>
        <v/>
      </c>
      <c r="L2316" s="383"/>
    </row>
    <row r="2317" spans="1:12" hidden="1">
      <c r="A2317" s="7">
        <v>710</v>
      </c>
      <c r="B2317" s="1154">
        <v>5700</v>
      </c>
      <c r="C2317" s="2195" t="s">
        <v>1326</v>
      </c>
      <c r="D2317" s="2196"/>
      <c r="E2317" s="351">
        <f t="shared" ref="E2317:J2317" si="402">SUM(E2318:E2320)</f>
        <v>0</v>
      </c>
      <c r="F2317" s="352">
        <f t="shared" si="402"/>
        <v>0</v>
      </c>
      <c r="G2317" s="463">
        <f t="shared" si="402"/>
        <v>0</v>
      </c>
      <c r="H2317" s="464">
        <f t="shared" si="402"/>
        <v>0</v>
      </c>
      <c r="I2317" s="464">
        <f t="shared" si="402"/>
        <v>0</v>
      </c>
      <c r="J2317" s="465">
        <f t="shared" si="402"/>
        <v>0</v>
      </c>
      <c r="K2317" s="1433" t="str">
        <f t="shared" si="392"/>
        <v/>
      </c>
      <c r="L2317" s="383"/>
    </row>
    <row r="2318" spans="1:12" ht="36" hidden="1" customHeight="1">
      <c r="A2318" s="8">
        <v>715</v>
      </c>
      <c r="B2318" s="1155"/>
      <c r="C2318" s="1156">
        <v>5701</v>
      </c>
      <c r="D2318" s="1157" t="s">
        <v>967</v>
      </c>
      <c r="E2318" s="507"/>
      <c r="F2318" s="516">
        <f>G2318+H2318+I2318+J2318</f>
        <v>0</v>
      </c>
      <c r="G2318" s="430"/>
      <c r="H2318" s="431"/>
      <c r="I2318" s="431"/>
      <c r="J2318" s="432"/>
      <c r="K2318" s="1433" t="str">
        <f t="shared" si="392"/>
        <v/>
      </c>
      <c r="L2318" s="383"/>
    </row>
    <row r="2319" spans="1:12" hidden="1">
      <c r="A2319" s="8">
        <v>720</v>
      </c>
      <c r="B2319" s="1155"/>
      <c r="C2319" s="1162">
        <v>5702</v>
      </c>
      <c r="D2319" s="1163" t="s">
        <v>968</v>
      </c>
      <c r="E2319" s="511"/>
      <c r="F2319" s="519">
        <f>G2319+H2319+I2319+J2319</f>
        <v>0</v>
      </c>
      <c r="G2319" s="497"/>
      <c r="H2319" s="498"/>
      <c r="I2319" s="498"/>
      <c r="J2319" s="499"/>
      <c r="K2319" s="1433" t="str">
        <f t="shared" si="392"/>
        <v/>
      </c>
      <c r="L2319" s="383"/>
    </row>
    <row r="2320" spans="1:12" hidden="1">
      <c r="A2320" s="8">
        <v>725</v>
      </c>
      <c r="B2320" s="1107"/>
      <c r="C2320" s="1164">
        <v>4071</v>
      </c>
      <c r="D2320" s="1165" t="s">
        <v>969</v>
      </c>
      <c r="E2320" s="1420"/>
      <c r="F2320" s="529">
        <f>G2320+H2320+I2320+J2320</f>
        <v>0</v>
      </c>
      <c r="G2320" s="632"/>
      <c r="H2320" s="1217"/>
      <c r="I2320" s="1217"/>
      <c r="J2320" s="1218"/>
      <c r="K2320" s="1433" t="str">
        <f t="shared" si="392"/>
        <v/>
      </c>
      <c r="L2320" s="383"/>
    </row>
    <row r="2321" spans="1:12" hidden="1">
      <c r="A2321" s="8">
        <v>730</v>
      </c>
      <c r="B2321" s="1166"/>
      <c r="C2321" s="1167"/>
      <c r="D2321" s="1168"/>
      <c r="E2321" s="1434"/>
      <c r="F2321" s="649"/>
      <c r="G2321" s="649"/>
      <c r="H2321" s="649"/>
      <c r="I2321" s="649"/>
      <c r="J2321" s="650"/>
      <c r="K2321" s="1433" t="str">
        <f t="shared" si="392"/>
        <v/>
      </c>
      <c r="L2321" s="383"/>
    </row>
    <row r="2322" spans="1:12" hidden="1">
      <c r="A2322" s="8">
        <v>735</v>
      </c>
      <c r="B2322" s="1169">
        <v>98</v>
      </c>
      <c r="C2322" s="2224" t="s">
        <v>970</v>
      </c>
      <c r="D2322" s="2225"/>
      <c r="E2322" s="1421"/>
      <c r="F2322" s="663">
        <f>G2322+H2322+I2322+J2322</f>
        <v>0</v>
      </c>
      <c r="G2322" s="656">
        <v>0</v>
      </c>
      <c r="H2322" s="657">
        <v>0</v>
      </c>
      <c r="I2322" s="657">
        <v>0</v>
      </c>
      <c r="J2322" s="658">
        <v>0</v>
      </c>
      <c r="K2322" s="1433" t="str">
        <f t="shared" si="392"/>
        <v/>
      </c>
      <c r="L2322" s="383"/>
    </row>
    <row r="2323" spans="1:12" hidden="1">
      <c r="A2323" s="8">
        <v>740</v>
      </c>
      <c r="B2323" s="1170"/>
      <c r="C2323" s="1171"/>
      <c r="D2323" s="1172"/>
      <c r="E2323" s="276"/>
      <c r="F2323" s="276"/>
      <c r="G2323" s="276"/>
      <c r="H2323" s="276"/>
      <c r="I2323" s="276"/>
      <c r="J2323" s="277"/>
      <c r="K2323" s="1433" t="str">
        <f t="shared" si="392"/>
        <v/>
      </c>
      <c r="L2323" s="383"/>
    </row>
    <row r="2324" spans="1:12" hidden="1">
      <c r="A2324" s="8">
        <v>745</v>
      </c>
      <c r="B2324" s="1173"/>
      <c r="C2324" s="1035"/>
      <c r="D2324" s="1168"/>
      <c r="E2324" s="665"/>
      <c r="F2324" s="665"/>
      <c r="G2324" s="665"/>
      <c r="H2324" s="665"/>
      <c r="I2324" s="665"/>
      <c r="J2324" s="279"/>
      <c r="K2324" s="1433" t="str">
        <f t="shared" si="392"/>
        <v/>
      </c>
      <c r="L2324" s="383"/>
    </row>
    <row r="2325" spans="1:12" hidden="1">
      <c r="A2325" s="7">
        <v>750</v>
      </c>
      <c r="B2325" s="1174"/>
      <c r="C2325" s="1175"/>
      <c r="D2325" s="1168"/>
      <c r="E2325" s="665"/>
      <c r="F2325" s="665"/>
      <c r="G2325" s="665"/>
      <c r="H2325" s="665"/>
      <c r="I2325" s="665"/>
      <c r="J2325" s="279"/>
      <c r="K2325" s="1433" t="str">
        <f t="shared" si="392"/>
        <v/>
      </c>
      <c r="L2325" s="383"/>
    </row>
    <row r="2326" spans="1:12" ht="16.5" thickBot="1">
      <c r="A2326" s="8">
        <v>755</v>
      </c>
      <c r="B2326" s="1176"/>
      <c r="C2326" s="1176" t="s">
        <v>494</v>
      </c>
      <c r="D2326" s="1177">
        <f>+B2326</f>
        <v>0</v>
      </c>
      <c r="E2326" s="365">
        <f t="shared" ref="E2326:J2326" si="403">SUM(E2211,E2214,E2220,E2228,E2229,E2247,E2251,E2257,E2260,E2261,E2262,E2263,E2264,E2273,E2279,E2280,E2281,E2282,E2289,E2293,E2294,E2295,E2296,E2299,E2300,E2308,E2311,E2312,E2317)+E2322</f>
        <v>0</v>
      </c>
      <c r="F2326" s="366">
        <f t="shared" si="403"/>
        <v>16147</v>
      </c>
      <c r="G2326" s="646">
        <f t="shared" si="403"/>
        <v>16147</v>
      </c>
      <c r="H2326" s="647">
        <f t="shared" si="403"/>
        <v>0</v>
      </c>
      <c r="I2326" s="647">
        <f t="shared" si="403"/>
        <v>0</v>
      </c>
      <c r="J2326" s="648">
        <f t="shared" si="403"/>
        <v>0</v>
      </c>
      <c r="K2326" s="1433">
        <f t="shared" si="392"/>
        <v>1</v>
      </c>
      <c r="L2326" s="1428" t="str">
        <f>LEFT(C2208,1)</f>
        <v>6</v>
      </c>
    </row>
    <row r="2327" spans="1:12" ht="16.5" thickTop="1">
      <c r="A2327" s="8">
        <v>760</v>
      </c>
      <c r="B2327" s="1178"/>
      <c r="C2327" s="1179"/>
      <c r="D2327" s="1054"/>
      <c r="E2327" s="1035"/>
      <c r="F2327" s="1035"/>
      <c r="G2327" s="1035"/>
      <c r="H2327" s="1035"/>
      <c r="I2327" s="1035"/>
      <c r="J2327" s="1035"/>
      <c r="K2327" s="4">
        <f>K2326</f>
        <v>1</v>
      </c>
      <c r="L2327" s="382"/>
    </row>
    <row r="2328" spans="1:12">
      <c r="A2328" s="7">
        <v>765</v>
      </c>
      <c r="B2328" s="1089"/>
      <c r="C2328" s="1180"/>
      <c r="D2328" s="1181"/>
      <c r="E2328" s="665"/>
      <c r="F2328" s="665"/>
      <c r="G2328" s="665"/>
      <c r="H2328" s="665"/>
      <c r="I2328" s="665"/>
      <c r="J2328" s="665"/>
      <c r="K2328" s="4">
        <f>K2326</f>
        <v>1</v>
      </c>
      <c r="L2328" s="382"/>
    </row>
    <row r="2329" spans="1:12" hidden="1">
      <c r="A2329" s="7">
        <v>775</v>
      </c>
      <c r="B2329" s="1035"/>
      <c r="C2329" s="1035"/>
      <c r="D2329" s="1054"/>
      <c r="E2329" s="665"/>
      <c r="F2329" s="665"/>
      <c r="G2329" s="665"/>
      <c r="H2329" s="665"/>
      <c r="I2329" s="665"/>
      <c r="J2329" s="665"/>
      <c r="K2329" s="1815" t="str">
        <f>(IF(SUM(K2340:K2361)&lt;&gt;0,$K$2,""))</f>
        <v/>
      </c>
      <c r="L2329" s="382"/>
    </row>
    <row r="2330" spans="1:12" hidden="1">
      <c r="A2330" s="8">
        <v>780</v>
      </c>
      <c r="B2330" s="2190" t="str">
        <f>$B$7</f>
        <v>ОТЧЕТНИ ДАННИ ПО ЕБК ЗА СМЕТКИТЕ ЗА СРЕДСТВАТА ОТ ЕВРОПЕЙСКИЯ СЪЮЗ - КСФ</v>
      </c>
      <c r="C2330" s="2191"/>
      <c r="D2330" s="2191"/>
      <c r="E2330" s="665"/>
      <c r="F2330" s="665"/>
      <c r="G2330" s="665"/>
      <c r="H2330" s="665"/>
      <c r="I2330" s="665"/>
      <c r="J2330" s="665"/>
      <c r="K2330" s="1815" t="str">
        <f>(IF(SUM(K2340:K2361)&lt;&gt;0,$K$2,""))</f>
        <v/>
      </c>
      <c r="L2330" s="382"/>
    </row>
    <row r="2331" spans="1:12" hidden="1">
      <c r="A2331" s="8">
        <v>785</v>
      </c>
      <c r="B2331" s="1035"/>
      <c r="C2331" s="1035"/>
      <c r="D2331" s="1054"/>
      <c r="E2331" s="1055" t="s">
        <v>737</v>
      </c>
      <c r="F2331" s="1055" t="s">
        <v>644</v>
      </c>
      <c r="G2331" s="665"/>
      <c r="H2331" s="665"/>
      <c r="I2331" s="665"/>
      <c r="J2331" s="665"/>
      <c r="K2331" s="1815" t="str">
        <f>(IF(SUM(K2340:K2361)&lt;&gt;0,$K$2,""))</f>
        <v/>
      </c>
      <c r="L2331" s="382"/>
    </row>
    <row r="2332" spans="1:12" ht="18.75" hidden="1">
      <c r="A2332" s="8">
        <v>790</v>
      </c>
      <c r="B2332" s="2187">
        <f>$B$9</f>
        <v>0</v>
      </c>
      <c r="C2332" s="2188"/>
      <c r="D2332" s="2189"/>
      <c r="E2332" s="977">
        <f>$E$9</f>
        <v>43466</v>
      </c>
      <c r="F2332" s="1059">
        <f>$F$9</f>
        <v>43555</v>
      </c>
      <c r="G2332" s="665"/>
      <c r="H2332" s="665"/>
      <c r="I2332" s="665"/>
      <c r="J2332" s="665"/>
      <c r="K2332" s="1815" t="str">
        <f>(IF(SUM(K2340:K2361)&lt;&gt;0,$K$2,""))</f>
        <v/>
      </c>
      <c r="L2332" s="382"/>
    </row>
    <row r="2333" spans="1:12" hidden="1">
      <c r="A2333" s="8">
        <v>795</v>
      </c>
      <c r="B2333" s="1060" t="str">
        <f>$B$10</f>
        <v xml:space="preserve">                                                            (наименование на разпоредителя с бюджет)</v>
      </c>
      <c r="C2333" s="1035"/>
      <c r="D2333" s="1054"/>
      <c r="E2333" s="1089"/>
      <c r="F2333" s="1089"/>
      <c r="G2333" s="665"/>
      <c r="H2333" s="665"/>
      <c r="I2333" s="665"/>
      <c r="J2333" s="665"/>
      <c r="K2333" s="1815" t="str">
        <f>(IF(SUM(K2340:K2361)&lt;&gt;0,$K$2,""))</f>
        <v/>
      </c>
      <c r="L2333" s="382"/>
    </row>
    <row r="2334" spans="1:12" hidden="1">
      <c r="A2334" s="7">
        <v>805</v>
      </c>
      <c r="B2334" s="1060"/>
      <c r="C2334" s="1035"/>
      <c r="D2334" s="1054"/>
      <c r="E2334" s="1060"/>
      <c r="F2334" s="1035"/>
      <c r="G2334" s="665"/>
      <c r="H2334" s="665"/>
      <c r="I2334" s="665"/>
      <c r="J2334" s="665"/>
      <c r="K2334" s="1815" t="str">
        <f>(IF(SUM(K2340:K2361)&lt;&gt;0,$K$2,""))</f>
        <v/>
      </c>
      <c r="L2334" s="382"/>
    </row>
    <row r="2335" spans="1:12" ht="19.5" hidden="1">
      <c r="A2335" s="8">
        <v>810</v>
      </c>
      <c r="B2335" s="2221" t="str">
        <f>$B$12</f>
        <v>Министерство на регионалното развитие и благоустройство</v>
      </c>
      <c r="C2335" s="2222"/>
      <c r="D2335" s="2223"/>
      <c r="E2335" s="1062" t="s">
        <v>1305</v>
      </c>
      <c r="F2335" s="1814" t="str">
        <f>$F$12</f>
        <v>2100</v>
      </c>
      <c r="G2335" s="665"/>
      <c r="H2335" s="665"/>
      <c r="I2335" s="665"/>
      <c r="J2335" s="665"/>
      <c r="K2335" s="1815" t="str">
        <f>(IF(SUM(K2340:K2361)&lt;&gt;0,$K$2,""))</f>
        <v/>
      </c>
      <c r="L2335" s="382"/>
    </row>
    <row r="2336" spans="1:12" hidden="1">
      <c r="A2336" s="8">
        <v>815</v>
      </c>
      <c r="B2336" s="1064" t="str">
        <f>$B$13</f>
        <v xml:space="preserve">                                             (наименование на първостепенния разпоредител с бюджет)</v>
      </c>
      <c r="C2336" s="1035"/>
      <c r="D2336" s="1054"/>
      <c r="E2336" s="1065"/>
      <c r="F2336" s="1066"/>
      <c r="G2336" s="665"/>
      <c r="H2336" s="665"/>
      <c r="I2336" s="665"/>
      <c r="J2336" s="665"/>
      <c r="K2336" s="1815" t="str">
        <f>(IF(SUM(K2340:K2361)&lt;&gt;0,$K$2,""))</f>
        <v/>
      </c>
      <c r="L2336" s="382"/>
    </row>
    <row r="2337" spans="1:12" ht="19.5" hidden="1">
      <c r="A2337" s="11">
        <v>525</v>
      </c>
      <c r="B2337" s="1182"/>
      <c r="C2337" s="1182"/>
      <c r="D2337" s="1411" t="s">
        <v>1416</v>
      </c>
      <c r="E2337" s="1184">
        <f>$E$15</f>
        <v>98</v>
      </c>
      <c r="F2337" s="1185" t="str">
        <f>$F$15</f>
        <v>СЕС - КСФ</v>
      </c>
      <c r="G2337" s="665"/>
      <c r="H2337" s="665"/>
      <c r="I2337" s="665"/>
      <c r="J2337" s="665"/>
      <c r="K2337" s="1815" t="str">
        <f>(IF(SUM(K2340:K2361)&lt;&gt;0,$K$2,""))</f>
        <v/>
      </c>
      <c r="L2337" s="382"/>
    </row>
    <row r="2338" spans="1:12" hidden="1">
      <c r="A2338" s="7">
        <v>820</v>
      </c>
      <c r="B2338" s="1089"/>
      <c r="C2338" s="1035"/>
      <c r="D2338" s="1186" t="s">
        <v>2200</v>
      </c>
      <c r="E2338" s="665"/>
      <c r="F2338" s="1187" t="s">
        <v>740</v>
      </c>
      <c r="G2338" s="1187"/>
      <c r="H2338" s="665"/>
      <c r="I2338" s="1187"/>
      <c r="J2338" s="665"/>
      <c r="K2338" s="1815" t="str">
        <f>(IF(SUM(K2340:K2361)&lt;&gt;0,$K$2,""))</f>
        <v/>
      </c>
      <c r="L2338" s="382"/>
    </row>
    <row r="2339" spans="1:12" hidden="1">
      <c r="A2339" s="8">
        <v>821</v>
      </c>
      <c r="B2339" s="1188" t="s">
        <v>972</v>
      </c>
      <c r="C2339" s="1189" t="s">
        <v>973</v>
      </c>
      <c r="D2339" s="1190" t="s">
        <v>974</v>
      </c>
      <c r="E2339" s="1191" t="s">
        <v>975</v>
      </c>
      <c r="F2339" s="1192" t="s">
        <v>976</v>
      </c>
      <c r="G2339" s="666"/>
      <c r="H2339" s="666"/>
      <c r="I2339" s="666"/>
      <c r="J2339" s="666"/>
      <c r="K2339" s="1815" t="str">
        <f>(IF(SUM(K2340:K2361)&lt;&gt;0,$K$2,""))</f>
        <v/>
      </c>
      <c r="L2339" s="382"/>
    </row>
    <row r="2340" spans="1:12" hidden="1">
      <c r="A2340" s="8">
        <v>822</v>
      </c>
      <c r="B2340" s="1193"/>
      <c r="C2340" s="1194" t="s">
        <v>977</v>
      </c>
      <c r="D2340" s="1195" t="s">
        <v>978</v>
      </c>
      <c r="E2340" s="1219">
        <f>E2341+E2342</f>
        <v>0</v>
      </c>
      <c r="F2340" s="1220">
        <f>F2341+F2342</f>
        <v>0</v>
      </c>
      <c r="G2340" s="666"/>
      <c r="H2340" s="666"/>
      <c r="I2340" s="666"/>
      <c r="J2340" s="666"/>
      <c r="K2340" s="172" t="str">
        <f t="shared" ref="K2340:K2365" si="404">(IF($E2340&lt;&gt;0,$K$2,IF($F2340&lt;&gt;0,$K$2,"")))</f>
        <v/>
      </c>
      <c r="L2340" s="382"/>
    </row>
    <row r="2341" spans="1:12" hidden="1">
      <c r="A2341" s="8">
        <v>823</v>
      </c>
      <c r="B2341" s="1196"/>
      <c r="C2341" s="1197" t="s">
        <v>979</v>
      </c>
      <c r="D2341" s="1198" t="s">
        <v>980</v>
      </c>
      <c r="E2341" s="1221"/>
      <c r="F2341" s="1222"/>
      <c r="G2341" s="666"/>
      <c r="H2341" s="666"/>
      <c r="I2341" s="666"/>
      <c r="J2341" s="666"/>
      <c r="K2341" s="172" t="str">
        <f t="shared" si="404"/>
        <v/>
      </c>
      <c r="L2341" s="382"/>
    </row>
    <row r="2342" spans="1:12" hidden="1">
      <c r="A2342" s="8">
        <v>825</v>
      </c>
      <c r="B2342" s="1199"/>
      <c r="C2342" s="1200" t="s">
        <v>981</v>
      </c>
      <c r="D2342" s="1201" t="s">
        <v>982</v>
      </c>
      <c r="E2342" s="1223"/>
      <c r="F2342" s="1224"/>
      <c r="G2342" s="666"/>
      <c r="H2342" s="666"/>
      <c r="I2342" s="666"/>
      <c r="J2342" s="666"/>
      <c r="K2342" s="172" t="str">
        <f t="shared" si="404"/>
        <v/>
      </c>
      <c r="L2342" s="382"/>
    </row>
    <row r="2343" spans="1:12" hidden="1">
      <c r="A2343" s="8"/>
      <c r="B2343" s="1193"/>
      <c r="C2343" s="1194" t="s">
        <v>983</v>
      </c>
      <c r="D2343" s="1195" t="s">
        <v>984</v>
      </c>
      <c r="E2343" s="1225">
        <f>E2344+E2345</f>
        <v>0</v>
      </c>
      <c r="F2343" s="1226">
        <f>F2344+F2345</f>
        <v>0</v>
      </c>
      <c r="G2343" s="666"/>
      <c r="H2343" s="666"/>
      <c r="I2343" s="666"/>
      <c r="J2343" s="666"/>
      <c r="K2343" s="172" t="str">
        <f t="shared" si="404"/>
        <v/>
      </c>
      <c r="L2343" s="382"/>
    </row>
    <row r="2344" spans="1:12" hidden="1">
      <c r="A2344" s="8"/>
      <c r="B2344" s="1196"/>
      <c r="C2344" s="1197" t="s">
        <v>985</v>
      </c>
      <c r="D2344" s="1198" t="s">
        <v>980</v>
      </c>
      <c r="E2344" s="1221"/>
      <c r="F2344" s="1222"/>
      <c r="G2344" s="666"/>
      <c r="H2344" s="666"/>
      <c r="I2344" s="666"/>
      <c r="J2344" s="666"/>
      <c r="K2344" s="172" t="str">
        <f t="shared" si="404"/>
        <v/>
      </c>
      <c r="L2344" s="382"/>
    </row>
    <row r="2345" spans="1:12" hidden="1">
      <c r="A2345" s="8"/>
      <c r="B2345" s="1202"/>
      <c r="C2345" s="1203" t="s">
        <v>986</v>
      </c>
      <c r="D2345" s="1204" t="s">
        <v>987</v>
      </c>
      <c r="E2345" s="1227"/>
      <c r="F2345" s="1228"/>
      <c r="G2345" s="666"/>
      <c r="H2345" s="666"/>
      <c r="I2345" s="666"/>
      <c r="J2345" s="666"/>
      <c r="K2345" s="172" t="str">
        <f t="shared" si="404"/>
        <v/>
      </c>
      <c r="L2345" s="382"/>
    </row>
    <row r="2346" spans="1:12" hidden="1">
      <c r="A2346" s="8"/>
      <c r="B2346" s="1193"/>
      <c r="C2346" s="1194" t="s">
        <v>988</v>
      </c>
      <c r="D2346" s="1195" t="s">
        <v>989</v>
      </c>
      <c r="E2346" s="1229"/>
      <c r="F2346" s="1230"/>
      <c r="G2346" s="666"/>
      <c r="H2346" s="666"/>
      <c r="I2346" s="666"/>
      <c r="J2346" s="666"/>
      <c r="K2346" s="172" t="str">
        <f t="shared" si="404"/>
        <v/>
      </c>
      <c r="L2346" s="382"/>
    </row>
    <row r="2347" spans="1:12" hidden="1">
      <c r="A2347" s="8"/>
      <c r="B2347" s="1196"/>
      <c r="C2347" s="1205" t="s">
        <v>990</v>
      </c>
      <c r="D2347" s="1206" t="s">
        <v>991</v>
      </c>
      <c r="E2347" s="1231"/>
      <c r="F2347" s="1232"/>
      <c r="G2347" s="666"/>
      <c r="H2347" s="666"/>
      <c r="I2347" s="666"/>
      <c r="J2347" s="666"/>
      <c r="K2347" s="172" t="str">
        <f t="shared" si="404"/>
        <v/>
      </c>
      <c r="L2347" s="382"/>
    </row>
    <row r="2348" spans="1:12" hidden="1">
      <c r="A2348" s="8"/>
      <c r="B2348" s="1202"/>
      <c r="C2348" s="1200" t="s">
        <v>992</v>
      </c>
      <c r="D2348" s="1201" t="s">
        <v>993</v>
      </c>
      <c r="E2348" s="1233"/>
      <c r="F2348" s="1234"/>
      <c r="G2348" s="666"/>
      <c r="H2348" s="666"/>
      <c r="I2348" s="666"/>
      <c r="J2348" s="666"/>
      <c r="K2348" s="172" t="str">
        <f t="shared" si="404"/>
        <v/>
      </c>
      <c r="L2348" s="382"/>
    </row>
    <row r="2349" spans="1:12" hidden="1">
      <c r="A2349" s="8"/>
      <c r="B2349" s="1193"/>
      <c r="C2349" s="1194" t="s">
        <v>994</v>
      </c>
      <c r="D2349" s="1195" t="s">
        <v>995</v>
      </c>
      <c r="E2349" s="1225"/>
      <c r="F2349" s="1226"/>
      <c r="G2349" s="666"/>
      <c r="H2349" s="666"/>
      <c r="I2349" s="666"/>
      <c r="J2349" s="666"/>
      <c r="K2349" s="172" t="str">
        <f t="shared" si="404"/>
        <v/>
      </c>
      <c r="L2349" s="382"/>
    </row>
    <row r="2350" spans="1:12" hidden="1">
      <c r="A2350" s="8"/>
      <c r="B2350" s="1196"/>
      <c r="C2350" s="1205" t="s">
        <v>996</v>
      </c>
      <c r="D2350" s="1206" t="s">
        <v>997</v>
      </c>
      <c r="E2350" s="1235"/>
      <c r="F2350" s="1236"/>
      <c r="G2350" s="666"/>
      <c r="H2350" s="666"/>
      <c r="I2350" s="666"/>
      <c r="J2350" s="666"/>
      <c r="K2350" s="172" t="str">
        <f t="shared" si="404"/>
        <v/>
      </c>
      <c r="L2350" s="382"/>
    </row>
    <row r="2351" spans="1:12" hidden="1">
      <c r="A2351" s="8"/>
      <c r="B2351" s="1202"/>
      <c r="C2351" s="1200" t="s">
        <v>998</v>
      </c>
      <c r="D2351" s="1201" t="s">
        <v>999</v>
      </c>
      <c r="E2351" s="1223"/>
      <c r="F2351" s="1224"/>
      <c r="G2351" s="666"/>
      <c r="H2351" s="666"/>
      <c r="I2351" s="666"/>
      <c r="J2351" s="666"/>
      <c r="K2351" s="172" t="str">
        <f t="shared" si="404"/>
        <v/>
      </c>
      <c r="L2351" s="382"/>
    </row>
    <row r="2352" spans="1:12" hidden="1">
      <c r="A2352" s="8"/>
      <c r="B2352" s="1193"/>
      <c r="C2352" s="1194" t="s">
        <v>1000</v>
      </c>
      <c r="D2352" s="1195" t="s">
        <v>312</v>
      </c>
      <c r="E2352" s="1225"/>
      <c r="F2352" s="1226"/>
      <c r="G2352" s="666"/>
      <c r="H2352" s="666"/>
      <c r="I2352" s="666"/>
      <c r="J2352" s="666"/>
      <c r="K2352" s="172" t="str">
        <f t="shared" si="404"/>
        <v/>
      </c>
      <c r="L2352" s="382"/>
    </row>
    <row r="2353" spans="1:12" ht="31.5" hidden="1">
      <c r="A2353" s="8"/>
      <c r="B2353" s="1193"/>
      <c r="C2353" s="1194" t="s">
        <v>313</v>
      </c>
      <c r="D2353" s="1195" t="s">
        <v>11</v>
      </c>
      <c r="E2353" s="1237"/>
      <c r="F2353" s="1238"/>
      <c r="G2353" s="666"/>
      <c r="H2353" s="666"/>
      <c r="I2353" s="666"/>
      <c r="J2353" s="666"/>
      <c r="K2353" s="172" t="str">
        <f t="shared" si="404"/>
        <v/>
      </c>
      <c r="L2353" s="382"/>
    </row>
    <row r="2354" spans="1:12" hidden="1">
      <c r="A2354" s="8"/>
      <c r="B2354" s="1193"/>
      <c r="C2354" s="1194" t="s">
        <v>314</v>
      </c>
      <c r="D2354" s="1195" t="s">
        <v>9</v>
      </c>
      <c r="E2354" s="1225"/>
      <c r="F2354" s="1226"/>
      <c r="G2354" s="666"/>
      <c r="H2354" s="666"/>
      <c r="I2354" s="666"/>
      <c r="J2354" s="666"/>
      <c r="K2354" s="172" t="str">
        <f t="shared" si="404"/>
        <v/>
      </c>
      <c r="L2354" s="382"/>
    </row>
    <row r="2355" spans="1:12" ht="31.5" hidden="1">
      <c r="A2355" s="8"/>
      <c r="B2355" s="1193"/>
      <c r="C2355" s="1194" t="s">
        <v>315</v>
      </c>
      <c r="D2355" s="1195" t="s">
        <v>10</v>
      </c>
      <c r="E2355" s="1225"/>
      <c r="F2355" s="1226"/>
      <c r="G2355" s="666"/>
      <c r="H2355" s="666"/>
      <c r="I2355" s="666"/>
      <c r="J2355" s="666"/>
      <c r="K2355" s="172" t="str">
        <f t="shared" si="404"/>
        <v/>
      </c>
      <c r="L2355" s="382"/>
    </row>
    <row r="2356" spans="1:12" ht="31.5" hidden="1">
      <c r="A2356" s="8"/>
      <c r="B2356" s="1193"/>
      <c r="C2356" s="1194" t="s">
        <v>316</v>
      </c>
      <c r="D2356" s="1195" t="s">
        <v>317</v>
      </c>
      <c r="E2356" s="1225"/>
      <c r="F2356" s="1226"/>
      <c r="G2356" s="666"/>
      <c r="H2356" s="666"/>
      <c r="I2356" s="666"/>
      <c r="J2356" s="666"/>
      <c r="K2356" s="172" t="str">
        <f t="shared" si="404"/>
        <v/>
      </c>
      <c r="L2356" s="382"/>
    </row>
    <row r="2357" spans="1:12" hidden="1">
      <c r="A2357" s="8"/>
      <c r="B2357" s="1193"/>
      <c r="C2357" s="1194" t="s">
        <v>318</v>
      </c>
      <c r="D2357" s="1195" t="s">
        <v>319</v>
      </c>
      <c r="E2357" s="1225"/>
      <c r="F2357" s="1226"/>
      <c r="G2357" s="666"/>
      <c r="H2357" s="666"/>
      <c r="I2357" s="666"/>
      <c r="J2357" s="666"/>
      <c r="K2357" s="172" t="str">
        <f t="shared" si="404"/>
        <v/>
      </c>
      <c r="L2357" s="382"/>
    </row>
    <row r="2358" spans="1:12" hidden="1">
      <c r="A2358" s="8">
        <v>905</v>
      </c>
      <c r="B2358" s="1193"/>
      <c r="C2358" s="1194" t="s">
        <v>320</v>
      </c>
      <c r="D2358" s="1195" t="s">
        <v>321</v>
      </c>
      <c r="E2358" s="1225"/>
      <c r="F2358" s="1226"/>
      <c r="G2358" s="666"/>
      <c r="H2358" s="666"/>
      <c r="I2358" s="666"/>
      <c r="J2358" s="666"/>
      <c r="K2358" s="172" t="str">
        <f t="shared" si="404"/>
        <v/>
      </c>
      <c r="L2358" s="382"/>
    </row>
    <row r="2359" spans="1:12" hidden="1">
      <c r="A2359" s="8">
        <v>906</v>
      </c>
      <c r="B2359" s="1193"/>
      <c r="C2359" s="1194" t="s">
        <v>322</v>
      </c>
      <c r="D2359" s="1195" t="s">
        <v>323</v>
      </c>
      <c r="E2359" s="1225"/>
      <c r="F2359" s="1226"/>
      <c r="G2359" s="666"/>
      <c r="H2359" s="666"/>
      <c r="I2359" s="666"/>
      <c r="J2359" s="666"/>
      <c r="K2359" s="172" t="str">
        <f t="shared" si="404"/>
        <v/>
      </c>
      <c r="L2359" s="382"/>
    </row>
    <row r="2360" spans="1:12" hidden="1">
      <c r="A2360" s="8">
        <v>907</v>
      </c>
      <c r="B2360" s="1193"/>
      <c r="C2360" s="1194" t="s">
        <v>324</v>
      </c>
      <c r="D2360" s="1195" t="s">
        <v>325</v>
      </c>
      <c r="E2360" s="1225"/>
      <c r="F2360" s="1226"/>
      <c r="G2360" s="666"/>
      <c r="H2360" s="666"/>
      <c r="I2360" s="666"/>
      <c r="J2360" s="666"/>
      <c r="K2360" s="172" t="str">
        <f t="shared" si="404"/>
        <v/>
      </c>
      <c r="L2360" s="382"/>
    </row>
    <row r="2361" spans="1:12" ht="16.5" hidden="1" thickBot="1">
      <c r="A2361" s="8">
        <v>910</v>
      </c>
      <c r="B2361" s="1207"/>
      <c r="C2361" s="1208" t="s">
        <v>326</v>
      </c>
      <c r="D2361" s="1209" t="s">
        <v>327</v>
      </c>
      <c r="E2361" s="1239"/>
      <c r="F2361" s="1240"/>
      <c r="G2361" s="666"/>
      <c r="H2361" s="666"/>
      <c r="I2361" s="666"/>
      <c r="J2361" s="666"/>
      <c r="K2361" s="172" t="str">
        <f t="shared" si="404"/>
        <v/>
      </c>
      <c r="L2361" s="382"/>
    </row>
    <row r="2362" spans="1:12" ht="31.5" hidden="1">
      <c r="A2362" s="8">
        <v>911</v>
      </c>
      <c r="B2362" s="1188" t="s">
        <v>972</v>
      </c>
      <c r="C2362" s="1189" t="s">
        <v>2193</v>
      </c>
      <c r="D2362" s="1190" t="s">
        <v>2194</v>
      </c>
      <c r="E2362" s="1191" t="s">
        <v>975</v>
      </c>
      <c r="F2362" s="1192" t="s">
        <v>976</v>
      </c>
      <c r="G2362" s="666"/>
      <c r="H2362" s="666"/>
      <c r="I2362" s="666"/>
      <c r="J2362" s="666"/>
      <c r="K2362" s="172" t="str">
        <f>(IF($E2363&lt;&gt;0,$K$2,IF($F2363&lt;&gt;0,$K$2,"")))</f>
        <v/>
      </c>
      <c r="L2362" s="382"/>
    </row>
    <row r="2363" spans="1:12" hidden="1">
      <c r="B2363" s="1193"/>
      <c r="C2363" s="1194" t="s">
        <v>2196</v>
      </c>
      <c r="D2363" s="1195" t="s">
        <v>2203</v>
      </c>
      <c r="E2363" s="678">
        <f>E2364+E2365</f>
        <v>0</v>
      </c>
      <c r="F2363" s="679">
        <f>F2364+F2365</f>
        <v>0</v>
      </c>
      <c r="G2363" s="666"/>
      <c r="H2363" s="666"/>
      <c r="I2363" s="666"/>
      <c r="J2363" s="666"/>
      <c r="K2363" s="172" t="str">
        <f t="shared" si="404"/>
        <v/>
      </c>
      <c r="L2363" s="382"/>
    </row>
    <row r="2364" spans="1:12" ht="36" hidden="1" customHeight="1">
      <c r="B2364" s="1193"/>
      <c r="C2364" s="1863" t="s">
        <v>2197</v>
      </c>
      <c r="D2364" s="1865" t="s">
        <v>2201</v>
      </c>
      <c r="E2364" s="1225"/>
      <c r="F2364" s="1226"/>
      <c r="G2364" s="666"/>
      <c r="H2364" s="666"/>
      <c r="I2364" s="666"/>
      <c r="J2364" s="666"/>
      <c r="K2364" s="172" t="str">
        <f t="shared" si="404"/>
        <v/>
      </c>
      <c r="L2364" s="382"/>
    </row>
    <row r="2365" spans="1:12" ht="16.5" hidden="1" thickBot="1">
      <c r="B2365" s="1207"/>
      <c r="C2365" s="1864" t="s">
        <v>2198</v>
      </c>
      <c r="D2365" s="1866" t="s">
        <v>2202</v>
      </c>
      <c r="E2365" s="1239"/>
      <c r="F2365" s="1240"/>
      <c r="G2365" s="666"/>
      <c r="H2365" s="666"/>
      <c r="I2365" s="666"/>
      <c r="J2365" s="666"/>
      <c r="K2365" s="172" t="str">
        <f t="shared" si="404"/>
        <v/>
      </c>
      <c r="L2365" s="382"/>
    </row>
    <row r="2366" spans="1:12">
      <c r="B2366" s="1210" t="s">
        <v>642</v>
      </c>
      <c r="C2366" s="1211"/>
      <c r="D2366" s="1212"/>
      <c r="E2366" s="666"/>
      <c r="F2366" s="666"/>
      <c r="G2366" s="666"/>
      <c r="H2366" s="666"/>
      <c r="I2366" s="666"/>
      <c r="J2366" s="666"/>
      <c r="K2366" s="4">
        <f>K2326</f>
        <v>1</v>
      </c>
      <c r="L2366" s="382"/>
    </row>
    <row r="2367" spans="1:12">
      <c r="B2367" s="2226" t="s">
        <v>328</v>
      </c>
      <c r="C2367" s="2226"/>
      <c r="D2367" s="2226"/>
      <c r="E2367" s="666"/>
      <c r="F2367" s="666"/>
      <c r="G2367" s="666"/>
      <c r="H2367" s="666"/>
      <c r="I2367" s="666"/>
      <c r="J2367" s="666"/>
      <c r="K2367" s="4">
        <f>K2326</f>
        <v>1</v>
      </c>
      <c r="L2367" s="382"/>
    </row>
    <row r="2368" spans="1:12" hidden="1">
      <c r="B2368" s="2"/>
      <c r="C2368" s="2"/>
    </row>
    <row r="2369" spans="2:12" hidden="1">
      <c r="E2369" s="12"/>
      <c r="F2369" s="12"/>
      <c r="G2369" s="12"/>
      <c r="H2369" s="12"/>
      <c r="I2369" s="12"/>
      <c r="J2369" s="12"/>
      <c r="K2369" s="1435" t="str">
        <f>(IF($E2502&lt;&gt;0,$K$2,IF($F2502&lt;&gt;0,$K$2,IF($G2502&lt;&gt;0,$K$2,IF($H2502&lt;&gt;0,$K$2,IF($I2502&lt;&gt;0,$K$2,IF($J2502&lt;&gt;0,$K$2,"")))))))</f>
        <v/>
      </c>
      <c r="L2369" s="382"/>
    </row>
    <row r="2370" spans="2:12" hidden="1">
      <c r="E2370" s="12"/>
      <c r="F2370" s="12"/>
      <c r="G2370" s="12"/>
      <c r="H2370" s="12"/>
      <c r="I2370" s="12"/>
      <c r="J2370" s="12"/>
      <c r="K2370" s="1435" t="str">
        <f>(IF($E2502&lt;&gt;0,$K$2,IF($F2502&lt;&gt;0,$K$2,IF($G2502&lt;&gt;0,$K$2,IF($H2502&lt;&gt;0,$K$2,IF($I2502&lt;&gt;0,$K$2,IF($J2502&lt;&gt;0,$K$2,"")))))))</f>
        <v/>
      </c>
      <c r="L2370" s="382"/>
    </row>
    <row r="2371" spans="2:12" hidden="1">
      <c r="B2371" s="2190" t="str">
        <f>$B$7</f>
        <v>ОТЧЕТНИ ДАННИ ПО ЕБК ЗА СМЕТКИТЕ ЗА СРЕДСТВАТА ОТ ЕВРОПЕЙСКИЯ СЪЮЗ - КСФ</v>
      </c>
      <c r="C2371" s="2191"/>
      <c r="D2371" s="2191"/>
      <c r="E2371" s="1053"/>
      <c r="F2371" s="1053"/>
      <c r="G2371" s="12"/>
      <c r="H2371" s="12"/>
      <c r="I2371" s="12"/>
      <c r="J2371" s="12"/>
      <c r="K2371" s="1435" t="str">
        <f>(IF($E2502&lt;&gt;0,$K$2,IF($F2502&lt;&gt;0,$K$2,IF($G2502&lt;&gt;0,$K$2,IF($H2502&lt;&gt;0,$K$2,IF($I2502&lt;&gt;0,$K$2,IF($J2502&lt;&gt;0,$K$2,"")))))))</f>
        <v/>
      </c>
      <c r="L2371" s="382"/>
    </row>
    <row r="2372" spans="2:12" hidden="1">
      <c r="B2372" s="1035"/>
      <c r="C2372" s="1035"/>
      <c r="D2372" s="1054"/>
      <c r="E2372" s="1055" t="s">
        <v>737</v>
      </c>
      <c r="F2372" s="1055" t="s">
        <v>644</v>
      </c>
      <c r="G2372" s="665"/>
      <c r="H2372" s="1056" t="s">
        <v>1419</v>
      </c>
      <c r="I2372" s="1057"/>
      <c r="J2372" s="1058"/>
      <c r="K2372" s="1435" t="str">
        <f>(IF($E2502&lt;&gt;0,$K$2,IF($F2502&lt;&gt;0,$K$2,IF($G2502&lt;&gt;0,$K$2,IF($H2502&lt;&gt;0,$K$2,IF($I2502&lt;&gt;0,$K$2,IF($J2502&lt;&gt;0,$K$2,"")))))))</f>
        <v/>
      </c>
      <c r="L2372" s="382"/>
    </row>
    <row r="2373" spans="2:12" ht="18.75" hidden="1">
      <c r="B2373" s="2187">
        <f>$B$9</f>
        <v>0</v>
      </c>
      <c r="C2373" s="2188"/>
      <c r="D2373" s="2189"/>
      <c r="E2373" s="977">
        <f>$E$9</f>
        <v>43466</v>
      </c>
      <c r="F2373" s="1059">
        <f>$F$9</f>
        <v>43555</v>
      </c>
      <c r="G2373" s="665"/>
      <c r="H2373" s="665"/>
      <c r="I2373" s="665"/>
      <c r="J2373" s="665"/>
      <c r="K2373" s="1435" t="str">
        <f>(IF($E2502&lt;&gt;0,$K$2,IF($F2502&lt;&gt;0,$K$2,IF($G2502&lt;&gt;0,$K$2,IF($H2502&lt;&gt;0,$K$2,IF($I2502&lt;&gt;0,$K$2,IF($J2502&lt;&gt;0,$K$2,"")))))))</f>
        <v/>
      </c>
      <c r="L2373" s="382"/>
    </row>
    <row r="2374" spans="2:12" hidden="1">
      <c r="B2374" s="1060" t="str">
        <f>$B$10</f>
        <v xml:space="preserve">                                                            (наименование на разпоредителя с бюджет)</v>
      </c>
      <c r="C2374" s="1035"/>
      <c r="D2374" s="1054"/>
      <c r="E2374" s="1089"/>
      <c r="F2374" s="1089"/>
      <c r="G2374" s="665"/>
      <c r="H2374" s="665"/>
      <c r="I2374" s="665"/>
      <c r="J2374" s="665"/>
      <c r="K2374" s="1435" t="str">
        <f>(IF($E2502&lt;&gt;0,$K$2,IF($F2502&lt;&gt;0,$K$2,IF($G2502&lt;&gt;0,$K$2,IF($H2502&lt;&gt;0,$K$2,IF($I2502&lt;&gt;0,$K$2,IF($J2502&lt;&gt;0,$K$2,"")))))))</f>
        <v/>
      </c>
      <c r="L2374" s="382"/>
    </row>
    <row r="2375" spans="2:12" hidden="1">
      <c r="B2375" s="1060"/>
      <c r="C2375" s="1035"/>
      <c r="D2375" s="1054"/>
      <c r="E2375" s="1060"/>
      <c r="F2375" s="1035"/>
      <c r="G2375" s="665"/>
      <c r="H2375" s="665"/>
      <c r="I2375" s="665"/>
      <c r="J2375" s="665"/>
      <c r="K2375" s="1435" t="str">
        <f>(IF($E2502&lt;&gt;0,$K$2,IF($F2502&lt;&gt;0,$K$2,IF($G2502&lt;&gt;0,$K$2,IF($H2502&lt;&gt;0,$K$2,IF($I2502&lt;&gt;0,$K$2,IF($J2502&lt;&gt;0,$K$2,"")))))))</f>
        <v/>
      </c>
      <c r="L2375" s="382"/>
    </row>
    <row r="2376" spans="2:12" ht="19.5" hidden="1">
      <c r="B2376" s="2221" t="str">
        <f>$B$12</f>
        <v>Министерство на регионалното развитие и благоустройство</v>
      </c>
      <c r="C2376" s="2222"/>
      <c r="D2376" s="2223"/>
      <c r="E2376" s="1062" t="s">
        <v>1305</v>
      </c>
      <c r="F2376" s="1813" t="str">
        <f>$F$12</f>
        <v>2100</v>
      </c>
      <c r="G2376" s="1063"/>
      <c r="H2376" s="665"/>
      <c r="I2376" s="665"/>
      <c r="J2376" s="665"/>
      <c r="K2376" s="1435" t="str">
        <f>(IF($E2502&lt;&gt;0,$K$2,IF($F2502&lt;&gt;0,$K$2,IF($G2502&lt;&gt;0,$K$2,IF($H2502&lt;&gt;0,$K$2,IF($I2502&lt;&gt;0,$K$2,IF($J2502&lt;&gt;0,$K$2,"")))))))</f>
        <v/>
      </c>
      <c r="L2376" s="382"/>
    </row>
    <row r="2377" spans="2:12" hidden="1">
      <c r="B2377" s="1064" t="str">
        <f>$B$13</f>
        <v xml:space="preserve">                                             (наименование на първостепенния разпоредител с бюджет)</v>
      </c>
      <c r="C2377" s="1035"/>
      <c r="D2377" s="1054"/>
      <c r="E2377" s="1065"/>
      <c r="F2377" s="1066"/>
      <c r="G2377" s="665"/>
      <c r="H2377" s="665"/>
      <c r="I2377" s="665"/>
      <c r="J2377" s="665"/>
      <c r="K2377" s="1435" t="str">
        <f>(IF($E2502&lt;&gt;0,$K$2,IF($F2502&lt;&gt;0,$K$2,IF($G2502&lt;&gt;0,$K$2,IF($H2502&lt;&gt;0,$K$2,IF($I2502&lt;&gt;0,$K$2,IF($J2502&lt;&gt;0,$K$2,"")))))))</f>
        <v/>
      </c>
      <c r="L2377" s="382"/>
    </row>
    <row r="2378" spans="2:12" ht="19.5" hidden="1">
      <c r="B2378" s="1067"/>
      <c r="C2378" s="665"/>
      <c r="D2378" s="1068" t="s">
        <v>1430</v>
      </c>
      <c r="E2378" s="1069">
        <f>$E$15</f>
        <v>98</v>
      </c>
      <c r="F2378" s="1412" t="str">
        <f>$F$15</f>
        <v>СЕС - КСФ</v>
      </c>
      <c r="G2378" s="665"/>
      <c r="H2378" s="12"/>
      <c r="I2378" s="665"/>
      <c r="J2378" s="12"/>
      <c r="K2378" s="1435" t="str">
        <f>(IF($E2502&lt;&gt;0,$K$2,IF($F2502&lt;&gt;0,$K$2,IF($G2502&lt;&gt;0,$K$2,IF($H2502&lt;&gt;0,$K$2,IF($I2502&lt;&gt;0,$K$2,IF($J2502&lt;&gt;0,$K$2,"")))))))</f>
        <v/>
      </c>
      <c r="L2378" s="382"/>
    </row>
    <row r="2379" spans="2:12" hidden="1">
      <c r="B2379" s="1035"/>
      <c r="C2379" s="1035"/>
      <c r="D2379" s="1054"/>
      <c r="E2379" s="1066"/>
      <c r="F2379" s="1070"/>
      <c r="G2379" s="1071"/>
      <c r="H2379" s="1071"/>
      <c r="I2379" s="1071"/>
      <c r="J2379" s="1072" t="s">
        <v>740</v>
      </c>
      <c r="K2379" s="1435" t="str">
        <f>(IF($E2502&lt;&gt;0,$K$2,IF($F2502&lt;&gt;0,$K$2,IF($G2502&lt;&gt;0,$K$2,IF($H2502&lt;&gt;0,$K$2,IF($I2502&lt;&gt;0,$K$2,IF($J2502&lt;&gt;0,$K$2,"")))))))</f>
        <v/>
      </c>
      <c r="L2379" s="382"/>
    </row>
    <row r="2380" spans="2:12" ht="16.5" hidden="1">
      <c r="B2380" s="1073"/>
      <c r="C2380" s="1074"/>
      <c r="D2380" s="1075" t="s">
        <v>1022</v>
      </c>
      <c r="E2380" s="1076" t="s">
        <v>742</v>
      </c>
      <c r="F2380" s="363" t="s">
        <v>1320</v>
      </c>
      <c r="G2380" s="1077"/>
      <c r="H2380" s="1078"/>
      <c r="I2380" s="1077"/>
      <c r="J2380" s="1079"/>
      <c r="K2380" s="1435" t="str">
        <f>(IF($E2502&lt;&gt;0,$K$2,IF($F2502&lt;&gt;0,$K$2,IF($G2502&lt;&gt;0,$K$2,IF($H2502&lt;&gt;0,$K$2,IF($I2502&lt;&gt;0,$K$2,IF($J2502&lt;&gt;0,$K$2,"")))))))</f>
        <v/>
      </c>
      <c r="L2380" s="382"/>
    </row>
    <row r="2381" spans="2:12" ht="56.1" hidden="1" customHeight="1">
      <c r="B2381" s="1080" t="s">
        <v>692</v>
      </c>
      <c r="C2381" s="1081" t="s">
        <v>744</v>
      </c>
      <c r="D2381" s="1082" t="s">
        <v>1023</v>
      </c>
      <c r="E2381" s="1083">
        <f>$C$3</f>
        <v>2019</v>
      </c>
      <c r="F2381" s="364" t="s">
        <v>1318</v>
      </c>
      <c r="G2381" s="1084" t="s">
        <v>1317</v>
      </c>
      <c r="H2381" s="1085" t="s">
        <v>1016</v>
      </c>
      <c r="I2381" s="1086" t="s">
        <v>1306</v>
      </c>
      <c r="J2381" s="1087" t="s">
        <v>1307</v>
      </c>
      <c r="K2381" s="1435" t="str">
        <f>(IF($E2502&lt;&gt;0,$K$2,IF($F2502&lt;&gt;0,$K$2,IF($G2502&lt;&gt;0,$K$2,IF($H2502&lt;&gt;0,$K$2,IF($I2502&lt;&gt;0,$K$2,IF($J2502&lt;&gt;0,$K$2,"")))))))</f>
        <v/>
      </c>
      <c r="L2381" s="382"/>
    </row>
    <row r="2382" spans="2:12" ht="69" hidden="1" customHeight="1">
      <c r="B2382" s="1088"/>
      <c r="C2382" s="1089"/>
      <c r="D2382" s="1090" t="s">
        <v>497</v>
      </c>
      <c r="E2382" s="344" t="s">
        <v>344</v>
      </c>
      <c r="F2382" s="344" t="s">
        <v>345</v>
      </c>
      <c r="G2382" s="659" t="s">
        <v>1029</v>
      </c>
      <c r="H2382" s="660" t="s">
        <v>1030</v>
      </c>
      <c r="I2382" s="660" t="s">
        <v>1003</v>
      </c>
      <c r="J2382" s="661" t="s">
        <v>1288</v>
      </c>
      <c r="K2382" s="1435" t="str">
        <f>(IF($E2502&lt;&gt;0,$K$2,IF($F2502&lt;&gt;0,$K$2,IF($G2502&lt;&gt;0,$K$2,IF($H2502&lt;&gt;0,$K$2,IF($I2502&lt;&gt;0,$K$2,IF($J2502&lt;&gt;0,$K$2,"")))))))</f>
        <v/>
      </c>
      <c r="L2382" s="382"/>
    </row>
    <row r="2383" spans="2:12" hidden="1">
      <c r="B2383" s="1091"/>
      <c r="C2383" s="1819" t="str">
        <f>VLOOKUP(D2383,OP_LIST2,2,FALSE)</f>
        <v>98312</v>
      </c>
      <c r="D2383" s="1431" t="s">
        <v>1465</v>
      </c>
      <c r="E2383" s="279"/>
      <c r="F2383" s="662"/>
      <c r="G2383" s="1092"/>
      <c r="H2383" s="668"/>
      <c r="I2383" s="668"/>
      <c r="J2383" s="669"/>
      <c r="K2383" s="1435" t="str">
        <f>(IF($E2502&lt;&gt;0,$K$2,IF($F2502&lt;&gt;0,$K$2,IF($G2502&lt;&gt;0,$K$2,IF($H2502&lt;&gt;0,$K$2,IF($I2502&lt;&gt;0,$K$2,IF($J2502&lt;&gt;0,$K$2,"")))))))</f>
        <v/>
      </c>
      <c r="L2383" s="382"/>
    </row>
    <row r="2384" spans="2:12" hidden="1">
      <c r="B2384" s="1093"/>
      <c r="C2384" s="1818">
        <f>VLOOKUP(D2385,EBK_DEIN2,2,FALSE)</f>
        <v>8831</v>
      </c>
      <c r="D2384" s="1432" t="s">
        <v>1272</v>
      </c>
      <c r="E2384" s="662"/>
      <c r="F2384" s="662"/>
      <c r="G2384" s="1094"/>
      <c r="H2384" s="670"/>
      <c r="I2384" s="670"/>
      <c r="J2384" s="671"/>
      <c r="K2384" s="1435" t="str">
        <f>(IF($E2502&lt;&gt;0,$K$2,IF($F2502&lt;&gt;0,$K$2,IF($G2502&lt;&gt;0,$K$2,IF($H2502&lt;&gt;0,$K$2,IF($I2502&lt;&gt;0,$K$2,IF($J2502&lt;&gt;0,$K$2,"")))))))</f>
        <v/>
      </c>
      <c r="L2384" s="382"/>
    </row>
    <row r="2385" spans="1:12" hidden="1">
      <c r="B2385" s="1095"/>
      <c r="C2385" s="1819">
        <f>+C2384</f>
        <v>8831</v>
      </c>
      <c r="D2385" s="1431" t="s">
        <v>241</v>
      </c>
      <c r="E2385" s="662"/>
      <c r="F2385" s="662"/>
      <c r="G2385" s="1094"/>
      <c r="H2385" s="670"/>
      <c r="I2385" s="670"/>
      <c r="J2385" s="671"/>
      <c r="K2385" s="1435" t="str">
        <f>(IF($E2502&lt;&gt;0,$K$2,IF($F2502&lt;&gt;0,$K$2,IF($G2502&lt;&gt;0,$K$2,IF($H2502&lt;&gt;0,$K$2,IF($I2502&lt;&gt;0,$K$2,IF($J2502&lt;&gt;0,$K$2,"")))))))</f>
        <v/>
      </c>
      <c r="L2385" s="382"/>
    </row>
    <row r="2386" spans="1:12" hidden="1">
      <c r="B2386" s="1096"/>
      <c r="C2386" s="1097"/>
      <c r="D2386" s="1098" t="s">
        <v>1024</v>
      </c>
      <c r="E2386" s="662"/>
      <c r="F2386" s="662"/>
      <c r="G2386" s="1099"/>
      <c r="H2386" s="672"/>
      <c r="I2386" s="672"/>
      <c r="J2386" s="673"/>
      <c r="K2386" s="1435" t="str">
        <f>(IF($E2502&lt;&gt;0,$K$2,IF($F2502&lt;&gt;0,$K$2,IF($G2502&lt;&gt;0,$K$2,IF($H2502&lt;&gt;0,$K$2,IF($I2502&lt;&gt;0,$K$2,IF($J2502&lt;&gt;0,$K$2,"")))))))</f>
        <v/>
      </c>
      <c r="L2386" s="382"/>
    </row>
    <row r="2387" spans="1:12" hidden="1">
      <c r="B2387" s="1100">
        <v>100</v>
      </c>
      <c r="C2387" s="2213" t="s">
        <v>498</v>
      </c>
      <c r="D2387" s="2194"/>
      <c r="E2387" s="349">
        <f t="shared" ref="E2387:J2387" si="405">SUM(E2388:E2389)</f>
        <v>0</v>
      </c>
      <c r="F2387" s="350">
        <f t="shared" si="405"/>
        <v>0</v>
      </c>
      <c r="G2387" s="463">
        <f t="shared" si="405"/>
        <v>0</v>
      </c>
      <c r="H2387" s="464">
        <f t="shared" si="405"/>
        <v>0</v>
      </c>
      <c r="I2387" s="464">
        <f t="shared" si="405"/>
        <v>0</v>
      </c>
      <c r="J2387" s="465">
        <f t="shared" si="405"/>
        <v>0</v>
      </c>
      <c r="K2387" s="1433" t="str">
        <f>(IF($E2387&lt;&gt;0,$K$2,IF($F2387&lt;&gt;0,$K$2,IF($G2387&lt;&gt;0,$K$2,IF($H2387&lt;&gt;0,$K$2,IF($I2387&lt;&gt;0,$K$2,IF($J2387&lt;&gt;0,$K$2,"")))))))</f>
        <v/>
      </c>
      <c r="L2387" s="383"/>
    </row>
    <row r="2388" spans="1:12" hidden="1">
      <c r="B2388" s="1101"/>
      <c r="C2388" s="1102">
        <v>101</v>
      </c>
      <c r="D2388" s="1103" t="s">
        <v>499</v>
      </c>
      <c r="E2388" s="507"/>
      <c r="F2388" s="516">
        <f>G2388+H2388+I2388+J2388</f>
        <v>0</v>
      </c>
      <c r="G2388" s="430"/>
      <c r="H2388" s="431"/>
      <c r="I2388" s="431"/>
      <c r="J2388" s="432"/>
      <c r="K2388" s="1433" t="str">
        <f t="shared" ref="K2388:K2454" si="406">(IF($E2388&lt;&gt;0,$K$2,IF($F2388&lt;&gt;0,$K$2,IF($G2388&lt;&gt;0,$K$2,IF($H2388&lt;&gt;0,$K$2,IF($I2388&lt;&gt;0,$K$2,IF($J2388&lt;&gt;0,$K$2,"")))))))</f>
        <v/>
      </c>
      <c r="L2388" s="383"/>
    </row>
    <row r="2389" spans="1:12" ht="36" hidden="1" customHeight="1">
      <c r="A2389" s="1035"/>
      <c r="B2389" s="1101"/>
      <c r="C2389" s="1104">
        <v>102</v>
      </c>
      <c r="D2389" s="1105" t="s">
        <v>500</v>
      </c>
      <c r="E2389" s="513"/>
      <c r="F2389" s="517">
        <f>G2389+H2389+I2389+J2389</f>
        <v>0</v>
      </c>
      <c r="G2389" s="442"/>
      <c r="H2389" s="443"/>
      <c r="I2389" s="443"/>
      <c r="J2389" s="444"/>
      <c r="K2389" s="1433" t="str">
        <f t="shared" si="406"/>
        <v/>
      </c>
      <c r="L2389" s="383"/>
    </row>
    <row r="2390" spans="1:12" hidden="1">
      <c r="A2390" s="1035"/>
      <c r="B2390" s="1100">
        <v>200</v>
      </c>
      <c r="C2390" s="2199" t="s">
        <v>501</v>
      </c>
      <c r="D2390" s="2199"/>
      <c r="E2390" s="349">
        <f t="shared" ref="E2390:J2390" si="407">SUM(E2391:E2395)</f>
        <v>0</v>
      </c>
      <c r="F2390" s="350">
        <f t="shared" si="407"/>
        <v>0</v>
      </c>
      <c r="G2390" s="463">
        <f t="shared" si="407"/>
        <v>0</v>
      </c>
      <c r="H2390" s="464">
        <f t="shared" si="407"/>
        <v>0</v>
      </c>
      <c r="I2390" s="464">
        <f t="shared" si="407"/>
        <v>0</v>
      </c>
      <c r="J2390" s="465">
        <f t="shared" si="407"/>
        <v>0</v>
      </c>
      <c r="K2390" s="1433" t="str">
        <f t="shared" si="406"/>
        <v/>
      </c>
      <c r="L2390" s="383"/>
    </row>
    <row r="2391" spans="1:12" hidden="1">
      <c r="A2391" s="1035"/>
      <c r="B2391" s="1106"/>
      <c r="C2391" s="1102">
        <v>201</v>
      </c>
      <c r="D2391" s="1103" t="s">
        <v>502</v>
      </c>
      <c r="E2391" s="507"/>
      <c r="F2391" s="516">
        <f>G2391+H2391+I2391+J2391</f>
        <v>0</v>
      </c>
      <c r="G2391" s="430"/>
      <c r="H2391" s="431"/>
      <c r="I2391" s="431"/>
      <c r="J2391" s="432"/>
      <c r="K2391" s="1433" t="str">
        <f t="shared" si="406"/>
        <v/>
      </c>
      <c r="L2391" s="383"/>
    </row>
    <row r="2392" spans="1:12" hidden="1">
      <c r="A2392" s="1035"/>
      <c r="B2392" s="1107"/>
      <c r="C2392" s="1108">
        <v>202</v>
      </c>
      <c r="D2392" s="1109" t="s">
        <v>503</v>
      </c>
      <c r="E2392" s="509"/>
      <c r="F2392" s="518">
        <f>G2392+H2392+I2392+J2392</f>
        <v>0</v>
      </c>
      <c r="G2392" s="433"/>
      <c r="H2392" s="434"/>
      <c r="I2392" s="434"/>
      <c r="J2392" s="435"/>
      <c r="K2392" s="1433" t="str">
        <f t="shared" si="406"/>
        <v/>
      </c>
      <c r="L2392" s="383"/>
    </row>
    <row r="2393" spans="1:12" ht="31.5" hidden="1">
      <c r="A2393" s="1035"/>
      <c r="B2393" s="1110"/>
      <c r="C2393" s="1108">
        <v>205</v>
      </c>
      <c r="D2393" s="1109" t="s">
        <v>885</v>
      </c>
      <c r="E2393" s="509"/>
      <c r="F2393" s="518">
        <f>G2393+H2393+I2393+J2393</f>
        <v>0</v>
      </c>
      <c r="G2393" s="433"/>
      <c r="H2393" s="434"/>
      <c r="I2393" s="434"/>
      <c r="J2393" s="435"/>
      <c r="K2393" s="1433" t="str">
        <f t="shared" si="406"/>
        <v/>
      </c>
      <c r="L2393" s="383"/>
    </row>
    <row r="2394" spans="1:12" hidden="1">
      <c r="A2394" s="1035"/>
      <c r="B2394" s="1110"/>
      <c r="C2394" s="1108">
        <v>208</v>
      </c>
      <c r="D2394" s="1111" t="s">
        <v>886</v>
      </c>
      <c r="E2394" s="509"/>
      <c r="F2394" s="518">
        <f>G2394+H2394+I2394+J2394</f>
        <v>0</v>
      </c>
      <c r="G2394" s="433"/>
      <c r="H2394" s="434"/>
      <c r="I2394" s="434"/>
      <c r="J2394" s="435"/>
      <c r="K2394" s="1433" t="str">
        <f t="shared" si="406"/>
        <v/>
      </c>
      <c r="L2394" s="383"/>
    </row>
    <row r="2395" spans="1:12" hidden="1">
      <c r="A2395" s="1035"/>
      <c r="B2395" s="1106"/>
      <c r="C2395" s="1104">
        <v>209</v>
      </c>
      <c r="D2395" s="1112" t="s">
        <v>887</v>
      </c>
      <c r="E2395" s="513"/>
      <c r="F2395" s="517">
        <f>G2395+H2395+I2395+J2395</f>
        <v>0</v>
      </c>
      <c r="G2395" s="442"/>
      <c r="H2395" s="443"/>
      <c r="I2395" s="443"/>
      <c r="J2395" s="444"/>
      <c r="K2395" s="1433" t="str">
        <f t="shared" si="406"/>
        <v/>
      </c>
      <c r="L2395" s="383"/>
    </row>
    <row r="2396" spans="1:12" hidden="1">
      <c r="B2396" s="1100">
        <v>500</v>
      </c>
      <c r="C2396" s="2201" t="s">
        <v>888</v>
      </c>
      <c r="D2396" s="2201"/>
      <c r="E2396" s="349">
        <f t="shared" ref="E2396:J2396" si="408">SUM(E2397:E2403)</f>
        <v>0</v>
      </c>
      <c r="F2396" s="350">
        <f t="shared" si="408"/>
        <v>0</v>
      </c>
      <c r="G2396" s="463">
        <f t="shared" si="408"/>
        <v>0</v>
      </c>
      <c r="H2396" s="464">
        <f t="shared" si="408"/>
        <v>0</v>
      </c>
      <c r="I2396" s="464">
        <f t="shared" si="408"/>
        <v>0</v>
      </c>
      <c r="J2396" s="465">
        <f t="shared" si="408"/>
        <v>0</v>
      </c>
      <c r="K2396" s="1433" t="str">
        <f t="shared" si="406"/>
        <v/>
      </c>
      <c r="L2396" s="383"/>
    </row>
    <row r="2397" spans="1:12" ht="31.5" hidden="1">
      <c r="A2397" s="1035"/>
      <c r="B2397" s="1106"/>
      <c r="C2397" s="1113">
        <v>551</v>
      </c>
      <c r="D2397" s="1114" t="s">
        <v>889</v>
      </c>
      <c r="E2397" s="507"/>
      <c r="F2397" s="516">
        <f t="shared" ref="F2397:F2404" si="409">G2397+H2397+I2397+J2397</f>
        <v>0</v>
      </c>
      <c r="G2397" s="1395">
        <v>0</v>
      </c>
      <c r="H2397" s="1396">
        <v>0</v>
      </c>
      <c r="I2397" s="1396">
        <v>0</v>
      </c>
      <c r="J2397" s="432"/>
      <c r="K2397" s="1433" t="str">
        <f t="shared" si="406"/>
        <v/>
      </c>
      <c r="L2397" s="383"/>
    </row>
    <row r="2398" spans="1:12" hidden="1">
      <c r="B2398" s="1106"/>
      <c r="C2398" s="1115">
        <f>C2397+1</f>
        <v>552</v>
      </c>
      <c r="D2398" s="1116" t="s">
        <v>890</v>
      </c>
      <c r="E2398" s="509"/>
      <c r="F2398" s="518">
        <f t="shared" si="409"/>
        <v>0</v>
      </c>
      <c r="G2398" s="1397">
        <v>0</v>
      </c>
      <c r="H2398" s="1398">
        <v>0</v>
      </c>
      <c r="I2398" s="1398">
        <v>0</v>
      </c>
      <c r="J2398" s="435"/>
      <c r="K2398" s="1433" t="str">
        <f t="shared" si="406"/>
        <v/>
      </c>
      <c r="L2398" s="383"/>
    </row>
    <row r="2399" spans="1:12" hidden="1">
      <c r="A2399" s="1035"/>
      <c r="B2399" s="1117"/>
      <c r="C2399" s="1115">
        <v>558</v>
      </c>
      <c r="D2399" s="1118" t="s">
        <v>1444</v>
      </c>
      <c r="E2399" s="509"/>
      <c r="F2399" s="518">
        <f>G2399+H2399+I2399+J2399</f>
        <v>0</v>
      </c>
      <c r="G2399" s="1397">
        <v>0</v>
      </c>
      <c r="H2399" s="1398">
        <v>0</v>
      </c>
      <c r="I2399" s="1398">
        <v>0</v>
      </c>
      <c r="J2399" s="638">
        <v>0</v>
      </c>
      <c r="K2399" s="1433" t="str">
        <f t="shared" si="406"/>
        <v/>
      </c>
      <c r="L2399" s="383"/>
    </row>
    <row r="2400" spans="1:12" hidden="1">
      <c r="A2400" s="307"/>
      <c r="B2400" s="1117"/>
      <c r="C2400" s="1115">
        <v>560</v>
      </c>
      <c r="D2400" s="1118" t="s">
        <v>891</v>
      </c>
      <c r="E2400" s="509"/>
      <c r="F2400" s="518">
        <f t="shared" si="409"/>
        <v>0</v>
      </c>
      <c r="G2400" s="1397">
        <v>0</v>
      </c>
      <c r="H2400" s="1398">
        <v>0</v>
      </c>
      <c r="I2400" s="1398">
        <v>0</v>
      </c>
      <c r="J2400" s="435"/>
      <c r="K2400" s="1433" t="str">
        <f t="shared" si="406"/>
        <v/>
      </c>
      <c r="L2400" s="383"/>
    </row>
    <row r="2401" spans="1:12" hidden="1">
      <c r="B2401" s="1117"/>
      <c r="C2401" s="1115">
        <v>580</v>
      </c>
      <c r="D2401" s="1116" t="s">
        <v>892</v>
      </c>
      <c r="E2401" s="509"/>
      <c r="F2401" s="518">
        <f t="shared" si="409"/>
        <v>0</v>
      </c>
      <c r="G2401" s="1397">
        <v>0</v>
      </c>
      <c r="H2401" s="1398">
        <v>0</v>
      </c>
      <c r="I2401" s="1398">
        <v>0</v>
      </c>
      <c r="J2401" s="435"/>
      <c r="K2401" s="1433" t="str">
        <f t="shared" si="406"/>
        <v/>
      </c>
      <c r="L2401" s="383"/>
    </row>
    <row r="2402" spans="1:12" ht="31.5" hidden="1">
      <c r="B2402" s="1106"/>
      <c r="C2402" s="1108">
        <v>588</v>
      </c>
      <c r="D2402" s="1111" t="s">
        <v>1448</v>
      </c>
      <c r="E2402" s="509"/>
      <c r="F2402" s="518">
        <f>G2402+H2402+I2402+J2402</f>
        <v>0</v>
      </c>
      <c r="G2402" s="1397">
        <v>0</v>
      </c>
      <c r="H2402" s="1398">
        <v>0</v>
      </c>
      <c r="I2402" s="1398">
        <v>0</v>
      </c>
      <c r="J2402" s="638">
        <v>0</v>
      </c>
      <c r="K2402" s="1433" t="str">
        <f t="shared" si="406"/>
        <v/>
      </c>
      <c r="L2402" s="383"/>
    </row>
    <row r="2403" spans="1:12" ht="31.5" hidden="1">
      <c r="B2403" s="1106"/>
      <c r="C2403" s="1119">
        <v>590</v>
      </c>
      <c r="D2403" s="1120" t="s">
        <v>893</v>
      </c>
      <c r="E2403" s="513"/>
      <c r="F2403" s="517">
        <f t="shared" si="409"/>
        <v>0</v>
      </c>
      <c r="G2403" s="442"/>
      <c r="H2403" s="443"/>
      <c r="I2403" s="443"/>
      <c r="J2403" s="444"/>
      <c r="K2403" s="1433" t="str">
        <f t="shared" si="406"/>
        <v/>
      </c>
      <c r="L2403" s="383"/>
    </row>
    <row r="2404" spans="1:12" hidden="1">
      <c r="A2404" s="7">
        <v>5</v>
      </c>
      <c r="B2404" s="1100">
        <v>800</v>
      </c>
      <c r="C2404" s="2202" t="s">
        <v>1025</v>
      </c>
      <c r="D2404" s="2203"/>
      <c r="E2404" s="1415"/>
      <c r="F2404" s="352">
        <f t="shared" si="409"/>
        <v>0</v>
      </c>
      <c r="G2404" s="1214"/>
      <c r="H2404" s="1215"/>
      <c r="I2404" s="1215"/>
      <c r="J2404" s="1216"/>
      <c r="K2404" s="1433" t="str">
        <f t="shared" si="406"/>
        <v/>
      </c>
      <c r="L2404" s="383"/>
    </row>
    <row r="2405" spans="1:12" hidden="1">
      <c r="A2405" s="8">
        <v>10</v>
      </c>
      <c r="B2405" s="1100">
        <v>1000</v>
      </c>
      <c r="C2405" s="2199" t="s">
        <v>895</v>
      </c>
      <c r="D2405" s="2199"/>
      <c r="E2405" s="351">
        <f t="shared" ref="E2405:J2405" si="410">SUM(E2406:E2422)</f>
        <v>0</v>
      </c>
      <c r="F2405" s="352">
        <f t="shared" si="410"/>
        <v>0</v>
      </c>
      <c r="G2405" s="463">
        <f t="shared" si="410"/>
        <v>0</v>
      </c>
      <c r="H2405" s="464">
        <f t="shared" si="410"/>
        <v>0</v>
      </c>
      <c r="I2405" s="464">
        <f t="shared" si="410"/>
        <v>0</v>
      </c>
      <c r="J2405" s="465">
        <f t="shared" si="410"/>
        <v>0</v>
      </c>
      <c r="K2405" s="1433" t="str">
        <f t="shared" si="406"/>
        <v/>
      </c>
      <c r="L2405" s="383"/>
    </row>
    <row r="2406" spans="1:12" hidden="1">
      <c r="A2406" s="8">
        <v>15</v>
      </c>
      <c r="B2406" s="1107"/>
      <c r="C2406" s="1102">
        <v>1011</v>
      </c>
      <c r="D2406" s="1121" t="s">
        <v>896</v>
      </c>
      <c r="E2406" s="507"/>
      <c r="F2406" s="516">
        <f t="shared" ref="F2406:F2422" si="411">G2406+H2406+I2406+J2406</f>
        <v>0</v>
      </c>
      <c r="G2406" s="430"/>
      <c r="H2406" s="431"/>
      <c r="I2406" s="431"/>
      <c r="J2406" s="432"/>
      <c r="K2406" s="1433" t="str">
        <f t="shared" si="406"/>
        <v/>
      </c>
      <c r="L2406" s="383"/>
    </row>
    <row r="2407" spans="1:12" hidden="1">
      <c r="A2407" s="7">
        <v>35</v>
      </c>
      <c r="B2407" s="1107"/>
      <c r="C2407" s="1108">
        <v>1012</v>
      </c>
      <c r="D2407" s="1109" t="s">
        <v>897</v>
      </c>
      <c r="E2407" s="509"/>
      <c r="F2407" s="518">
        <f t="shared" si="411"/>
        <v>0</v>
      </c>
      <c r="G2407" s="433"/>
      <c r="H2407" s="434"/>
      <c r="I2407" s="434"/>
      <c r="J2407" s="435"/>
      <c r="K2407" s="1433" t="str">
        <f t="shared" si="406"/>
        <v/>
      </c>
      <c r="L2407" s="383"/>
    </row>
    <row r="2408" spans="1:12" hidden="1">
      <c r="A2408" s="8">
        <v>40</v>
      </c>
      <c r="B2408" s="1107"/>
      <c r="C2408" s="1108">
        <v>1013</v>
      </c>
      <c r="D2408" s="1109" t="s">
        <v>898</v>
      </c>
      <c r="E2408" s="509"/>
      <c r="F2408" s="518">
        <f t="shared" si="411"/>
        <v>0</v>
      </c>
      <c r="G2408" s="433"/>
      <c r="H2408" s="434"/>
      <c r="I2408" s="434"/>
      <c r="J2408" s="435"/>
      <c r="K2408" s="1433" t="str">
        <f t="shared" si="406"/>
        <v/>
      </c>
      <c r="L2408" s="383"/>
    </row>
    <row r="2409" spans="1:12" hidden="1">
      <c r="A2409" s="8">
        <v>45</v>
      </c>
      <c r="B2409" s="1107"/>
      <c r="C2409" s="1108">
        <v>1014</v>
      </c>
      <c r="D2409" s="1109" t="s">
        <v>899</v>
      </c>
      <c r="E2409" s="509"/>
      <c r="F2409" s="518">
        <f t="shared" si="411"/>
        <v>0</v>
      </c>
      <c r="G2409" s="433"/>
      <c r="H2409" s="434"/>
      <c r="I2409" s="434"/>
      <c r="J2409" s="435"/>
      <c r="K2409" s="1433" t="str">
        <f t="shared" si="406"/>
        <v/>
      </c>
      <c r="L2409" s="383"/>
    </row>
    <row r="2410" spans="1:12" hidden="1">
      <c r="A2410" s="8">
        <v>50</v>
      </c>
      <c r="B2410" s="1107"/>
      <c r="C2410" s="1108">
        <v>1015</v>
      </c>
      <c r="D2410" s="1109" t="s">
        <v>900</v>
      </c>
      <c r="E2410" s="509"/>
      <c r="F2410" s="518">
        <f t="shared" si="411"/>
        <v>0</v>
      </c>
      <c r="G2410" s="433"/>
      <c r="H2410" s="434"/>
      <c r="I2410" s="434"/>
      <c r="J2410" s="435"/>
      <c r="K2410" s="1433" t="str">
        <f t="shared" si="406"/>
        <v/>
      </c>
      <c r="L2410" s="383"/>
    </row>
    <row r="2411" spans="1:12" hidden="1">
      <c r="A2411" s="8">
        <v>55</v>
      </c>
      <c r="B2411" s="1107"/>
      <c r="C2411" s="1122">
        <v>1016</v>
      </c>
      <c r="D2411" s="1123" t="s">
        <v>901</v>
      </c>
      <c r="E2411" s="511"/>
      <c r="F2411" s="519">
        <f t="shared" si="411"/>
        <v>0</v>
      </c>
      <c r="G2411" s="497"/>
      <c r="H2411" s="498"/>
      <c r="I2411" s="498"/>
      <c r="J2411" s="499"/>
      <c r="K2411" s="1433" t="str">
        <f t="shared" si="406"/>
        <v/>
      </c>
      <c r="L2411" s="383"/>
    </row>
    <row r="2412" spans="1:12" hidden="1">
      <c r="A2412" s="8">
        <v>60</v>
      </c>
      <c r="B2412" s="1101"/>
      <c r="C2412" s="1124">
        <v>1020</v>
      </c>
      <c r="D2412" s="1125" t="s">
        <v>902</v>
      </c>
      <c r="E2412" s="1416"/>
      <c r="F2412" s="521">
        <f t="shared" si="411"/>
        <v>0</v>
      </c>
      <c r="G2412" s="439"/>
      <c r="H2412" s="440"/>
      <c r="I2412" s="440"/>
      <c r="J2412" s="441"/>
      <c r="K2412" s="1433" t="str">
        <f t="shared" si="406"/>
        <v/>
      </c>
      <c r="L2412" s="383"/>
    </row>
    <row r="2413" spans="1:12" hidden="1">
      <c r="A2413" s="7">
        <v>65</v>
      </c>
      <c r="B2413" s="1107"/>
      <c r="C2413" s="1126">
        <v>1030</v>
      </c>
      <c r="D2413" s="1127" t="s">
        <v>903</v>
      </c>
      <c r="E2413" s="1417"/>
      <c r="F2413" s="523">
        <f t="shared" si="411"/>
        <v>0</v>
      </c>
      <c r="G2413" s="436"/>
      <c r="H2413" s="437"/>
      <c r="I2413" s="437"/>
      <c r="J2413" s="438"/>
      <c r="K2413" s="1433" t="str">
        <f t="shared" si="406"/>
        <v/>
      </c>
      <c r="L2413" s="383"/>
    </row>
    <row r="2414" spans="1:12" hidden="1">
      <c r="A2414" s="8">
        <v>70</v>
      </c>
      <c r="B2414" s="1107"/>
      <c r="C2414" s="1124">
        <v>1051</v>
      </c>
      <c r="D2414" s="1128" t="s">
        <v>904</v>
      </c>
      <c r="E2414" s="1416"/>
      <c r="F2414" s="521">
        <f t="shared" si="411"/>
        <v>0</v>
      </c>
      <c r="G2414" s="439"/>
      <c r="H2414" s="440"/>
      <c r="I2414" s="440"/>
      <c r="J2414" s="441"/>
      <c r="K2414" s="1433" t="str">
        <f t="shared" si="406"/>
        <v/>
      </c>
      <c r="L2414" s="383"/>
    </row>
    <row r="2415" spans="1:12" hidden="1">
      <c r="A2415" s="8">
        <v>75</v>
      </c>
      <c r="B2415" s="1107"/>
      <c r="C2415" s="1108">
        <v>1052</v>
      </c>
      <c r="D2415" s="1109" t="s">
        <v>905</v>
      </c>
      <c r="E2415" s="509"/>
      <c r="F2415" s="518">
        <f t="shared" si="411"/>
        <v>0</v>
      </c>
      <c r="G2415" s="433"/>
      <c r="H2415" s="434"/>
      <c r="I2415" s="434"/>
      <c r="J2415" s="435"/>
      <c r="K2415" s="1433" t="str">
        <f t="shared" si="406"/>
        <v/>
      </c>
      <c r="L2415" s="383"/>
    </row>
    <row r="2416" spans="1:12" hidden="1">
      <c r="A2416" s="8">
        <v>80</v>
      </c>
      <c r="B2416" s="1107"/>
      <c r="C2416" s="1126">
        <v>1053</v>
      </c>
      <c r="D2416" s="1127" t="s">
        <v>1324</v>
      </c>
      <c r="E2416" s="1417"/>
      <c r="F2416" s="523">
        <f t="shared" si="411"/>
        <v>0</v>
      </c>
      <c r="G2416" s="436"/>
      <c r="H2416" s="437"/>
      <c r="I2416" s="437"/>
      <c r="J2416" s="438"/>
      <c r="K2416" s="1433" t="str">
        <f t="shared" si="406"/>
        <v/>
      </c>
      <c r="L2416" s="383"/>
    </row>
    <row r="2417" spans="1:12" hidden="1">
      <c r="A2417" s="8">
        <v>80</v>
      </c>
      <c r="B2417" s="1107"/>
      <c r="C2417" s="1124">
        <v>1062</v>
      </c>
      <c r="D2417" s="1125" t="s">
        <v>906</v>
      </c>
      <c r="E2417" s="1416"/>
      <c r="F2417" s="521">
        <f t="shared" si="411"/>
        <v>0</v>
      </c>
      <c r="G2417" s="439"/>
      <c r="H2417" s="440"/>
      <c r="I2417" s="440"/>
      <c r="J2417" s="441"/>
      <c r="K2417" s="1433" t="str">
        <f t="shared" si="406"/>
        <v/>
      </c>
      <c r="L2417" s="383"/>
    </row>
    <row r="2418" spans="1:12" hidden="1">
      <c r="A2418" s="8">
        <v>85</v>
      </c>
      <c r="B2418" s="1107"/>
      <c r="C2418" s="1126">
        <v>1063</v>
      </c>
      <c r="D2418" s="1129" t="s">
        <v>1282</v>
      </c>
      <c r="E2418" s="1417"/>
      <c r="F2418" s="523">
        <f t="shared" si="411"/>
        <v>0</v>
      </c>
      <c r="G2418" s="436"/>
      <c r="H2418" s="437"/>
      <c r="I2418" s="437"/>
      <c r="J2418" s="438"/>
      <c r="K2418" s="1433" t="str">
        <f t="shared" si="406"/>
        <v/>
      </c>
      <c r="L2418" s="383"/>
    </row>
    <row r="2419" spans="1:12" hidden="1">
      <c r="A2419" s="8">
        <v>90</v>
      </c>
      <c r="B2419" s="1107"/>
      <c r="C2419" s="1130">
        <v>1069</v>
      </c>
      <c r="D2419" s="1131" t="s">
        <v>907</v>
      </c>
      <c r="E2419" s="1418"/>
      <c r="F2419" s="525">
        <f t="shared" si="411"/>
        <v>0</v>
      </c>
      <c r="G2419" s="622"/>
      <c r="H2419" s="623"/>
      <c r="I2419" s="623"/>
      <c r="J2419" s="587"/>
      <c r="K2419" s="1433" t="str">
        <f t="shared" si="406"/>
        <v/>
      </c>
      <c r="L2419" s="383"/>
    </row>
    <row r="2420" spans="1:12" hidden="1">
      <c r="A2420" s="8">
        <v>90</v>
      </c>
      <c r="B2420" s="1101"/>
      <c r="C2420" s="1124">
        <v>1091</v>
      </c>
      <c r="D2420" s="1128" t="s">
        <v>1325</v>
      </c>
      <c r="E2420" s="1416"/>
      <c r="F2420" s="521">
        <f t="shared" si="411"/>
        <v>0</v>
      </c>
      <c r="G2420" s="439"/>
      <c r="H2420" s="440"/>
      <c r="I2420" s="440"/>
      <c r="J2420" s="441"/>
      <c r="K2420" s="1433" t="str">
        <f t="shared" si="406"/>
        <v/>
      </c>
      <c r="L2420" s="383"/>
    </row>
    <row r="2421" spans="1:12" hidden="1">
      <c r="A2421" s="7">
        <v>115</v>
      </c>
      <c r="B2421" s="1107"/>
      <c r="C2421" s="1108">
        <v>1092</v>
      </c>
      <c r="D2421" s="1109" t="s">
        <v>1088</v>
      </c>
      <c r="E2421" s="509"/>
      <c r="F2421" s="518">
        <f t="shared" si="411"/>
        <v>0</v>
      </c>
      <c r="G2421" s="433"/>
      <c r="H2421" s="434"/>
      <c r="I2421" s="434"/>
      <c r="J2421" s="435"/>
      <c r="K2421" s="1433" t="str">
        <f t="shared" si="406"/>
        <v/>
      </c>
      <c r="L2421" s="383"/>
    </row>
    <row r="2422" spans="1:12" hidden="1">
      <c r="A2422" s="7">
        <v>125</v>
      </c>
      <c r="B2422" s="1107"/>
      <c r="C2422" s="1104">
        <v>1098</v>
      </c>
      <c r="D2422" s="1132" t="s">
        <v>908</v>
      </c>
      <c r="E2422" s="513"/>
      <c r="F2422" s="517">
        <f t="shared" si="411"/>
        <v>0</v>
      </c>
      <c r="G2422" s="442"/>
      <c r="H2422" s="443"/>
      <c r="I2422" s="443"/>
      <c r="J2422" s="444"/>
      <c r="K2422" s="1433" t="str">
        <f t="shared" si="406"/>
        <v/>
      </c>
      <c r="L2422" s="383"/>
    </row>
    <row r="2423" spans="1:12" hidden="1">
      <c r="A2423" s="8">
        <v>130</v>
      </c>
      <c r="B2423" s="1100">
        <v>1900</v>
      </c>
      <c r="C2423" s="2192" t="s">
        <v>575</v>
      </c>
      <c r="D2423" s="2192"/>
      <c r="E2423" s="351">
        <f t="shared" ref="E2423:J2423" si="412">SUM(E2424:E2426)</f>
        <v>0</v>
      </c>
      <c r="F2423" s="352">
        <f t="shared" si="412"/>
        <v>0</v>
      </c>
      <c r="G2423" s="463">
        <f t="shared" si="412"/>
        <v>0</v>
      </c>
      <c r="H2423" s="464">
        <f t="shared" si="412"/>
        <v>0</v>
      </c>
      <c r="I2423" s="464">
        <f t="shared" si="412"/>
        <v>0</v>
      </c>
      <c r="J2423" s="465">
        <f t="shared" si="412"/>
        <v>0</v>
      </c>
      <c r="K2423" s="1433" t="str">
        <f t="shared" si="406"/>
        <v/>
      </c>
      <c r="L2423" s="383"/>
    </row>
    <row r="2424" spans="1:12" ht="31.5" hidden="1">
      <c r="A2424" s="8">
        <v>135</v>
      </c>
      <c r="B2424" s="1107"/>
      <c r="C2424" s="1102">
        <v>1901</v>
      </c>
      <c r="D2424" s="1133" t="s">
        <v>576</v>
      </c>
      <c r="E2424" s="507"/>
      <c r="F2424" s="516">
        <f>G2424+H2424+I2424+J2424</f>
        <v>0</v>
      </c>
      <c r="G2424" s="430"/>
      <c r="H2424" s="431"/>
      <c r="I2424" s="431"/>
      <c r="J2424" s="432"/>
      <c r="K2424" s="1433" t="str">
        <f t="shared" si="406"/>
        <v/>
      </c>
      <c r="L2424" s="383"/>
    </row>
    <row r="2425" spans="1:12" ht="31.5" hidden="1">
      <c r="A2425" s="8">
        <v>140</v>
      </c>
      <c r="B2425" s="1134"/>
      <c r="C2425" s="1108">
        <v>1981</v>
      </c>
      <c r="D2425" s="1135" t="s">
        <v>577</v>
      </c>
      <c r="E2425" s="509"/>
      <c r="F2425" s="518">
        <f>G2425+H2425+I2425+J2425</f>
        <v>0</v>
      </c>
      <c r="G2425" s="433"/>
      <c r="H2425" s="434"/>
      <c r="I2425" s="434"/>
      <c r="J2425" s="435"/>
      <c r="K2425" s="1433" t="str">
        <f t="shared" si="406"/>
        <v/>
      </c>
      <c r="L2425" s="383"/>
    </row>
    <row r="2426" spans="1:12" ht="31.5" hidden="1">
      <c r="A2426" s="8">
        <v>145</v>
      </c>
      <c r="B2426" s="1107"/>
      <c r="C2426" s="1104">
        <v>1991</v>
      </c>
      <c r="D2426" s="1136" t="s">
        <v>578</v>
      </c>
      <c r="E2426" s="513"/>
      <c r="F2426" s="517">
        <f>G2426+H2426+I2426+J2426</f>
        <v>0</v>
      </c>
      <c r="G2426" s="442"/>
      <c r="H2426" s="443"/>
      <c r="I2426" s="443"/>
      <c r="J2426" s="444"/>
      <c r="K2426" s="1433" t="str">
        <f t="shared" si="406"/>
        <v/>
      </c>
      <c r="L2426" s="383"/>
    </row>
    <row r="2427" spans="1:12" hidden="1">
      <c r="A2427" s="8">
        <v>150</v>
      </c>
      <c r="B2427" s="1100">
        <v>2100</v>
      </c>
      <c r="C2427" s="2192" t="s">
        <v>1072</v>
      </c>
      <c r="D2427" s="2192"/>
      <c r="E2427" s="351">
        <f t="shared" ref="E2427:J2427" si="413">SUM(E2428:E2432)</f>
        <v>0</v>
      </c>
      <c r="F2427" s="352">
        <f t="shared" si="413"/>
        <v>0</v>
      </c>
      <c r="G2427" s="463">
        <f t="shared" si="413"/>
        <v>0</v>
      </c>
      <c r="H2427" s="464">
        <f t="shared" si="413"/>
        <v>0</v>
      </c>
      <c r="I2427" s="464">
        <f t="shared" si="413"/>
        <v>0</v>
      </c>
      <c r="J2427" s="465">
        <f t="shared" si="413"/>
        <v>0</v>
      </c>
      <c r="K2427" s="1433" t="str">
        <f t="shared" si="406"/>
        <v/>
      </c>
      <c r="L2427" s="383"/>
    </row>
    <row r="2428" spans="1:12" hidden="1">
      <c r="A2428" s="8">
        <v>155</v>
      </c>
      <c r="B2428" s="1107"/>
      <c r="C2428" s="1102">
        <v>2110</v>
      </c>
      <c r="D2428" s="1137" t="s">
        <v>909</v>
      </c>
      <c r="E2428" s="507"/>
      <c r="F2428" s="516">
        <f>G2428+H2428+I2428+J2428</f>
        <v>0</v>
      </c>
      <c r="G2428" s="430"/>
      <c r="H2428" s="431"/>
      <c r="I2428" s="431"/>
      <c r="J2428" s="432"/>
      <c r="K2428" s="1433" t="str">
        <f t="shared" si="406"/>
        <v/>
      </c>
      <c r="L2428" s="383"/>
    </row>
    <row r="2429" spans="1:12" hidden="1">
      <c r="A2429" s="8">
        <v>160</v>
      </c>
      <c r="B2429" s="1134"/>
      <c r="C2429" s="1108">
        <v>2120</v>
      </c>
      <c r="D2429" s="1111" t="s">
        <v>910</v>
      </c>
      <c r="E2429" s="509"/>
      <c r="F2429" s="518">
        <f>G2429+H2429+I2429+J2429</f>
        <v>0</v>
      </c>
      <c r="G2429" s="433"/>
      <c r="H2429" s="434"/>
      <c r="I2429" s="434"/>
      <c r="J2429" s="435"/>
      <c r="K2429" s="1433" t="str">
        <f t="shared" si="406"/>
        <v/>
      </c>
      <c r="L2429" s="383"/>
    </row>
    <row r="2430" spans="1:12" hidden="1">
      <c r="A2430" s="8">
        <v>165</v>
      </c>
      <c r="B2430" s="1134"/>
      <c r="C2430" s="1108">
        <v>2125</v>
      </c>
      <c r="D2430" s="1111" t="s">
        <v>1026</v>
      </c>
      <c r="E2430" s="509"/>
      <c r="F2430" s="518">
        <f>G2430+H2430+I2430+J2430</f>
        <v>0</v>
      </c>
      <c r="G2430" s="433"/>
      <c r="H2430" s="434"/>
      <c r="I2430" s="1398">
        <v>0</v>
      </c>
      <c r="J2430" s="435"/>
      <c r="K2430" s="1433" t="str">
        <f t="shared" si="406"/>
        <v/>
      </c>
      <c r="L2430" s="383"/>
    </row>
    <row r="2431" spans="1:12" hidden="1">
      <c r="A2431" s="8">
        <v>175</v>
      </c>
      <c r="B2431" s="1106"/>
      <c r="C2431" s="1108">
        <v>2140</v>
      </c>
      <c r="D2431" s="1111" t="s">
        <v>912</v>
      </c>
      <c r="E2431" s="509"/>
      <c r="F2431" s="518">
        <f>G2431+H2431+I2431+J2431</f>
        <v>0</v>
      </c>
      <c r="G2431" s="433"/>
      <c r="H2431" s="434"/>
      <c r="I2431" s="1398">
        <v>0</v>
      </c>
      <c r="J2431" s="435"/>
      <c r="K2431" s="1433" t="str">
        <f t="shared" si="406"/>
        <v/>
      </c>
      <c r="L2431" s="383"/>
    </row>
    <row r="2432" spans="1:12" hidden="1">
      <c r="A2432" s="8">
        <v>180</v>
      </c>
      <c r="B2432" s="1107"/>
      <c r="C2432" s="1104">
        <v>2190</v>
      </c>
      <c r="D2432" s="1138" t="s">
        <v>913</v>
      </c>
      <c r="E2432" s="513"/>
      <c r="F2432" s="517">
        <f>G2432+H2432+I2432+J2432</f>
        <v>0</v>
      </c>
      <c r="G2432" s="442"/>
      <c r="H2432" s="443"/>
      <c r="I2432" s="1400">
        <v>0</v>
      </c>
      <c r="J2432" s="444"/>
      <c r="K2432" s="1433" t="str">
        <f t="shared" si="406"/>
        <v/>
      </c>
      <c r="L2432" s="383"/>
    </row>
    <row r="2433" spans="1:12" hidden="1">
      <c r="A2433" s="8">
        <v>185</v>
      </c>
      <c r="B2433" s="1100">
        <v>2200</v>
      </c>
      <c r="C2433" s="2192" t="s">
        <v>914</v>
      </c>
      <c r="D2433" s="2192"/>
      <c r="E2433" s="351">
        <f t="shared" ref="E2433:J2433" si="414">SUM(E2434:E2435)</f>
        <v>0</v>
      </c>
      <c r="F2433" s="352">
        <f t="shared" si="414"/>
        <v>0</v>
      </c>
      <c r="G2433" s="463">
        <f t="shared" si="414"/>
        <v>0</v>
      </c>
      <c r="H2433" s="464">
        <f t="shared" si="414"/>
        <v>0</v>
      </c>
      <c r="I2433" s="464">
        <f t="shared" si="414"/>
        <v>0</v>
      </c>
      <c r="J2433" s="465">
        <f t="shared" si="414"/>
        <v>0</v>
      </c>
      <c r="K2433" s="1433" t="str">
        <f t="shared" si="406"/>
        <v/>
      </c>
      <c r="L2433" s="383"/>
    </row>
    <row r="2434" spans="1:12" hidden="1">
      <c r="A2434" s="8">
        <v>190</v>
      </c>
      <c r="B2434" s="1107"/>
      <c r="C2434" s="1102">
        <v>2221</v>
      </c>
      <c r="D2434" s="1103" t="s">
        <v>1265</v>
      </c>
      <c r="E2434" s="507"/>
      <c r="F2434" s="516">
        <f t="shared" ref="F2434:F2439" si="415">G2434+H2434+I2434+J2434</f>
        <v>0</v>
      </c>
      <c r="G2434" s="430"/>
      <c r="H2434" s="431"/>
      <c r="I2434" s="431"/>
      <c r="J2434" s="432"/>
      <c r="K2434" s="1433" t="str">
        <f t="shared" si="406"/>
        <v/>
      </c>
      <c r="L2434" s="383"/>
    </row>
    <row r="2435" spans="1:12" hidden="1">
      <c r="A2435" s="8">
        <v>200</v>
      </c>
      <c r="B2435" s="1107"/>
      <c r="C2435" s="1104">
        <v>2224</v>
      </c>
      <c r="D2435" s="1105" t="s">
        <v>915</v>
      </c>
      <c r="E2435" s="513"/>
      <c r="F2435" s="517">
        <f t="shared" si="415"/>
        <v>0</v>
      </c>
      <c r="G2435" s="442"/>
      <c r="H2435" s="443"/>
      <c r="I2435" s="443"/>
      <c r="J2435" s="444"/>
      <c r="K2435" s="1433" t="str">
        <f t="shared" si="406"/>
        <v/>
      </c>
      <c r="L2435" s="383"/>
    </row>
    <row r="2436" spans="1:12" hidden="1">
      <c r="A2436" s="8">
        <v>200</v>
      </c>
      <c r="B2436" s="1100">
        <v>2500</v>
      </c>
      <c r="C2436" s="2192" t="s">
        <v>916</v>
      </c>
      <c r="D2436" s="2200"/>
      <c r="E2436" s="1415"/>
      <c r="F2436" s="352">
        <f t="shared" si="415"/>
        <v>0</v>
      </c>
      <c r="G2436" s="1214"/>
      <c r="H2436" s="1215"/>
      <c r="I2436" s="1215"/>
      <c r="J2436" s="1216"/>
      <c r="K2436" s="1433" t="str">
        <f t="shared" si="406"/>
        <v/>
      </c>
      <c r="L2436" s="383"/>
    </row>
    <row r="2437" spans="1:12" hidden="1">
      <c r="A2437" s="8">
        <v>205</v>
      </c>
      <c r="B2437" s="1100">
        <v>2600</v>
      </c>
      <c r="C2437" s="2193" t="s">
        <v>917</v>
      </c>
      <c r="D2437" s="2194"/>
      <c r="E2437" s="1415"/>
      <c r="F2437" s="352">
        <f t="shared" si="415"/>
        <v>0</v>
      </c>
      <c r="G2437" s="1214"/>
      <c r="H2437" s="1215"/>
      <c r="I2437" s="1215"/>
      <c r="J2437" s="1216"/>
      <c r="K2437" s="1433" t="str">
        <f t="shared" si="406"/>
        <v/>
      </c>
      <c r="L2437" s="383"/>
    </row>
    <row r="2438" spans="1:12" hidden="1">
      <c r="A2438" s="8">
        <v>210</v>
      </c>
      <c r="B2438" s="1100">
        <v>2700</v>
      </c>
      <c r="C2438" s="2193" t="s">
        <v>918</v>
      </c>
      <c r="D2438" s="2194"/>
      <c r="E2438" s="1415"/>
      <c r="F2438" s="352">
        <f t="shared" si="415"/>
        <v>0</v>
      </c>
      <c r="G2438" s="1214"/>
      <c r="H2438" s="1215"/>
      <c r="I2438" s="1215"/>
      <c r="J2438" s="1216"/>
      <c r="K2438" s="1433" t="str">
        <f t="shared" si="406"/>
        <v/>
      </c>
      <c r="L2438" s="383"/>
    </row>
    <row r="2439" spans="1:12" hidden="1">
      <c r="A2439" s="8">
        <v>215</v>
      </c>
      <c r="B2439" s="1100">
        <v>2800</v>
      </c>
      <c r="C2439" s="2193" t="s">
        <v>1729</v>
      </c>
      <c r="D2439" s="2194"/>
      <c r="E2439" s="1415"/>
      <c r="F2439" s="352">
        <f t="shared" si="415"/>
        <v>0</v>
      </c>
      <c r="G2439" s="1214"/>
      <c r="H2439" s="1215"/>
      <c r="I2439" s="1215"/>
      <c r="J2439" s="1216"/>
      <c r="K2439" s="1433" t="str">
        <f t="shared" si="406"/>
        <v/>
      </c>
      <c r="L2439" s="383"/>
    </row>
    <row r="2440" spans="1:12" ht="36" hidden="1" customHeight="1">
      <c r="A2440" s="7">
        <v>220</v>
      </c>
      <c r="B2440" s="1100">
        <v>2900</v>
      </c>
      <c r="C2440" s="2192" t="s">
        <v>919</v>
      </c>
      <c r="D2440" s="2192"/>
      <c r="E2440" s="351">
        <f t="shared" ref="E2440:J2440" si="416">SUM(E2441:E2448)</f>
        <v>0</v>
      </c>
      <c r="F2440" s="352">
        <f t="shared" si="416"/>
        <v>0</v>
      </c>
      <c r="G2440" s="463">
        <f t="shared" si="416"/>
        <v>0</v>
      </c>
      <c r="H2440" s="464">
        <f t="shared" si="416"/>
        <v>0</v>
      </c>
      <c r="I2440" s="464">
        <f t="shared" si="416"/>
        <v>0</v>
      </c>
      <c r="J2440" s="465">
        <f t="shared" si="416"/>
        <v>0</v>
      </c>
      <c r="K2440" s="1433" t="str">
        <f t="shared" si="406"/>
        <v/>
      </c>
      <c r="L2440" s="383"/>
    </row>
    <row r="2441" spans="1:12" hidden="1">
      <c r="A2441" s="8">
        <v>225</v>
      </c>
      <c r="B2441" s="1139"/>
      <c r="C2441" s="1102">
        <v>2910</v>
      </c>
      <c r="D2441" s="1140" t="s">
        <v>2144</v>
      </c>
      <c r="E2441" s="507"/>
      <c r="F2441" s="516">
        <f t="shared" ref="F2441:F2448" si="417">G2441+H2441+I2441+J2441</f>
        <v>0</v>
      </c>
      <c r="G2441" s="430"/>
      <c r="H2441" s="431"/>
      <c r="I2441" s="431"/>
      <c r="J2441" s="432"/>
      <c r="K2441" s="1433" t="str">
        <f t="shared" si="406"/>
        <v/>
      </c>
      <c r="L2441" s="383"/>
    </row>
    <row r="2442" spans="1:12" hidden="1">
      <c r="A2442" s="8">
        <v>230</v>
      </c>
      <c r="B2442" s="1139"/>
      <c r="C2442" s="1126">
        <v>2920</v>
      </c>
      <c r="D2442" s="1141" t="s">
        <v>2143</v>
      </c>
      <c r="E2442" s="1417"/>
      <c r="F2442" s="523">
        <f>G2442+H2442+I2442+J2442</f>
        <v>0</v>
      </c>
      <c r="G2442" s="436"/>
      <c r="H2442" s="437"/>
      <c r="I2442" s="437"/>
      <c r="J2442" s="438"/>
      <c r="K2442" s="1433" t="str">
        <f t="shared" si="406"/>
        <v/>
      </c>
      <c r="L2442" s="383"/>
    </row>
    <row r="2443" spans="1:12" ht="31.5" hidden="1">
      <c r="A2443" s="8">
        <v>245</v>
      </c>
      <c r="B2443" s="1139"/>
      <c r="C2443" s="1126">
        <v>2969</v>
      </c>
      <c r="D2443" s="1141" t="s">
        <v>920</v>
      </c>
      <c r="E2443" s="1417"/>
      <c r="F2443" s="523">
        <f t="shared" si="417"/>
        <v>0</v>
      </c>
      <c r="G2443" s="436"/>
      <c r="H2443" s="437"/>
      <c r="I2443" s="437"/>
      <c r="J2443" s="438"/>
      <c r="K2443" s="1433" t="str">
        <f t="shared" si="406"/>
        <v/>
      </c>
      <c r="L2443" s="383"/>
    </row>
    <row r="2444" spans="1:12" ht="31.5" hidden="1">
      <c r="A2444" s="7">
        <v>220</v>
      </c>
      <c r="B2444" s="1139"/>
      <c r="C2444" s="1142">
        <v>2970</v>
      </c>
      <c r="D2444" s="1143" t="s">
        <v>921</v>
      </c>
      <c r="E2444" s="1419"/>
      <c r="F2444" s="527">
        <f t="shared" si="417"/>
        <v>0</v>
      </c>
      <c r="G2444" s="630"/>
      <c r="H2444" s="631"/>
      <c r="I2444" s="631"/>
      <c r="J2444" s="606"/>
      <c r="K2444" s="1433" t="str">
        <f t="shared" si="406"/>
        <v/>
      </c>
      <c r="L2444" s="383"/>
    </row>
    <row r="2445" spans="1:12" hidden="1">
      <c r="A2445" s="8">
        <v>225</v>
      </c>
      <c r="B2445" s="1139"/>
      <c r="C2445" s="1130">
        <v>2989</v>
      </c>
      <c r="D2445" s="1144" t="s">
        <v>922</v>
      </c>
      <c r="E2445" s="1418"/>
      <c r="F2445" s="525">
        <f t="shared" si="417"/>
        <v>0</v>
      </c>
      <c r="G2445" s="622"/>
      <c r="H2445" s="623"/>
      <c r="I2445" s="623"/>
      <c r="J2445" s="587"/>
      <c r="K2445" s="1433" t="str">
        <f t="shared" si="406"/>
        <v/>
      </c>
      <c r="L2445" s="383"/>
    </row>
    <row r="2446" spans="1:12" ht="31.5" hidden="1">
      <c r="A2446" s="8">
        <v>230</v>
      </c>
      <c r="B2446" s="1107"/>
      <c r="C2446" s="1124">
        <v>2990</v>
      </c>
      <c r="D2446" s="1145" t="s">
        <v>2145</v>
      </c>
      <c r="E2446" s="1416"/>
      <c r="F2446" s="521">
        <f>G2446+H2446+I2446+J2446</f>
        <v>0</v>
      </c>
      <c r="G2446" s="439"/>
      <c r="H2446" s="440"/>
      <c r="I2446" s="440"/>
      <c r="J2446" s="441"/>
      <c r="K2446" s="1433" t="str">
        <f t="shared" si="406"/>
        <v/>
      </c>
      <c r="L2446" s="383"/>
    </row>
    <row r="2447" spans="1:12" hidden="1">
      <c r="A2447" s="8">
        <v>235</v>
      </c>
      <c r="B2447" s="1107"/>
      <c r="C2447" s="1124">
        <v>2991</v>
      </c>
      <c r="D2447" s="1145" t="s">
        <v>923</v>
      </c>
      <c r="E2447" s="1416"/>
      <c r="F2447" s="521">
        <f t="shared" si="417"/>
        <v>0</v>
      </c>
      <c r="G2447" s="439"/>
      <c r="H2447" s="440"/>
      <c r="I2447" s="440"/>
      <c r="J2447" s="441"/>
      <c r="K2447" s="1433" t="str">
        <f t="shared" si="406"/>
        <v/>
      </c>
      <c r="L2447" s="383"/>
    </row>
    <row r="2448" spans="1:12" hidden="1">
      <c r="A2448" s="8">
        <v>240</v>
      </c>
      <c r="B2448" s="1107"/>
      <c r="C2448" s="1104">
        <v>2992</v>
      </c>
      <c r="D2448" s="1146" t="s">
        <v>924</v>
      </c>
      <c r="E2448" s="513"/>
      <c r="F2448" s="517">
        <f t="shared" si="417"/>
        <v>0</v>
      </c>
      <c r="G2448" s="442"/>
      <c r="H2448" s="443"/>
      <c r="I2448" s="443"/>
      <c r="J2448" s="444"/>
      <c r="K2448" s="1433" t="str">
        <f t="shared" si="406"/>
        <v/>
      </c>
      <c r="L2448" s="383"/>
    </row>
    <row r="2449" spans="1:12" hidden="1">
      <c r="A2449" s="8">
        <v>245</v>
      </c>
      <c r="B2449" s="1100">
        <v>3300</v>
      </c>
      <c r="C2449" s="1147" t="s">
        <v>2237</v>
      </c>
      <c r="D2449" s="1977"/>
      <c r="E2449" s="351">
        <f t="shared" ref="E2449:J2449" si="418">SUM(E2450:E2454)</f>
        <v>0</v>
      </c>
      <c r="F2449" s="352">
        <f t="shared" si="418"/>
        <v>0</v>
      </c>
      <c r="G2449" s="463">
        <f t="shared" si="418"/>
        <v>0</v>
      </c>
      <c r="H2449" s="464">
        <f t="shared" si="418"/>
        <v>0</v>
      </c>
      <c r="I2449" s="464">
        <f t="shared" si="418"/>
        <v>0</v>
      </c>
      <c r="J2449" s="465">
        <f t="shared" si="418"/>
        <v>0</v>
      </c>
      <c r="K2449" s="1433" t="str">
        <f t="shared" si="406"/>
        <v/>
      </c>
      <c r="L2449" s="383"/>
    </row>
    <row r="2450" spans="1:12" hidden="1">
      <c r="A2450" s="7">
        <v>250</v>
      </c>
      <c r="B2450" s="1106"/>
      <c r="C2450" s="1102">
        <v>3301</v>
      </c>
      <c r="D2450" s="1148" t="s">
        <v>926</v>
      </c>
      <c r="E2450" s="507"/>
      <c r="F2450" s="516">
        <f t="shared" ref="F2450:F2457" si="419">G2450+H2450+I2450+J2450</f>
        <v>0</v>
      </c>
      <c r="G2450" s="430"/>
      <c r="H2450" s="431"/>
      <c r="I2450" s="1396">
        <v>0</v>
      </c>
      <c r="J2450" s="637">
        <v>0</v>
      </c>
      <c r="K2450" s="1433" t="str">
        <f t="shared" si="406"/>
        <v/>
      </c>
      <c r="L2450" s="383"/>
    </row>
    <row r="2451" spans="1:12" hidden="1">
      <c r="A2451" s="8">
        <v>255</v>
      </c>
      <c r="B2451" s="1106"/>
      <c r="C2451" s="1108">
        <v>3302</v>
      </c>
      <c r="D2451" s="1149" t="s">
        <v>1027</v>
      </c>
      <c r="E2451" s="509"/>
      <c r="F2451" s="518">
        <f t="shared" si="419"/>
        <v>0</v>
      </c>
      <c r="G2451" s="433"/>
      <c r="H2451" s="434"/>
      <c r="I2451" s="1398">
        <v>0</v>
      </c>
      <c r="J2451" s="638">
        <v>0</v>
      </c>
      <c r="K2451" s="1433" t="str">
        <f t="shared" si="406"/>
        <v/>
      </c>
      <c r="L2451" s="383"/>
    </row>
    <row r="2452" spans="1:12" hidden="1">
      <c r="A2452" s="8">
        <v>265</v>
      </c>
      <c r="B2452" s="1106"/>
      <c r="C2452" s="1108">
        <v>3303</v>
      </c>
      <c r="D2452" s="1149" t="s">
        <v>927</v>
      </c>
      <c r="E2452" s="509"/>
      <c r="F2452" s="518">
        <f t="shared" si="419"/>
        <v>0</v>
      </c>
      <c r="G2452" s="433"/>
      <c r="H2452" s="434"/>
      <c r="I2452" s="1398">
        <v>0</v>
      </c>
      <c r="J2452" s="638">
        <v>0</v>
      </c>
      <c r="K2452" s="1433" t="str">
        <f t="shared" si="406"/>
        <v/>
      </c>
      <c r="L2452" s="383"/>
    </row>
    <row r="2453" spans="1:12" hidden="1">
      <c r="A2453" s="7">
        <v>270</v>
      </c>
      <c r="B2453" s="1106"/>
      <c r="C2453" s="1108">
        <v>3304</v>
      </c>
      <c r="D2453" s="1149" t="s">
        <v>928</v>
      </c>
      <c r="E2453" s="509"/>
      <c r="F2453" s="518">
        <f t="shared" si="419"/>
        <v>0</v>
      </c>
      <c r="G2453" s="433"/>
      <c r="H2453" s="434"/>
      <c r="I2453" s="1398">
        <v>0</v>
      </c>
      <c r="J2453" s="638">
        <v>0</v>
      </c>
      <c r="K2453" s="1433" t="str">
        <f t="shared" si="406"/>
        <v/>
      </c>
      <c r="L2453" s="383"/>
    </row>
    <row r="2454" spans="1:12" ht="31.5" hidden="1">
      <c r="A2454" s="7">
        <v>290</v>
      </c>
      <c r="B2454" s="1106"/>
      <c r="C2454" s="1104">
        <v>3306</v>
      </c>
      <c r="D2454" s="1150" t="s">
        <v>1730</v>
      </c>
      <c r="E2454" s="513"/>
      <c r="F2454" s="517">
        <f t="shared" si="419"/>
        <v>0</v>
      </c>
      <c r="G2454" s="442"/>
      <c r="H2454" s="443"/>
      <c r="I2454" s="1400">
        <v>0</v>
      </c>
      <c r="J2454" s="1405">
        <v>0</v>
      </c>
      <c r="K2454" s="1433" t="str">
        <f t="shared" si="406"/>
        <v/>
      </c>
      <c r="L2454" s="383"/>
    </row>
    <row r="2455" spans="1:12" hidden="1">
      <c r="A2455" s="7">
        <v>320</v>
      </c>
      <c r="B2455" s="1100">
        <v>3900</v>
      </c>
      <c r="C2455" s="2192" t="s">
        <v>929</v>
      </c>
      <c r="D2455" s="2192"/>
      <c r="E2455" s="1415"/>
      <c r="F2455" s="352">
        <f t="shared" si="419"/>
        <v>0</v>
      </c>
      <c r="G2455" s="1214"/>
      <c r="H2455" s="1215"/>
      <c r="I2455" s="1215"/>
      <c r="J2455" s="1216"/>
      <c r="K2455" s="1433" t="str">
        <f t="shared" ref="K2455:K2502" si="420">(IF($E2455&lt;&gt;0,$K$2,IF($F2455&lt;&gt;0,$K$2,IF($G2455&lt;&gt;0,$K$2,IF($H2455&lt;&gt;0,$K$2,IF($I2455&lt;&gt;0,$K$2,IF($J2455&lt;&gt;0,$K$2,"")))))))</f>
        <v/>
      </c>
      <c r="L2455" s="383"/>
    </row>
    <row r="2456" spans="1:12" hidden="1">
      <c r="A2456" s="7">
        <v>330</v>
      </c>
      <c r="B2456" s="1100">
        <v>4000</v>
      </c>
      <c r="C2456" s="2192" t="s">
        <v>930</v>
      </c>
      <c r="D2456" s="2192"/>
      <c r="E2456" s="1415"/>
      <c r="F2456" s="352">
        <f t="shared" si="419"/>
        <v>0</v>
      </c>
      <c r="G2456" s="1214"/>
      <c r="H2456" s="1215"/>
      <c r="I2456" s="1215"/>
      <c r="J2456" s="1216"/>
      <c r="K2456" s="1433" t="str">
        <f t="shared" si="420"/>
        <v/>
      </c>
      <c r="L2456" s="383"/>
    </row>
    <row r="2457" spans="1:12" hidden="1">
      <c r="A2457" s="7">
        <v>350</v>
      </c>
      <c r="B2457" s="1100">
        <v>4100</v>
      </c>
      <c r="C2457" s="2192" t="s">
        <v>931</v>
      </c>
      <c r="D2457" s="2192"/>
      <c r="E2457" s="1415"/>
      <c r="F2457" s="352">
        <f t="shared" si="419"/>
        <v>0</v>
      </c>
      <c r="G2457" s="1214"/>
      <c r="H2457" s="1215"/>
      <c r="I2457" s="1215"/>
      <c r="J2457" s="1216"/>
      <c r="K2457" s="1433" t="str">
        <f t="shared" si="420"/>
        <v/>
      </c>
      <c r="L2457" s="383"/>
    </row>
    <row r="2458" spans="1:12" hidden="1">
      <c r="A2458" s="8">
        <v>355</v>
      </c>
      <c r="B2458" s="1100">
        <v>4200</v>
      </c>
      <c r="C2458" s="2192" t="s">
        <v>932</v>
      </c>
      <c r="D2458" s="2192"/>
      <c r="E2458" s="351">
        <f t="shared" ref="E2458:J2458" si="421">SUM(E2459:E2464)</f>
        <v>0</v>
      </c>
      <c r="F2458" s="352">
        <f t="shared" si="421"/>
        <v>0</v>
      </c>
      <c r="G2458" s="463">
        <f t="shared" si="421"/>
        <v>0</v>
      </c>
      <c r="H2458" s="464">
        <f t="shared" si="421"/>
        <v>0</v>
      </c>
      <c r="I2458" s="464">
        <f t="shared" si="421"/>
        <v>0</v>
      </c>
      <c r="J2458" s="465">
        <f t="shared" si="421"/>
        <v>0</v>
      </c>
      <c r="K2458" s="1433" t="str">
        <f t="shared" si="420"/>
        <v/>
      </c>
      <c r="L2458" s="383"/>
    </row>
    <row r="2459" spans="1:12" hidden="1">
      <c r="A2459" s="8">
        <v>375</v>
      </c>
      <c r="B2459" s="1151"/>
      <c r="C2459" s="1102">
        <v>4201</v>
      </c>
      <c r="D2459" s="1103" t="s">
        <v>933</v>
      </c>
      <c r="E2459" s="507"/>
      <c r="F2459" s="516">
        <f t="shared" ref="F2459:F2464" si="422">G2459+H2459+I2459+J2459</f>
        <v>0</v>
      </c>
      <c r="G2459" s="430"/>
      <c r="H2459" s="431"/>
      <c r="I2459" s="431"/>
      <c r="J2459" s="432"/>
      <c r="K2459" s="1433" t="str">
        <f t="shared" si="420"/>
        <v/>
      </c>
      <c r="L2459" s="383"/>
    </row>
    <row r="2460" spans="1:12" hidden="1">
      <c r="A2460" s="8">
        <v>375</v>
      </c>
      <c r="B2460" s="1151"/>
      <c r="C2460" s="1108">
        <v>4202</v>
      </c>
      <c r="D2460" s="1152" t="s">
        <v>934</v>
      </c>
      <c r="E2460" s="509"/>
      <c r="F2460" s="518">
        <f t="shared" si="422"/>
        <v>0</v>
      </c>
      <c r="G2460" s="433"/>
      <c r="H2460" s="434"/>
      <c r="I2460" s="434"/>
      <c r="J2460" s="435"/>
      <c r="K2460" s="1433" t="str">
        <f t="shared" si="420"/>
        <v/>
      </c>
      <c r="L2460" s="383"/>
    </row>
    <row r="2461" spans="1:12" hidden="1">
      <c r="A2461" s="8">
        <v>380</v>
      </c>
      <c r="B2461" s="1151"/>
      <c r="C2461" s="1108">
        <v>4214</v>
      </c>
      <c r="D2461" s="1152" t="s">
        <v>935</v>
      </c>
      <c r="E2461" s="509"/>
      <c r="F2461" s="518">
        <f t="shared" si="422"/>
        <v>0</v>
      </c>
      <c r="G2461" s="433"/>
      <c r="H2461" s="434"/>
      <c r="I2461" s="434"/>
      <c r="J2461" s="435"/>
      <c r="K2461" s="1433" t="str">
        <f t="shared" si="420"/>
        <v/>
      </c>
      <c r="L2461" s="383"/>
    </row>
    <row r="2462" spans="1:12" hidden="1">
      <c r="A2462" s="8">
        <v>385</v>
      </c>
      <c r="B2462" s="1151"/>
      <c r="C2462" s="1108">
        <v>4217</v>
      </c>
      <c r="D2462" s="1152" t="s">
        <v>936</v>
      </c>
      <c r="E2462" s="509"/>
      <c r="F2462" s="518">
        <f t="shared" si="422"/>
        <v>0</v>
      </c>
      <c r="G2462" s="433"/>
      <c r="H2462" s="434"/>
      <c r="I2462" s="434"/>
      <c r="J2462" s="435"/>
      <c r="K2462" s="1433" t="str">
        <f t="shared" si="420"/>
        <v/>
      </c>
      <c r="L2462" s="383"/>
    </row>
    <row r="2463" spans="1:12" hidden="1">
      <c r="A2463" s="8">
        <v>390</v>
      </c>
      <c r="B2463" s="1151"/>
      <c r="C2463" s="1108">
        <v>4218</v>
      </c>
      <c r="D2463" s="1109" t="s">
        <v>937</v>
      </c>
      <c r="E2463" s="509"/>
      <c r="F2463" s="518">
        <f t="shared" si="422"/>
        <v>0</v>
      </c>
      <c r="G2463" s="433"/>
      <c r="H2463" s="434"/>
      <c r="I2463" s="434"/>
      <c r="J2463" s="435"/>
      <c r="K2463" s="1433" t="str">
        <f t="shared" si="420"/>
        <v/>
      </c>
      <c r="L2463" s="383"/>
    </row>
    <row r="2464" spans="1:12" hidden="1">
      <c r="A2464" s="8">
        <v>390</v>
      </c>
      <c r="B2464" s="1151"/>
      <c r="C2464" s="1104">
        <v>4219</v>
      </c>
      <c r="D2464" s="1136" t="s">
        <v>938</v>
      </c>
      <c r="E2464" s="513"/>
      <c r="F2464" s="517">
        <f t="shared" si="422"/>
        <v>0</v>
      </c>
      <c r="G2464" s="442"/>
      <c r="H2464" s="443"/>
      <c r="I2464" s="443"/>
      <c r="J2464" s="444"/>
      <c r="K2464" s="1433" t="str">
        <f t="shared" si="420"/>
        <v/>
      </c>
      <c r="L2464" s="383"/>
    </row>
    <row r="2465" spans="1:12" hidden="1">
      <c r="A2465" s="8">
        <v>395</v>
      </c>
      <c r="B2465" s="1100">
        <v>4300</v>
      </c>
      <c r="C2465" s="2192" t="s">
        <v>1734</v>
      </c>
      <c r="D2465" s="2192"/>
      <c r="E2465" s="351">
        <f t="shared" ref="E2465:J2465" si="423">SUM(E2466:E2468)</f>
        <v>0</v>
      </c>
      <c r="F2465" s="352">
        <f t="shared" si="423"/>
        <v>0</v>
      </c>
      <c r="G2465" s="463">
        <f t="shared" si="423"/>
        <v>0</v>
      </c>
      <c r="H2465" s="464">
        <f t="shared" si="423"/>
        <v>0</v>
      </c>
      <c r="I2465" s="464">
        <f t="shared" si="423"/>
        <v>0</v>
      </c>
      <c r="J2465" s="465">
        <f t="shared" si="423"/>
        <v>0</v>
      </c>
      <c r="K2465" s="1433" t="str">
        <f t="shared" si="420"/>
        <v/>
      </c>
      <c r="L2465" s="383"/>
    </row>
    <row r="2466" spans="1:12" hidden="1">
      <c r="A2466" s="353">
        <v>397</v>
      </c>
      <c r="B2466" s="1151"/>
      <c r="C2466" s="1102">
        <v>4301</v>
      </c>
      <c r="D2466" s="1121" t="s">
        <v>939</v>
      </c>
      <c r="E2466" s="507"/>
      <c r="F2466" s="516">
        <f t="shared" ref="F2466:F2471" si="424">G2466+H2466+I2466+J2466</f>
        <v>0</v>
      </c>
      <c r="G2466" s="430"/>
      <c r="H2466" s="431"/>
      <c r="I2466" s="431"/>
      <c r="J2466" s="432"/>
      <c r="K2466" s="1433" t="str">
        <f t="shared" si="420"/>
        <v/>
      </c>
      <c r="L2466" s="383"/>
    </row>
    <row r="2467" spans="1:12" hidden="1">
      <c r="A2467" s="6">
        <v>398</v>
      </c>
      <c r="B2467" s="1151"/>
      <c r="C2467" s="1108">
        <v>4302</v>
      </c>
      <c r="D2467" s="1152" t="s">
        <v>1028</v>
      </c>
      <c r="E2467" s="509"/>
      <c r="F2467" s="518">
        <f t="shared" si="424"/>
        <v>0</v>
      </c>
      <c r="G2467" s="433"/>
      <c r="H2467" s="434"/>
      <c r="I2467" s="434"/>
      <c r="J2467" s="435"/>
      <c r="K2467" s="1433" t="str">
        <f t="shared" si="420"/>
        <v/>
      </c>
      <c r="L2467" s="383"/>
    </row>
    <row r="2468" spans="1:12" hidden="1">
      <c r="A2468" s="6">
        <v>399</v>
      </c>
      <c r="B2468" s="1151"/>
      <c r="C2468" s="1104">
        <v>4309</v>
      </c>
      <c r="D2468" s="1112" t="s">
        <v>941</v>
      </c>
      <c r="E2468" s="513"/>
      <c r="F2468" s="517">
        <f t="shared" si="424"/>
        <v>0</v>
      </c>
      <c r="G2468" s="442"/>
      <c r="H2468" s="443"/>
      <c r="I2468" s="443"/>
      <c r="J2468" s="444"/>
      <c r="K2468" s="1433" t="str">
        <f t="shared" si="420"/>
        <v/>
      </c>
      <c r="L2468" s="383"/>
    </row>
    <row r="2469" spans="1:12" hidden="1">
      <c r="A2469" s="6">
        <v>400</v>
      </c>
      <c r="B2469" s="1100">
        <v>4400</v>
      </c>
      <c r="C2469" s="2192" t="s">
        <v>1731</v>
      </c>
      <c r="D2469" s="2192"/>
      <c r="E2469" s="1415"/>
      <c r="F2469" s="352">
        <f t="shared" si="424"/>
        <v>0</v>
      </c>
      <c r="G2469" s="1214"/>
      <c r="H2469" s="1215"/>
      <c r="I2469" s="1215"/>
      <c r="J2469" s="1216"/>
      <c r="K2469" s="1433" t="str">
        <f t="shared" si="420"/>
        <v/>
      </c>
      <c r="L2469" s="383"/>
    </row>
    <row r="2470" spans="1:12" hidden="1">
      <c r="A2470" s="6">
        <v>401</v>
      </c>
      <c r="B2470" s="1100">
        <v>4500</v>
      </c>
      <c r="C2470" s="2192" t="s">
        <v>1732</v>
      </c>
      <c r="D2470" s="2192"/>
      <c r="E2470" s="1415"/>
      <c r="F2470" s="352">
        <f t="shared" si="424"/>
        <v>0</v>
      </c>
      <c r="G2470" s="1214"/>
      <c r="H2470" s="1215"/>
      <c r="I2470" s="1215"/>
      <c r="J2470" s="1216"/>
      <c r="K2470" s="1433" t="str">
        <f t="shared" si="420"/>
        <v/>
      </c>
      <c r="L2470" s="383"/>
    </row>
    <row r="2471" spans="1:12" hidden="1">
      <c r="A2471" s="14">
        <v>404</v>
      </c>
      <c r="B2471" s="1100">
        <v>4600</v>
      </c>
      <c r="C2471" s="2193" t="s">
        <v>942</v>
      </c>
      <c r="D2471" s="2194"/>
      <c r="E2471" s="1415"/>
      <c r="F2471" s="352">
        <f t="shared" si="424"/>
        <v>0</v>
      </c>
      <c r="G2471" s="1214"/>
      <c r="H2471" s="1215"/>
      <c r="I2471" s="1215"/>
      <c r="J2471" s="1216"/>
      <c r="K2471" s="1433" t="str">
        <f t="shared" si="420"/>
        <v/>
      </c>
      <c r="L2471" s="383"/>
    </row>
    <row r="2472" spans="1:12" hidden="1">
      <c r="A2472" s="14">
        <v>404</v>
      </c>
      <c r="B2472" s="1100">
        <v>4900</v>
      </c>
      <c r="C2472" s="2192" t="s">
        <v>579</v>
      </c>
      <c r="D2472" s="2192"/>
      <c r="E2472" s="351">
        <f t="shared" ref="E2472:J2472" si="425">+E2473+E2474</f>
        <v>0</v>
      </c>
      <c r="F2472" s="352">
        <f t="shared" si="425"/>
        <v>0</v>
      </c>
      <c r="G2472" s="463">
        <f t="shared" si="425"/>
        <v>0</v>
      </c>
      <c r="H2472" s="464">
        <f t="shared" si="425"/>
        <v>0</v>
      </c>
      <c r="I2472" s="464">
        <f t="shared" si="425"/>
        <v>0</v>
      </c>
      <c r="J2472" s="465">
        <f t="shared" si="425"/>
        <v>0</v>
      </c>
      <c r="K2472" s="1433" t="str">
        <f t="shared" si="420"/>
        <v/>
      </c>
      <c r="L2472" s="383"/>
    </row>
    <row r="2473" spans="1:12" hidden="1">
      <c r="A2473" s="7">
        <v>440</v>
      </c>
      <c r="B2473" s="1151"/>
      <c r="C2473" s="1102">
        <v>4901</v>
      </c>
      <c r="D2473" s="1153" t="s">
        <v>580</v>
      </c>
      <c r="E2473" s="507"/>
      <c r="F2473" s="516">
        <f>G2473+H2473+I2473+J2473</f>
        <v>0</v>
      </c>
      <c r="G2473" s="430"/>
      <c r="H2473" s="431"/>
      <c r="I2473" s="431"/>
      <c r="J2473" s="432"/>
      <c r="K2473" s="1433" t="str">
        <f t="shared" si="420"/>
        <v/>
      </c>
      <c r="L2473" s="383"/>
    </row>
    <row r="2474" spans="1:12" hidden="1">
      <c r="A2474" s="7">
        <v>450</v>
      </c>
      <c r="B2474" s="1151"/>
      <c r="C2474" s="1104">
        <v>4902</v>
      </c>
      <c r="D2474" s="1112" t="s">
        <v>581</v>
      </c>
      <c r="E2474" s="513"/>
      <c r="F2474" s="517">
        <f>G2474+H2474+I2474+J2474</f>
        <v>0</v>
      </c>
      <c r="G2474" s="442"/>
      <c r="H2474" s="443"/>
      <c r="I2474" s="443"/>
      <c r="J2474" s="444"/>
      <c r="K2474" s="1433" t="str">
        <f t="shared" si="420"/>
        <v/>
      </c>
      <c r="L2474" s="383"/>
    </row>
    <row r="2475" spans="1:12" hidden="1">
      <c r="A2475" s="7">
        <v>495</v>
      </c>
      <c r="B2475" s="1154">
        <v>5100</v>
      </c>
      <c r="C2475" s="2198" t="s">
        <v>943</v>
      </c>
      <c r="D2475" s="2198"/>
      <c r="E2475" s="1415"/>
      <c r="F2475" s="352">
        <f>G2475+H2475+I2475+J2475</f>
        <v>0</v>
      </c>
      <c r="G2475" s="1214"/>
      <c r="H2475" s="1215"/>
      <c r="I2475" s="1215"/>
      <c r="J2475" s="1216"/>
      <c r="K2475" s="1433" t="str">
        <f t="shared" si="420"/>
        <v/>
      </c>
      <c r="L2475" s="383"/>
    </row>
    <row r="2476" spans="1:12" hidden="1">
      <c r="A2476" s="8">
        <v>500</v>
      </c>
      <c r="B2476" s="1154">
        <v>5200</v>
      </c>
      <c r="C2476" s="2198" t="s">
        <v>944</v>
      </c>
      <c r="D2476" s="2198"/>
      <c r="E2476" s="351">
        <f t="shared" ref="E2476:J2476" si="426">SUM(E2477:E2483)</f>
        <v>0</v>
      </c>
      <c r="F2476" s="352">
        <f t="shared" si="426"/>
        <v>0</v>
      </c>
      <c r="G2476" s="463">
        <f t="shared" si="426"/>
        <v>0</v>
      </c>
      <c r="H2476" s="464">
        <f t="shared" si="426"/>
        <v>0</v>
      </c>
      <c r="I2476" s="464">
        <f t="shared" si="426"/>
        <v>0</v>
      </c>
      <c r="J2476" s="465">
        <f t="shared" si="426"/>
        <v>0</v>
      </c>
      <c r="K2476" s="1433" t="str">
        <f t="shared" si="420"/>
        <v/>
      </c>
      <c r="L2476" s="383"/>
    </row>
    <row r="2477" spans="1:12" hidden="1">
      <c r="A2477" s="8">
        <v>505</v>
      </c>
      <c r="B2477" s="1155"/>
      <c r="C2477" s="1156">
        <v>5201</v>
      </c>
      <c r="D2477" s="1157" t="s">
        <v>945</v>
      </c>
      <c r="E2477" s="507"/>
      <c r="F2477" s="516">
        <f t="shared" ref="F2477:F2483" si="427">G2477+H2477+I2477+J2477</f>
        <v>0</v>
      </c>
      <c r="G2477" s="430"/>
      <c r="H2477" s="431"/>
      <c r="I2477" s="431"/>
      <c r="J2477" s="432"/>
      <c r="K2477" s="1433" t="str">
        <f t="shared" si="420"/>
        <v/>
      </c>
      <c r="L2477" s="383"/>
    </row>
    <row r="2478" spans="1:12" hidden="1">
      <c r="A2478" s="8">
        <v>510</v>
      </c>
      <c r="B2478" s="1155"/>
      <c r="C2478" s="1158">
        <v>5202</v>
      </c>
      <c r="D2478" s="1159" t="s">
        <v>946</v>
      </c>
      <c r="E2478" s="509"/>
      <c r="F2478" s="518">
        <f t="shared" si="427"/>
        <v>0</v>
      </c>
      <c r="G2478" s="433"/>
      <c r="H2478" s="434"/>
      <c r="I2478" s="434"/>
      <c r="J2478" s="435"/>
      <c r="K2478" s="1433" t="str">
        <f t="shared" si="420"/>
        <v/>
      </c>
      <c r="L2478" s="383"/>
    </row>
    <row r="2479" spans="1:12" hidden="1">
      <c r="A2479" s="8">
        <v>515</v>
      </c>
      <c r="B2479" s="1155"/>
      <c r="C2479" s="1158">
        <v>5203</v>
      </c>
      <c r="D2479" s="1159" t="s">
        <v>264</v>
      </c>
      <c r="E2479" s="509"/>
      <c r="F2479" s="518">
        <f t="shared" si="427"/>
        <v>0</v>
      </c>
      <c r="G2479" s="433"/>
      <c r="H2479" s="434"/>
      <c r="I2479" s="434"/>
      <c r="J2479" s="435"/>
      <c r="K2479" s="1433" t="str">
        <f t="shared" si="420"/>
        <v/>
      </c>
      <c r="L2479" s="383"/>
    </row>
    <row r="2480" spans="1:12" hidden="1">
      <c r="A2480" s="8">
        <v>520</v>
      </c>
      <c r="B2480" s="1155"/>
      <c r="C2480" s="1158">
        <v>5204</v>
      </c>
      <c r="D2480" s="1159" t="s">
        <v>265</v>
      </c>
      <c r="E2480" s="509"/>
      <c r="F2480" s="518">
        <f t="shared" si="427"/>
        <v>0</v>
      </c>
      <c r="G2480" s="433"/>
      <c r="H2480" s="434"/>
      <c r="I2480" s="434"/>
      <c r="J2480" s="435"/>
      <c r="K2480" s="1433" t="str">
        <f t="shared" si="420"/>
        <v/>
      </c>
      <c r="L2480" s="383"/>
    </row>
    <row r="2481" spans="1:12" hidden="1">
      <c r="A2481" s="8">
        <v>525</v>
      </c>
      <c r="B2481" s="1155"/>
      <c r="C2481" s="1158">
        <v>5205</v>
      </c>
      <c r="D2481" s="1159" t="s">
        <v>266</v>
      </c>
      <c r="E2481" s="509"/>
      <c r="F2481" s="518">
        <f t="shared" si="427"/>
        <v>0</v>
      </c>
      <c r="G2481" s="433"/>
      <c r="H2481" s="434"/>
      <c r="I2481" s="434"/>
      <c r="J2481" s="435"/>
      <c r="K2481" s="1433" t="str">
        <f t="shared" si="420"/>
        <v/>
      </c>
      <c r="L2481" s="383"/>
    </row>
    <row r="2482" spans="1:12" hidden="1">
      <c r="A2482" s="7">
        <v>635</v>
      </c>
      <c r="B2482" s="1155"/>
      <c r="C2482" s="1158">
        <v>5206</v>
      </c>
      <c r="D2482" s="1159" t="s">
        <v>267</v>
      </c>
      <c r="E2482" s="509"/>
      <c r="F2482" s="518">
        <f t="shared" si="427"/>
        <v>0</v>
      </c>
      <c r="G2482" s="433"/>
      <c r="H2482" s="434"/>
      <c r="I2482" s="434"/>
      <c r="J2482" s="435"/>
      <c r="K2482" s="1433" t="str">
        <f t="shared" si="420"/>
        <v/>
      </c>
      <c r="L2482" s="383"/>
    </row>
    <row r="2483" spans="1:12" hidden="1">
      <c r="A2483" s="8">
        <v>640</v>
      </c>
      <c r="B2483" s="1155"/>
      <c r="C2483" s="1160">
        <v>5219</v>
      </c>
      <c r="D2483" s="1161" t="s">
        <v>268</v>
      </c>
      <c r="E2483" s="513"/>
      <c r="F2483" s="517">
        <f t="shared" si="427"/>
        <v>0</v>
      </c>
      <c r="G2483" s="442"/>
      <c r="H2483" s="443"/>
      <c r="I2483" s="443"/>
      <c r="J2483" s="444"/>
      <c r="K2483" s="1433" t="str">
        <f t="shared" si="420"/>
        <v/>
      </c>
      <c r="L2483" s="383"/>
    </row>
    <row r="2484" spans="1:12" hidden="1">
      <c r="A2484" s="8">
        <v>645</v>
      </c>
      <c r="B2484" s="1154">
        <v>5300</v>
      </c>
      <c r="C2484" s="2198" t="s">
        <v>269</v>
      </c>
      <c r="D2484" s="2198"/>
      <c r="E2484" s="351">
        <f t="shared" ref="E2484:J2484" si="428">SUM(E2485:E2486)</f>
        <v>0</v>
      </c>
      <c r="F2484" s="352">
        <f t="shared" si="428"/>
        <v>0</v>
      </c>
      <c r="G2484" s="463">
        <f t="shared" si="428"/>
        <v>0</v>
      </c>
      <c r="H2484" s="464">
        <f t="shared" si="428"/>
        <v>0</v>
      </c>
      <c r="I2484" s="464">
        <f t="shared" si="428"/>
        <v>0</v>
      </c>
      <c r="J2484" s="465">
        <f t="shared" si="428"/>
        <v>0</v>
      </c>
      <c r="K2484" s="1433" t="str">
        <f t="shared" si="420"/>
        <v/>
      </c>
      <c r="L2484" s="383"/>
    </row>
    <row r="2485" spans="1:12" hidden="1">
      <c r="A2485" s="8">
        <v>650</v>
      </c>
      <c r="B2485" s="1155"/>
      <c r="C2485" s="1156">
        <v>5301</v>
      </c>
      <c r="D2485" s="1157" t="s">
        <v>1266</v>
      </c>
      <c r="E2485" s="507"/>
      <c r="F2485" s="516">
        <f>G2485+H2485+I2485+J2485</f>
        <v>0</v>
      </c>
      <c r="G2485" s="430"/>
      <c r="H2485" s="431"/>
      <c r="I2485" s="431"/>
      <c r="J2485" s="432"/>
      <c r="K2485" s="1433" t="str">
        <f t="shared" si="420"/>
        <v/>
      </c>
      <c r="L2485" s="383"/>
    </row>
    <row r="2486" spans="1:12" hidden="1">
      <c r="A2486" s="7">
        <v>655</v>
      </c>
      <c r="B2486" s="1155"/>
      <c r="C2486" s="1160">
        <v>5309</v>
      </c>
      <c r="D2486" s="1161" t="s">
        <v>270</v>
      </c>
      <c r="E2486" s="513"/>
      <c r="F2486" s="517">
        <f>G2486+H2486+I2486+J2486</f>
        <v>0</v>
      </c>
      <c r="G2486" s="442"/>
      <c r="H2486" s="443"/>
      <c r="I2486" s="443"/>
      <c r="J2486" s="444"/>
      <c r="K2486" s="1433" t="str">
        <f t="shared" si="420"/>
        <v/>
      </c>
      <c r="L2486" s="383"/>
    </row>
    <row r="2487" spans="1:12" hidden="1">
      <c r="A2487" s="7">
        <v>665</v>
      </c>
      <c r="B2487" s="1154">
        <v>5400</v>
      </c>
      <c r="C2487" s="2198" t="s">
        <v>960</v>
      </c>
      <c r="D2487" s="2198"/>
      <c r="E2487" s="1415"/>
      <c r="F2487" s="352">
        <f>G2487+H2487+I2487+J2487</f>
        <v>0</v>
      </c>
      <c r="G2487" s="1214"/>
      <c r="H2487" s="1215"/>
      <c r="I2487" s="1215"/>
      <c r="J2487" s="1216"/>
      <c r="K2487" s="1433" t="str">
        <f t="shared" si="420"/>
        <v/>
      </c>
      <c r="L2487" s="383"/>
    </row>
    <row r="2488" spans="1:12" hidden="1">
      <c r="A2488" s="7">
        <v>675</v>
      </c>
      <c r="B2488" s="1100">
        <v>5500</v>
      </c>
      <c r="C2488" s="2192" t="s">
        <v>961</v>
      </c>
      <c r="D2488" s="2192"/>
      <c r="E2488" s="351">
        <f t="shared" ref="E2488:J2488" si="429">SUM(E2489:E2492)</f>
        <v>0</v>
      </c>
      <c r="F2488" s="352">
        <f t="shared" si="429"/>
        <v>0</v>
      </c>
      <c r="G2488" s="463">
        <f t="shared" si="429"/>
        <v>0</v>
      </c>
      <c r="H2488" s="464">
        <f t="shared" si="429"/>
        <v>0</v>
      </c>
      <c r="I2488" s="464">
        <f t="shared" si="429"/>
        <v>0</v>
      </c>
      <c r="J2488" s="465">
        <f t="shared" si="429"/>
        <v>0</v>
      </c>
      <c r="K2488" s="1433" t="str">
        <f t="shared" si="420"/>
        <v/>
      </c>
      <c r="L2488" s="383"/>
    </row>
    <row r="2489" spans="1:12" hidden="1">
      <c r="A2489" s="7">
        <v>685</v>
      </c>
      <c r="B2489" s="1151"/>
      <c r="C2489" s="1102">
        <v>5501</v>
      </c>
      <c r="D2489" s="1121" t="s">
        <v>962</v>
      </c>
      <c r="E2489" s="507"/>
      <c r="F2489" s="516">
        <f>G2489+H2489+I2489+J2489</f>
        <v>0</v>
      </c>
      <c r="G2489" s="430"/>
      <c r="H2489" s="431"/>
      <c r="I2489" s="431"/>
      <c r="J2489" s="432"/>
      <c r="K2489" s="1433" t="str">
        <f t="shared" si="420"/>
        <v/>
      </c>
      <c r="L2489" s="383"/>
    </row>
    <row r="2490" spans="1:12" hidden="1">
      <c r="A2490" s="8">
        <v>690</v>
      </c>
      <c r="B2490" s="1151"/>
      <c r="C2490" s="1108">
        <v>5502</v>
      </c>
      <c r="D2490" s="1109" t="s">
        <v>963</v>
      </c>
      <c r="E2490" s="509"/>
      <c r="F2490" s="518">
        <f>G2490+H2490+I2490+J2490</f>
        <v>0</v>
      </c>
      <c r="G2490" s="433"/>
      <c r="H2490" s="434"/>
      <c r="I2490" s="434"/>
      <c r="J2490" s="435"/>
      <c r="K2490" s="1433" t="str">
        <f t="shared" si="420"/>
        <v/>
      </c>
      <c r="L2490" s="383"/>
    </row>
    <row r="2491" spans="1:12" hidden="1">
      <c r="A2491" s="8">
        <v>695</v>
      </c>
      <c r="B2491" s="1151"/>
      <c r="C2491" s="1108">
        <v>5503</v>
      </c>
      <c r="D2491" s="1152" t="s">
        <v>964</v>
      </c>
      <c r="E2491" s="509"/>
      <c r="F2491" s="518">
        <f>G2491+H2491+I2491+J2491</f>
        <v>0</v>
      </c>
      <c r="G2491" s="433"/>
      <c r="H2491" s="434"/>
      <c r="I2491" s="434"/>
      <c r="J2491" s="435"/>
      <c r="K2491" s="1433" t="str">
        <f t="shared" si="420"/>
        <v/>
      </c>
      <c r="L2491" s="383"/>
    </row>
    <row r="2492" spans="1:12" hidden="1">
      <c r="A2492" s="7">
        <v>700</v>
      </c>
      <c r="B2492" s="1151"/>
      <c r="C2492" s="1104">
        <v>5504</v>
      </c>
      <c r="D2492" s="1132" t="s">
        <v>965</v>
      </c>
      <c r="E2492" s="513"/>
      <c r="F2492" s="517">
        <f>G2492+H2492+I2492+J2492</f>
        <v>0</v>
      </c>
      <c r="G2492" s="442"/>
      <c r="H2492" s="443"/>
      <c r="I2492" s="443"/>
      <c r="J2492" s="444"/>
      <c r="K2492" s="1433" t="str">
        <f t="shared" si="420"/>
        <v/>
      </c>
      <c r="L2492" s="383"/>
    </row>
    <row r="2493" spans="1:12" hidden="1">
      <c r="A2493" s="7">
        <v>710</v>
      </c>
      <c r="B2493" s="1154">
        <v>5700</v>
      </c>
      <c r="C2493" s="2195" t="s">
        <v>1326</v>
      </c>
      <c r="D2493" s="2196"/>
      <c r="E2493" s="351">
        <f t="shared" ref="E2493:J2493" si="430">SUM(E2494:E2496)</f>
        <v>0</v>
      </c>
      <c r="F2493" s="352">
        <f t="shared" si="430"/>
        <v>0</v>
      </c>
      <c r="G2493" s="463">
        <f t="shared" si="430"/>
        <v>0</v>
      </c>
      <c r="H2493" s="464">
        <f t="shared" si="430"/>
        <v>0</v>
      </c>
      <c r="I2493" s="464">
        <f t="shared" si="430"/>
        <v>0</v>
      </c>
      <c r="J2493" s="465">
        <f t="shared" si="430"/>
        <v>0</v>
      </c>
      <c r="K2493" s="1433" t="str">
        <f t="shared" si="420"/>
        <v/>
      </c>
      <c r="L2493" s="383"/>
    </row>
    <row r="2494" spans="1:12" ht="36" hidden="1" customHeight="1">
      <c r="A2494" s="8">
        <v>715</v>
      </c>
      <c r="B2494" s="1155"/>
      <c r="C2494" s="1156">
        <v>5701</v>
      </c>
      <c r="D2494" s="1157" t="s">
        <v>967</v>
      </c>
      <c r="E2494" s="507"/>
      <c r="F2494" s="516">
        <f>G2494+H2494+I2494+J2494</f>
        <v>0</v>
      </c>
      <c r="G2494" s="430"/>
      <c r="H2494" s="431"/>
      <c r="I2494" s="431"/>
      <c r="J2494" s="432"/>
      <c r="K2494" s="1433" t="str">
        <f t="shared" si="420"/>
        <v/>
      </c>
      <c r="L2494" s="383"/>
    </row>
    <row r="2495" spans="1:12" hidden="1">
      <c r="A2495" s="8">
        <v>720</v>
      </c>
      <c r="B2495" s="1155"/>
      <c r="C2495" s="1162">
        <v>5702</v>
      </c>
      <c r="D2495" s="1163" t="s">
        <v>968</v>
      </c>
      <c r="E2495" s="511"/>
      <c r="F2495" s="519">
        <f>G2495+H2495+I2495+J2495</f>
        <v>0</v>
      </c>
      <c r="G2495" s="497"/>
      <c r="H2495" s="498"/>
      <c r="I2495" s="498"/>
      <c r="J2495" s="499"/>
      <c r="K2495" s="1433" t="str">
        <f t="shared" si="420"/>
        <v/>
      </c>
      <c r="L2495" s="383"/>
    </row>
    <row r="2496" spans="1:12" hidden="1">
      <c r="A2496" s="8">
        <v>725</v>
      </c>
      <c r="B2496" s="1107"/>
      <c r="C2496" s="1164">
        <v>4071</v>
      </c>
      <c r="D2496" s="1165" t="s">
        <v>969</v>
      </c>
      <c r="E2496" s="1420"/>
      <c r="F2496" s="529">
        <f>G2496+H2496+I2496+J2496</f>
        <v>0</v>
      </c>
      <c r="G2496" s="632"/>
      <c r="H2496" s="1217"/>
      <c r="I2496" s="1217"/>
      <c r="J2496" s="1218"/>
      <c r="K2496" s="1433" t="str">
        <f t="shared" si="420"/>
        <v/>
      </c>
      <c r="L2496" s="383"/>
    </row>
    <row r="2497" spans="1:12" hidden="1">
      <c r="A2497" s="8">
        <v>730</v>
      </c>
      <c r="B2497" s="1166"/>
      <c r="C2497" s="1167"/>
      <c r="D2497" s="1168"/>
      <c r="E2497" s="1434"/>
      <c r="F2497" s="649"/>
      <c r="G2497" s="649"/>
      <c r="H2497" s="649"/>
      <c r="I2497" s="649"/>
      <c r="J2497" s="650"/>
      <c r="K2497" s="1433" t="str">
        <f t="shared" si="420"/>
        <v/>
      </c>
      <c r="L2497" s="383"/>
    </row>
    <row r="2498" spans="1:12" hidden="1">
      <c r="A2498" s="8">
        <v>735</v>
      </c>
      <c r="B2498" s="1169">
        <v>98</v>
      </c>
      <c r="C2498" s="2224" t="s">
        <v>970</v>
      </c>
      <c r="D2498" s="2225"/>
      <c r="E2498" s="1421"/>
      <c r="F2498" s="663">
        <f>G2498+H2498+I2498+J2498</f>
        <v>0</v>
      </c>
      <c r="G2498" s="656">
        <v>0</v>
      </c>
      <c r="H2498" s="657">
        <v>0</v>
      </c>
      <c r="I2498" s="657">
        <v>0</v>
      </c>
      <c r="J2498" s="658">
        <v>0</v>
      </c>
      <c r="K2498" s="1433" t="str">
        <f t="shared" si="420"/>
        <v/>
      </c>
      <c r="L2498" s="383"/>
    </row>
    <row r="2499" spans="1:12" hidden="1">
      <c r="A2499" s="8">
        <v>740</v>
      </c>
      <c r="B2499" s="1170"/>
      <c r="C2499" s="1171"/>
      <c r="D2499" s="1172"/>
      <c r="E2499" s="276"/>
      <c r="F2499" s="276"/>
      <c r="G2499" s="276"/>
      <c r="H2499" s="276"/>
      <c r="I2499" s="276"/>
      <c r="J2499" s="277"/>
      <c r="K2499" s="1433" t="str">
        <f t="shared" si="420"/>
        <v/>
      </c>
      <c r="L2499" s="383"/>
    </row>
    <row r="2500" spans="1:12" hidden="1">
      <c r="A2500" s="8">
        <v>745</v>
      </c>
      <c r="B2500" s="1173"/>
      <c r="C2500" s="1035"/>
      <c r="D2500" s="1168"/>
      <c r="E2500" s="665"/>
      <c r="F2500" s="665"/>
      <c r="G2500" s="665"/>
      <c r="H2500" s="665"/>
      <c r="I2500" s="665"/>
      <c r="J2500" s="279"/>
      <c r="K2500" s="1433" t="str">
        <f t="shared" si="420"/>
        <v/>
      </c>
      <c r="L2500" s="383"/>
    </row>
    <row r="2501" spans="1:12" hidden="1">
      <c r="A2501" s="7">
        <v>750</v>
      </c>
      <c r="B2501" s="1174"/>
      <c r="C2501" s="1175"/>
      <c r="D2501" s="1168"/>
      <c r="E2501" s="665"/>
      <c r="F2501" s="665"/>
      <c r="G2501" s="665"/>
      <c r="H2501" s="665"/>
      <c r="I2501" s="665"/>
      <c r="J2501" s="279"/>
      <c r="K2501" s="1433" t="str">
        <f t="shared" si="420"/>
        <v/>
      </c>
      <c r="L2501" s="383"/>
    </row>
    <row r="2502" spans="1:12" ht="16.5" hidden="1" thickBot="1">
      <c r="A2502" s="8">
        <v>755</v>
      </c>
      <c r="B2502" s="1176"/>
      <c r="C2502" s="1176" t="s">
        <v>494</v>
      </c>
      <c r="D2502" s="1177">
        <f>+B2502</f>
        <v>0</v>
      </c>
      <c r="E2502" s="365">
        <f t="shared" ref="E2502:J2502" si="431">SUM(E2387,E2390,E2396,E2404,E2405,E2423,E2427,E2433,E2436,E2437,E2438,E2439,E2440,E2449,E2455,E2456,E2457,E2458,E2465,E2469,E2470,E2471,E2472,E2475,E2476,E2484,E2487,E2488,E2493)+E2498</f>
        <v>0</v>
      </c>
      <c r="F2502" s="366">
        <f t="shared" si="431"/>
        <v>0</v>
      </c>
      <c r="G2502" s="646">
        <f t="shared" si="431"/>
        <v>0</v>
      </c>
      <c r="H2502" s="647">
        <f t="shared" si="431"/>
        <v>0</v>
      </c>
      <c r="I2502" s="647">
        <f t="shared" si="431"/>
        <v>0</v>
      </c>
      <c r="J2502" s="648">
        <f t="shared" si="431"/>
        <v>0</v>
      </c>
      <c r="K2502" s="1433" t="str">
        <f t="shared" si="420"/>
        <v/>
      </c>
      <c r="L2502" s="1428" t="str">
        <f>LEFT(C2384,1)</f>
        <v>8</v>
      </c>
    </row>
    <row r="2503" spans="1:12" hidden="1">
      <c r="A2503" s="8">
        <v>760</v>
      </c>
      <c r="B2503" s="1178"/>
      <c r="C2503" s="1179"/>
      <c r="D2503" s="1054"/>
      <c r="E2503" s="1035"/>
      <c r="F2503" s="1035"/>
      <c r="G2503" s="1035"/>
      <c r="H2503" s="1035"/>
      <c r="I2503" s="1035"/>
      <c r="J2503" s="1035"/>
      <c r="K2503" s="4" t="str">
        <f>K2502</f>
        <v/>
      </c>
      <c r="L2503" s="382"/>
    </row>
    <row r="2504" spans="1:12" hidden="1">
      <c r="A2504" s="7">
        <v>765</v>
      </c>
      <c r="B2504" s="1089"/>
      <c r="C2504" s="1180"/>
      <c r="D2504" s="1181"/>
      <c r="E2504" s="665"/>
      <c r="F2504" s="665"/>
      <c r="G2504" s="665"/>
      <c r="H2504" s="665"/>
      <c r="I2504" s="665"/>
      <c r="J2504" s="665"/>
      <c r="K2504" s="4" t="str">
        <f>K2502</f>
        <v/>
      </c>
      <c r="L2504" s="382"/>
    </row>
    <row r="2505" spans="1:12" hidden="1">
      <c r="A2505" s="7">
        <v>775</v>
      </c>
      <c r="B2505" s="1035"/>
      <c r="C2505" s="1035"/>
      <c r="D2505" s="1054"/>
      <c r="E2505" s="665"/>
      <c r="F2505" s="665"/>
      <c r="G2505" s="665"/>
      <c r="H2505" s="665"/>
      <c r="I2505" s="665"/>
      <c r="J2505" s="665"/>
      <c r="K2505" s="1815" t="str">
        <f>(IF(SUM(K2516:K2537)&lt;&gt;0,$K$2,""))</f>
        <v/>
      </c>
      <c r="L2505" s="382"/>
    </row>
    <row r="2506" spans="1:12" hidden="1">
      <c r="A2506" s="8">
        <v>780</v>
      </c>
      <c r="B2506" s="2190" t="str">
        <f>$B$7</f>
        <v>ОТЧЕТНИ ДАННИ ПО ЕБК ЗА СМЕТКИТЕ ЗА СРЕДСТВАТА ОТ ЕВРОПЕЙСКИЯ СЪЮЗ - КСФ</v>
      </c>
      <c r="C2506" s="2191"/>
      <c r="D2506" s="2191"/>
      <c r="E2506" s="665"/>
      <c r="F2506" s="665"/>
      <c r="G2506" s="665"/>
      <c r="H2506" s="665"/>
      <c r="I2506" s="665"/>
      <c r="J2506" s="665"/>
      <c r="K2506" s="1815" t="str">
        <f>(IF(SUM(K2516:K2537)&lt;&gt;0,$K$2,""))</f>
        <v/>
      </c>
      <c r="L2506" s="382"/>
    </row>
    <row r="2507" spans="1:12" hidden="1">
      <c r="A2507" s="8">
        <v>785</v>
      </c>
      <c r="B2507" s="1035"/>
      <c r="C2507" s="1035"/>
      <c r="D2507" s="1054"/>
      <c r="E2507" s="1055" t="s">
        <v>737</v>
      </c>
      <c r="F2507" s="1055" t="s">
        <v>644</v>
      </c>
      <c r="G2507" s="665"/>
      <c r="H2507" s="665"/>
      <c r="I2507" s="665"/>
      <c r="J2507" s="665"/>
      <c r="K2507" s="1815" t="str">
        <f>(IF(SUM(K2516:K2537)&lt;&gt;0,$K$2,""))</f>
        <v/>
      </c>
      <c r="L2507" s="382"/>
    </row>
    <row r="2508" spans="1:12" ht="18.75" hidden="1">
      <c r="A2508" s="8">
        <v>790</v>
      </c>
      <c r="B2508" s="2187">
        <f>$B$9</f>
        <v>0</v>
      </c>
      <c r="C2508" s="2188"/>
      <c r="D2508" s="2189"/>
      <c r="E2508" s="977">
        <f>$E$9</f>
        <v>43466</v>
      </c>
      <c r="F2508" s="1059">
        <f>$F$9</f>
        <v>43555</v>
      </c>
      <c r="G2508" s="665"/>
      <c r="H2508" s="665"/>
      <c r="I2508" s="665"/>
      <c r="J2508" s="665"/>
      <c r="K2508" s="1815" t="str">
        <f>(IF(SUM(K2516:K2537)&lt;&gt;0,$K$2,""))</f>
        <v/>
      </c>
      <c r="L2508" s="382"/>
    </row>
    <row r="2509" spans="1:12" hidden="1">
      <c r="A2509" s="8">
        <v>795</v>
      </c>
      <c r="B2509" s="1060" t="str">
        <f>$B$10</f>
        <v xml:space="preserve">                                                            (наименование на разпоредителя с бюджет)</v>
      </c>
      <c r="C2509" s="1035"/>
      <c r="D2509" s="1054"/>
      <c r="E2509" s="1089"/>
      <c r="F2509" s="1089"/>
      <c r="G2509" s="665"/>
      <c r="H2509" s="665"/>
      <c r="I2509" s="665"/>
      <c r="J2509" s="665"/>
      <c r="K2509" s="1815" t="str">
        <f>(IF(SUM(K2516:K2537)&lt;&gt;0,$K$2,""))</f>
        <v/>
      </c>
      <c r="L2509" s="382"/>
    </row>
    <row r="2510" spans="1:12" hidden="1">
      <c r="A2510" s="7">
        <v>805</v>
      </c>
      <c r="B2510" s="1060"/>
      <c r="C2510" s="1035"/>
      <c r="D2510" s="1054"/>
      <c r="E2510" s="1060"/>
      <c r="F2510" s="1035"/>
      <c r="G2510" s="665"/>
      <c r="H2510" s="665"/>
      <c r="I2510" s="665"/>
      <c r="J2510" s="665"/>
      <c r="K2510" s="1815" t="str">
        <f>(IF(SUM(K2516:K2537)&lt;&gt;0,$K$2,""))</f>
        <v/>
      </c>
      <c r="L2510" s="382"/>
    </row>
    <row r="2511" spans="1:12" ht="19.5" hidden="1">
      <c r="A2511" s="8">
        <v>810</v>
      </c>
      <c r="B2511" s="2221" t="str">
        <f>$B$12</f>
        <v>Министерство на регионалното развитие и благоустройство</v>
      </c>
      <c r="C2511" s="2222"/>
      <c r="D2511" s="2223"/>
      <c r="E2511" s="1062" t="s">
        <v>1305</v>
      </c>
      <c r="F2511" s="1814" t="str">
        <f>$F$12</f>
        <v>2100</v>
      </c>
      <c r="G2511" s="665"/>
      <c r="H2511" s="665"/>
      <c r="I2511" s="665"/>
      <c r="J2511" s="665"/>
      <c r="K2511" s="1815" t="str">
        <f>(IF(SUM(K2516:K2537)&lt;&gt;0,$K$2,""))</f>
        <v/>
      </c>
      <c r="L2511" s="382"/>
    </row>
    <row r="2512" spans="1:12" hidden="1">
      <c r="A2512" s="8">
        <v>815</v>
      </c>
      <c r="B2512" s="1064" t="str">
        <f>$B$13</f>
        <v xml:space="preserve">                                             (наименование на първостепенния разпоредител с бюджет)</v>
      </c>
      <c r="C2512" s="1035"/>
      <c r="D2512" s="1054"/>
      <c r="E2512" s="1065"/>
      <c r="F2512" s="1066"/>
      <c r="G2512" s="665"/>
      <c r="H2512" s="665"/>
      <c r="I2512" s="665"/>
      <c r="J2512" s="665"/>
      <c r="K2512" s="1815" t="str">
        <f>(IF(SUM(K2516:K2537)&lt;&gt;0,$K$2,""))</f>
        <v/>
      </c>
      <c r="L2512" s="382"/>
    </row>
    <row r="2513" spans="1:12" ht="19.5" hidden="1">
      <c r="A2513" s="11">
        <v>525</v>
      </c>
      <c r="B2513" s="1182"/>
      <c r="C2513" s="1182"/>
      <c r="D2513" s="1411" t="s">
        <v>1416</v>
      </c>
      <c r="E2513" s="1184">
        <f>$E$15</f>
        <v>98</v>
      </c>
      <c r="F2513" s="1185" t="str">
        <f>$F$15</f>
        <v>СЕС - КСФ</v>
      </c>
      <c r="G2513" s="665"/>
      <c r="H2513" s="665"/>
      <c r="I2513" s="665"/>
      <c r="J2513" s="665"/>
      <c r="K2513" s="1815" t="str">
        <f>(IF(SUM(K2516:K2537)&lt;&gt;0,$K$2,""))</f>
        <v/>
      </c>
      <c r="L2513" s="382"/>
    </row>
    <row r="2514" spans="1:12" hidden="1">
      <c r="A2514" s="7">
        <v>820</v>
      </c>
      <c r="B2514" s="1089"/>
      <c r="C2514" s="1035"/>
      <c r="D2514" s="1186" t="s">
        <v>2200</v>
      </c>
      <c r="E2514" s="665"/>
      <c r="F2514" s="1187" t="s">
        <v>740</v>
      </c>
      <c r="G2514" s="1187"/>
      <c r="H2514" s="665"/>
      <c r="I2514" s="1187"/>
      <c r="J2514" s="665"/>
      <c r="K2514" s="1815" t="str">
        <f>(IF(SUM(K2516:K2537)&lt;&gt;0,$K$2,""))</f>
        <v/>
      </c>
      <c r="L2514" s="382"/>
    </row>
    <row r="2515" spans="1:12" hidden="1">
      <c r="A2515" s="8">
        <v>821</v>
      </c>
      <c r="B2515" s="1188" t="s">
        <v>972</v>
      </c>
      <c r="C2515" s="1189" t="s">
        <v>973</v>
      </c>
      <c r="D2515" s="1190" t="s">
        <v>974</v>
      </c>
      <c r="E2515" s="1191" t="s">
        <v>975</v>
      </c>
      <c r="F2515" s="1192" t="s">
        <v>976</v>
      </c>
      <c r="G2515" s="666"/>
      <c r="H2515" s="666"/>
      <c r="I2515" s="666"/>
      <c r="J2515" s="666"/>
      <c r="K2515" s="1815" t="str">
        <f>(IF(SUM(K2516:K2537)&lt;&gt;0,$K$2,""))</f>
        <v/>
      </c>
      <c r="L2515" s="382"/>
    </row>
    <row r="2516" spans="1:12" hidden="1">
      <c r="A2516" s="8">
        <v>822</v>
      </c>
      <c r="B2516" s="1193"/>
      <c r="C2516" s="1194" t="s">
        <v>977</v>
      </c>
      <c r="D2516" s="1195" t="s">
        <v>978</v>
      </c>
      <c r="E2516" s="1219">
        <f>E2517+E2518</f>
        <v>0</v>
      </c>
      <c r="F2516" s="1220">
        <f>F2517+F2518</f>
        <v>0</v>
      </c>
      <c r="G2516" s="666"/>
      <c r="H2516" s="666"/>
      <c r="I2516" s="666"/>
      <c r="J2516" s="666"/>
      <c r="K2516" s="172" t="str">
        <f t="shared" ref="K2516:K2541" si="432">(IF($E2516&lt;&gt;0,$K$2,IF($F2516&lt;&gt;0,$K$2,"")))</f>
        <v/>
      </c>
      <c r="L2516" s="382"/>
    </row>
    <row r="2517" spans="1:12" hidden="1">
      <c r="A2517" s="8">
        <v>823</v>
      </c>
      <c r="B2517" s="1196"/>
      <c r="C2517" s="1197" t="s">
        <v>979</v>
      </c>
      <c r="D2517" s="1198" t="s">
        <v>980</v>
      </c>
      <c r="E2517" s="1221"/>
      <c r="F2517" s="1222"/>
      <c r="G2517" s="666"/>
      <c r="H2517" s="666"/>
      <c r="I2517" s="666"/>
      <c r="J2517" s="666"/>
      <c r="K2517" s="172" t="str">
        <f t="shared" si="432"/>
        <v/>
      </c>
      <c r="L2517" s="382"/>
    </row>
    <row r="2518" spans="1:12" hidden="1">
      <c r="A2518" s="8">
        <v>825</v>
      </c>
      <c r="B2518" s="1199"/>
      <c r="C2518" s="1200" t="s">
        <v>981</v>
      </c>
      <c r="D2518" s="1201" t="s">
        <v>982</v>
      </c>
      <c r="E2518" s="1223"/>
      <c r="F2518" s="1224"/>
      <c r="G2518" s="666"/>
      <c r="H2518" s="666"/>
      <c r="I2518" s="666"/>
      <c r="J2518" s="666"/>
      <c r="K2518" s="172" t="str">
        <f t="shared" si="432"/>
        <v/>
      </c>
      <c r="L2518" s="382"/>
    </row>
    <row r="2519" spans="1:12" hidden="1">
      <c r="A2519" s="8"/>
      <c r="B2519" s="1193"/>
      <c r="C2519" s="1194" t="s">
        <v>983</v>
      </c>
      <c r="D2519" s="1195" t="s">
        <v>984</v>
      </c>
      <c r="E2519" s="1225">
        <f>E2520+E2521</f>
        <v>0</v>
      </c>
      <c r="F2519" s="1226">
        <f>F2520+F2521</f>
        <v>0</v>
      </c>
      <c r="G2519" s="666"/>
      <c r="H2519" s="666"/>
      <c r="I2519" s="666"/>
      <c r="J2519" s="666"/>
      <c r="K2519" s="172" t="str">
        <f t="shared" si="432"/>
        <v/>
      </c>
      <c r="L2519" s="382"/>
    </row>
    <row r="2520" spans="1:12" hidden="1">
      <c r="A2520" s="8"/>
      <c r="B2520" s="1196"/>
      <c r="C2520" s="1197" t="s">
        <v>985</v>
      </c>
      <c r="D2520" s="1198" t="s">
        <v>980</v>
      </c>
      <c r="E2520" s="1221"/>
      <c r="F2520" s="1222"/>
      <c r="G2520" s="666"/>
      <c r="H2520" s="666"/>
      <c r="I2520" s="666"/>
      <c r="J2520" s="666"/>
      <c r="K2520" s="172" t="str">
        <f t="shared" si="432"/>
        <v/>
      </c>
      <c r="L2520" s="382"/>
    </row>
    <row r="2521" spans="1:12" hidden="1">
      <c r="A2521" s="8"/>
      <c r="B2521" s="1202"/>
      <c r="C2521" s="1203" t="s">
        <v>986</v>
      </c>
      <c r="D2521" s="1204" t="s">
        <v>987</v>
      </c>
      <c r="E2521" s="1227"/>
      <c r="F2521" s="1228"/>
      <c r="G2521" s="666"/>
      <c r="H2521" s="666"/>
      <c r="I2521" s="666"/>
      <c r="J2521" s="666"/>
      <c r="K2521" s="172" t="str">
        <f t="shared" si="432"/>
        <v/>
      </c>
      <c r="L2521" s="382"/>
    </row>
    <row r="2522" spans="1:12" hidden="1">
      <c r="A2522" s="8"/>
      <c r="B2522" s="1193"/>
      <c r="C2522" s="1194" t="s">
        <v>988</v>
      </c>
      <c r="D2522" s="1195" t="s">
        <v>989</v>
      </c>
      <c r="E2522" s="1229"/>
      <c r="F2522" s="1230"/>
      <c r="G2522" s="666"/>
      <c r="H2522" s="666"/>
      <c r="I2522" s="666"/>
      <c r="J2522" s="666"/>
      <c r="K2522" s="172" t="str">
        <f t="shared" si="432"/>
        <v/>
      </c>
      <c r="L2522" s="382"/>
    </row>
    <row r="2523" spans="1:12" hidden="1">
      <c r="A2523" s="8"/>
      <c r="B2523" s="1196"/>
      <c r="C2523" s="1205" t="s">
        <v>990</v>
      </c>
      <c r="D2523" s="1206" t="s">
        <v>991</v>
      </c>
      <c r="E2523" s="1231"/>
      <c r="F2523" s="1232"/>
      <c r="G2523" s="666"/>
      <c r="H2523" s="666"/>
      <c r="I2523" s="666"/>
      <c r="J2523" s="666"/>
      <c r="K2523" s="172" t="str">
        <f t="shared" si="432"/>
        <v/>
      </c>
      <c r="L2523" s="382"/>
    </row>
    <row r="2524" spans="1:12" hidden="1">
      <c r="A2524" s="8"/>
      <c r="B2524" s="1202"/>
      <c r="C2524" s="1200" t="s">
        <v>992</v>
      </c>
      <c r="D2524" s="1201" t="s">
        <v>993</v>
      </c>
      <c r="E2524" s="1233"/>
      <c r="F2524" s="1234"/>
      <c r="G2524" s="666"/>
      <c r="H2524" s="666"/>
      <c r="I2524" s="666"/>
      <c r="J2524" s="666"/>
      <c r="K2524" s="172" t="str">
        <f t="shared" si="432"/>
        <v/>
      </c>
      <c r="L2524" s="382"/>
    </row>
    <row r="2525" spans="1:12" hidden="1">
      <c r="A2525" s="8"/>
      <c r="B2525" s="1193"/>
      <c r="C2525" s="1194" t="s">
        <v>994</v>
      </c>
      <c r="D2525" s="1195" t="s">
        <v>995</v>
      </c>
      <c r="E2525" s="1225"/>
      <c r="F2525" s="1226"/>
      <c r="G2525" s="666"/>
      <c r="H2525" s="666"/>
      <c r="I2525" s="666"/>
      <c r="J2525" s="666"/>
      <c r="K2525" s="172" t="str">
        <f t="shared" si="432"/>
        <v/>
      </c>
      <c r="L2525" s="382"/>
    </row>
    <row r="2526" spans="1:12" hidden="1">
      <c r="A2526" s="8"/>
      <c r="B2526" s="1196"/>
      <c r="C2526" s="1205" t="s">
        <v>996</v>
      </c>
      <c r="D2526" s="1206" t="s">
        <v>997</v>
      </c>
      <c r="E2526" s="1235"/>
      <c r="F2526" s="1236"/>
      <c r="G2526" s="666"/>
      <c r="H2526" s="666"/>
      <c r="I2526" s="666"/>
      <c r="J2526" s="666"/>
      <c r="K2526" s="172" t="str">
        <f t="shared" si="432"/>
        <v/>
      </c>
      <c r="L2526" s="382"/>
    </row>
    <row r="2527" spans="1:12" hidden="1">
      <c r="A2527" s="8"/>
      <c r="B2527" s="1202"/>
      <c r="C2527" s="1200" t="s">
        <v>998</v>
      </c>
      <c r="D2527" s="1201" t="s">
        <v>999</v>
      </c>
      <c r="E2527" s="1223"/>
      <c r="F2527" s="1224"/>
      <c r="G2527" s="666"/>
      <c r="H2527" s="666"/>
      <c r="I2527" s="666"/>
      <c r="J2527" s="666"/>
      <c r="K2527" s="172" t="str">
        <f t="shared" si="432"/>
        <v/>
      </c>
      <c r="L2527" s="382"/>
    </row>
    <row r="2528" spans="1:12" hidden="1">
      <c r="A2528" s="8"/>
      <c r="B2528" s="1193"/>
      <c r="C2528" s="1194" t="s">
        <v>1000</v>
      </c>
      <c r="D2528" s="1195" t="s">
        <v>312</v>
      </c>
      <c r="E2528" s="1225"/>
      <c r="F2528" s="1226"/>
      <c r="G2528" s="666"/>
      <c r="H2528" s="666"/>
      <c r="I2528" s="666"/>
      <c r="J2528" s="666"/>
      <c r="K2528" s="172" t="str">
        <f t="shared" si="432"/>
        <v/>
      </c>
      <c r="L2528" s="382"/>
    </row>
    <row r="2529" spans="1:12" ht="31.5" hidden="1">
      <c r="A2529" s="8"/>
      <c r="B2529" s="1193"/>
      <c r="C2529" s="1194" t="s">
        <v>313</v>
      </c>
      <c r="D2529" s="1195" t="s">
        <v>11</v>
      </c>
      <c r="E2529" s="1237"/>
      <c r="F2529" s="1238"/>
      <c r="G2529" s="666"/>
      <c r="H2529" s="666"/>
      <c r="I2529" s="666"/>
      <c r="J2529" s="666"/>
      <c r="K2529" s="172" t="str">
        <f t="shared" si="432"/>
        <v/>
      </c>
      <c r="L2529" s="382"/>
    </row>
    <row r="2530" spans="1:12" hidden="1">
      <c r="A2530" s="8"/>
      <c r="B2530" s="1193"/>
      <c r="C2530" s="1194" t="s">
        <v>314</v>
      </c>
      <c r="D2530" s="1195" t="s">
        <v>9</v>
      </c>
      <c r="E2530" s="1225"/>
      <c r="F2530" s="1226"/>
      <c r="G2530" s="666"/>
      <c r="H2530" s="666"/>
      <c r="I2530" s="666"/>
      <c r="J2530" s="666"/>
      <c r="K2530" s="172" t="str">
        <f t="shared" si="432"/>
        <v/>
      </c>
      <c r="L2530" s="382"/>
    </row>
    <row r="2531" spans="1:12" ht="31.5" hidden="1">
      <c r="A2531" s="8"/>
      <c r="B2531" s="1193"/>
      <c r="C2531" s="1194" t="s">
        <v>315</v>
      </c>
      <c r="D2531" s="1195" t="s">
        <v>10</v>
      </c>
      <c r="E2531" s="1225"/>
      <c r="F2531" s="1226"/>
      <c r="G2531" s="666"/>
      <c r="H2531" s="666"/>
      <c r="I2531" s="666"/>
      <c r="J2531" s="666"/>
      <c r="K2531" s="172" t="str">
        <f t="shared" si="432"/>
        <v/>
      </c>
      <c r="L2531" s="382"/>
    </row>
    <row r="2532" spans="1:12" ht="31.5" hidden="1">
      <c r="A2532" s="8"/>
      <c r="B2532" s="1193"/>
      <c r="C2532" s="1194" t="s">
        <v>316</v>
      </c>
      <c r="D2532" s="1195" t="s">
        <v>317</v>
      </c>
      <c r="E2532" s="1225"/>
      <c r="F2532" s="1226"/>
      <c r="G2532" s="666"/>
      <c r="H2532" s="666"/>
      <c r="I2532" s="666"/>
      <c r="J2532" s="666"/>
      <c r="K2532" s="172" t="str">
        <f t="shared" si="432"/>
        <v/>
      </c>
      <c r="L2532" s="382"/>
    </row>
    <row r="2533" spans="1:12" hidden="1">
      <c r="A2533" s="8"/>
      <c r="B2533" s="1193"/>
      <c r="C2533" s="1194" t="s">
        <v>318</v>
      </c>
      <c r="D2533" s="1195" t="s">
        <v>319</v>
      </c>
      <c r="E2533" s="1225"/>
      <c r="F2533" s="1226"/>
      <c r="G2533" s="666"/>
      <c r="H2533" s="666"/>
      <c r="I2533" s="666"/>
      <c r="J2533" s="666"/>
      <c r="K2533" s="172" t="str">
        <f t="shared" si="432"/>
        <v/>
      </c>
      <c r="L2533" s="382"/>
    </row>
    <row r="2534" spans="1:12" hidden="1">
      <c r="A2534" s="8">
        <v>905</v>
      </c>
      <c r="B2534" s="1193"/>
      <c r="C2534" s="1194" t="s">
        <v>320</v>
      </c>
      <c r="D2534" s="1195" t="s">
        <v>321</v>
      </c>
      <c r="E2534" s="1225"/>
      <c r="F2534" s="1226"/>
      <c r="G2534" s="666"/>
      <c r="H2534" s="666"/>
      <c r="I2534" s="666"/>
      <c r="J2534" s="666"/>
      <c r="K2534" s="172" t="str">
        <f t="shared" si="432"/>
        <v/>
      </c>
      <c r="L2534" s="382"/>
    </row>
    <row r="2535" spans="1:12" hidden="1">
      <c r="A2535" s="8">
        <v>906</v>
      </c>
      <c r="B2535" s="1193"/>
      <c r="C2535" s="1194" t="s">
        <v>322</v>
      </c>
      <c r="D2535" s="1195" t="s">
        <v>323</v>
      </c>
      <c r="E2535" s="1225"/>
      <c r="F2535" s="1226"/>
      <c r="G2535" s="666"/>
      <c r="H2535" s="666"/>
      <c r="I2535" s="666"/>
      <c r="J2535" s="666"/>
      <c r="K2535" s="172" t="str">
        <f t="shared" si="432"/>
        <v/>
      </c>
      <c r="L2535" s="382"/>
    </row>
    <row r="2536" spans="1:12" hidden="1">
      <c r="A2536" s="8">
        <v>907</v>
      </c>
      <c r="B2536" s="1193"/>
      <c r="C2536" s="1194" t="s">
        <v>324</v>
      </c>
      <c r="D2536" s="1195" t="s">
        <v>325</v>
      </c>
      <c r="E2536" s="1225"/>
      <c r="F2536" s="1226"/>
      <c r="G2536" s="666"/>
      <c r="H2536" s="666"/>
      <c r="I2536" s="666"/>
      <c r="J2536" s="666"/>
      <c r="K2536" s="172" t="str">
        <f t="shared" si="432"/>
        <v/>
      </c>
      <c r="L2536" s="382"/>
    </row>
    <row r="2537" spans="1:12" ht="16.5" hidden="1" thickBot="1">
      <c r="A2537" s="8">
        <v>910</v>
      </c>
      <c r="B2537" s="1207"/>
      <c r="C2537" s="1208" t="s">
        <v>326</v>
      </c>
      <c r="D2537" s="1209" t="s">
        <v>327</v>
      </c>
      <c r="E2537" s="1239"/>
      <c r="F2537" s="1240"/>
      <c r="G2537" s="666"/>
      <c r="H2537" s="666"/>
      <c r="I2537" s="666"/>
      <c r="J2537" s="666"/>
      <c r="K2537" s="172" t="str">
        <f t="shared" si="432"/>
        <v/>
      </c>
      <c r="L2537" s="382"/>
    </row>
    <row r="2538" spans="1:12" ht="31.5" hidden="1">
      <c r="A2538" s="8">
        <v>911</v>
      </c>
      <c r="B2538" s="1188" t="s">
        <v>972</v>
      </c>
      <c r="C2538" s="1189" t="s">
        <v>2193</v>
      </c>
      <c r="D2538" s="1190" t="s">
        <v>2194</v>
      </c>
      <c r="E2538" s="1191" t="s">
        <v>975</v>
      </c>
      <c r="F2538" s="1192" t="s">
        <v>976</v>
      </c>
      <c r="G2538" s="666"/>
      <c r="H2538" s="666"/>
      <c r="I2538" s="666"/>
      <c r="J2538" s="666"/>
      <c r="K2538" s="172" t="str">
        <f>(IF($E2539&lt;&gt;0,$K$2,IF($F2539&lt;&gt;0,$K$2,"")))</f>
        <v/>
      </c>
      <c r="L2538" s="382"/>
    </row>
    <row r="2539" spans="1:12" hidden="1">
      <c r="B2539" s="1193"/>
      <c r="C2539" s="1194" t="s">
        <v>2196</v>
      </c>
      <c r="D2539" s="1195" t="s">
        <v>2203</v>
      </c>
      <c r="E2539" s="678">
        <f>E2540+E2541</f>
        <v>0</v>
      </c>
      <c r="F2539" s="679">
        <f>F2540+F2541</f>
        <v>0</v>
      </c>
      <c r="G2539" s="666"/>
      <c r="H2539" s="666"/>
      <c r="I2539" s="666"/>
      <c r="J2539" s="666"/>
      <c r="K2539" s="172" t="str">
        <f t="shared" si="432"/>
        <v/>
      </c>
      <c r="L2539" s="382"/>
    </row>
    <row r="2540" spans="1:12" ht="36" hidden="1" customHeight="1">
      <c r="B2540" s="1193"/>
      <c r="C2540" s="1863" t="s">
        <v>2197</v>
      </c>
      <c r="D2540" s="1865" t="s">
        <v>2201</v>
      </c>
      <c r="E2540" s="1225"/>
      <c r="F2540" s="1226"/>
      <c r="G2540" s="666"/>
      <c r="H2540" s="666"/>
      <c r="I2540" s="666"/>
      <c r="J2540" s="666"/>
      <c r="K2540" s="172" t="str">
        <f t="shared" si="432"/>
        <v/>
      </c>
      <c r="L2540" s="382"/>
    </row>
    <row r="2541" spans="1:12" ht="16.5" hidden="1" thickBot="1">
      <c r="B2541" s="1207"/>
      <c r="C2541" s="1864" t="s">
        <v>2198</v>
      </c>
      <c r="D2541" s="1866" t="s">
        <v>2202</v>
      </c>
      <c r="E2541" s="1239"/>
      <c r="F2541" s="1240"/>
      <c r="G2541" s="666"/>
      <c r="H2541" s="666"/>
      <c r="I2541" s="666"/>
      <c r="J2541" s="666"/>
      <c r="K2541" s="172" t="str">
        <f t="shared" si="432"/>
        <v/>
      </c>
      <c r="L2541" s="382"/>
    </row>
    <row r="2542" spans="1:12" hidden="1">
      <c r="B2542" s="1210" t="s">
        <v>642</v>
      </c>
      <c r="C2542" s="1211"/>
      <c r="D2542" s="1212"/>
      <c r="E2542" s="666"/>
      <c r="F2542" s="666"/>
      <c r="G2542" s="666"/>
      <c r="H2542" s="666"/>
      <c r="I2542" s="666"/>
      <c r="J2542" s="666"/>
      <c r="K2542" s="4" t="str">
        <f>K2502</f>
        <v/>
      </c>
      <c r="L2542" s="382"/>
    </row>
    <row r="2543" spans="1:12" hidden="1">
      <c r="B2543" s="2226" t="s">
        <v>328</v>
      </c>
      <c r="C2543" s="2226"/>
      <c r="D2543" s="2226"/>
      <c r="E2543" s="666"/>
      <c r="F2543" s="666"/>
      <c r="G2543" s="666"/>
      <c r="H2543" s="666"/>
      <c r="I2543" s="666"/>
      <c r="J2543" s="666"/>
      <c r="K2543" s="4" t="str">
        <f>K2502</f>
        <v/>
      </c>
      <c r="L2543" s="382"/>
    </row>
    <row r="2544" spans="1:12" hidden="1">
      <c r="B2544" s="2"/>
      <c r="C2544" s="2"/>
    </row>
    <row r="2545" spans="2:12">
      <c r="E2545" s="12"/>
      <c r="F2545" s="12"/>
      <c r="G2545" s="12"/>
      <c r="H2545" s="12"/>
      <c r="I2545" s="12"/>
      <c r="J2545" s="12"/>
      <c r="K2545" s="1435">
        <f>(IF($E2678&lt;&gt;0,$K$2,IF($F2678&lt;&gt;0,$K$2,IF($G2678&lt;&gt;0,$K$2,IF($H2678&lt;&gt;0,$K$2,IF($I2678&lt;&gt;0,$K$2,IF($J2678&lt;&gt;0,$K$2,"")))))))</f>
        <v>1</v>
      </c>
      <c r="L2545" s="382"/>
    </row>
    <row r="2546" spans="2:12">
      <c r="E2546" s="12"/>
      <c r="F2546" s="12"/>
      <c r="G2546" s="12"/>
      <c r="H2546" s="12"/>
      <c r="I2546" s="12"/>
      <c r="J2546" s="12"/>
      <c r="K2546" s="1435">
        <f>(IF($E2678&lt;&gt;0,$K$2,IF($F2678&lt;&gt;0,$K$2,IF($G2678&lt;&gt;0,$K$2,IF($H2678&lt;&gt;0,$K$2,IF($I2678&lt;&gt;0,$K$2,IF($J2678&lt;&gt;0,$K$2,"")))))))</f>
        <v>1</v>
      </c>
      <c r="L2546" s="382"/>
    </row>
    <row r="2547" spans="2:12">
      <c r="B2547" s="2190" t="str">
        <f>$B$7</f>
        <v>ОТЧЕТНИ ДАННИ ПО ЕБК ЗА СМЕТКИТЕ ЗА СРЕДСТВАТА ОТ ЕВРОПЕЙСКИЯ СЪЮЗ - КСФ</v>
      </c>
      <c r="C2547" s="2191"/>
      <c r="D2547" s="2191"/>
      <c r="E2547" s="1053"/>
      <c r="F2547" s="1053"/>
      <c r="G2547" s="12"/>
      <c r="H2547" s="12"/>
      <c r="I2547" s="12"/>
      <c r="J2547" s="12"/>
      <c r="K2547" s="1435">
        <f>(IF($E2678&lt;&gt;0,$K$2,IF($F2678&lt;&gt;0,$K$2,IF($G2678&lt;&gt;0,$K$2,IF($H2678&lt;&gt;0,$K$2,IF($I2678&lt;&gt;0,$K$2,IF($J2678&lt;&gt;0,$K$2,"")))))))</f>
        <v>1</v>
      </c>
      <c r="L2547" s="382"/>
    </row>
    <row r="2548" spans="2:12">
      <c r="B2548" s="1035"/>
      <c r="C2548" s="1035"/>
      <c r="D2548" s="1054"/>
      <c r="E2548" s="1055" t="s">
        <v>737</v>
      </c>
      <c r="F2548" s="1055" t="s">
        <v>644</v>
      </c>
      <c r="G2548" s="665"/>
      <c r="H2548" s="1056" t="s">
        <v>1419</v>
      </c>
      <c r="I2548" s="1057"/>
      <c r="J2548" s="1058"/>
      <c r="K2548" s="1435">
        <f>(IF($E2678&lt;&gt;0,$K$2,IF($F2678&lt;&gt;0,$K$2,IF($G2678&lt;&gt;0,$K$2,IF($H2678&lt;&gt;0,$K$2,IF($I2678&lt;&gt;0,$K$2,IF($J2678&lt;&gt;0,$K$2,"")))))))</f>
        <v>1</v>
      </c>
      <c r="L2548" s="382"/>
    </row>
    <row r="2549" spans="2:12" ht="18.75">
      <c r="B2549" s="2187">
        <f>$B$9</f>
        <v>0</v>
      </c>
      <c r="C2549" s="2188"/>
      <c r="D2549" s="2189"/>
      <c r="E2549" s="977">
        <f>$E$9</f>
        <v>43466</v>
      </c>
      <c r="F2549" s="1059">
        <f>$F$9</f>
        <v>43555</v>
      </c>
      <c r="G2549" s="665"/>
      <c r="H2549" s="665"/>
      <c r="I2549" s="665"/>
      <c r="J2549" s="665"/>
      <c r="K2549" s="1435">
        <f>(IF($E2678&lt;&gt;0,$K$2,IF($F2678&lt;&gt;0,$K$2,IF($G2678&lt;&gt;0,$K$2,IF($H2678&lt;&gt;0,$K$2,IF($I2678&lt;&gt;0,$K$2,IF($J2678&lt;&gt;0,$K$2,"")))))))</f>
        <v>1</v>
      </c>
      <c r="L2549" s="382"/>
    </row>
    <row r="2550" spans="2:12">
      <c r="B2550" s="1060" t="str">
        <f>$B$10</f>
        <v xml:space="preserve">                                                            (наименование на разпоредителя с бюджет)</v>
      </c>
      <c r="C2550" s="1035"/>
      <c r="D2550" s="1054"/>
      <c r="E2550" s="1089"/>
      <c r="F2550" s="1089"/>
      <c r="G2550" s="665"/>
      <c r="H2550" s="665"/>
      <c r="I2550" s="665"/>
      <c r="J2550" s="665"/>
      <c r="K2550" s="1435">
        <f>(IF($E2678&lt;&gt;0,$K$2,IF($F2678&lt;&gt;0,$K$2,IF($G2678&lt;&gt;0,$K$2,IF($H2678&lt;&gt;0,$K$2,IF($I2678&lt;&gt;0,$K$2,IF($J2678&lt;&gt;0,$K$2,"")))))))</f>
        <v>1</v>
      </c>
      <c r="L2550" s="382"/>
    </row>
    <row r="2551" spans="2:12">
      <c r="B2551" s="1060"/>
      <c r="C2551" s="1035"/>
      <c r="D2551" s="1054"/>
      <c r="E2551" s="1060"/>
      <c r="F2551" s="1035"/>
      <c r="G2551" s="665"/>
      <c r="H2551" s="665"/>
      <c r="I2551" s="665"/>
      <c r="J2551" s="665"/>
      <c r="K2551" s="1435">
        <f>(IF($E2678&lt;&gt;0,$K$2,IF($F2678&lt;&gt;0,$K$2,IF($G2678&lt;&gt;0,$K$2,IF($H2678&lt;&gt;0,$K$2,IF($I2678&lt;&gt;0,$K$2,IF($J2678&lt;&gt;0,$K$2,"")))))))</f>
        <v>1</v>
      </c>
      <c r="L2551" s="382"/>
    </row>
    <row r="2552" spans="2:12" ht="19.5">
      <c r="B2552" s="2221" t="str">
        <f>$B$12</f>
        <v>Министерство на регионалното развитие и благоустройство</v>
      </c>
      <c r="C2552" s="2222"/>
      <c r="D2552" s="2223"/>
      <c r="E2552" s="1062" t="s">
        <v>1305</v>
      </c>
      <c r="F2552" s="1813" t="str">
        <f>$F$12</f>
        <v>2100</v>
      </c>
      <c r="G2552" s="1063"/>
      <c r="H2552" s="665"/>
      <c r="I2552" s="665"/>
      <c r="J2552" s="665"/>
      <c r="K2552" s="1435">
        <f>(IF($E2678&lt;&gt;0,$K$2,IF($F2678&lt;&gt;0,$K$2,IF($G2678&lt;&gt;0,$K$2,IF($H2678&lt;&gt;0,$K$2,IF($I2678&lt;&gt;0,$K$2,IF($J2678&lt;&gt;0,$K$2,"")))))))</f>
        <v>1</v>
      </c>
      <c r="L2552" s="382"/>
    </row>
    <row r="2553" spans="2:12">
      <c r="B2553" s="1064" t="str">
        <f>$B$13</f>
        <v xml:space="preserve">                                             (наименование на първостепенния разпоредител с бюджет)</v>
      </c>
      <c r="C2553" s="1035"/>
      <c r="D2553" s="1054"/>
      <c r="E2553" s="1065"/>
      <c r="F2553" s="1066"/>
      <c r="G2553" s="665"/>
      <c r="H2553" s="665"/>
      <c r="I2553" s="665"/>
      <c r="J2553" s="665"/>
      <c r="K2553" s="1435">
        <f>(IF($E2678&lt;&gt;0,$K$2,IF($F2678&lt;&gt;0,$K$2,IF($G2678&lt;&gt;0,$K$2,IF($H2678&lt;&gt;0,$K$2,IF($I2678&lt;&gt;0,$K$2,IF($J2678&lt;&gt;0,$K$2,"")))))))</f>
        <v>1</v>
      </c>
      <c r="L2553" s="382"/>
    </row>
    <row r="2554" spans="2:12" ht="19.5">
      <c r="B2554" s="1067"/>
      <c r="C2554" s="665"/>
      <c r="D2554" s="1068" t="s">
        <v>1430</v>
      </c>
      <c r="E2554" s="1069">
        <f>$E$15</f>
        <v>98</v>
      </c>
      <c r="F2554" s="1412" t="str">
        <f>$F$15</f>
        <v>СЕС - КСФ</v>
      </c>
      <c r="G2554" s="665"/>
      <c r="H2554" s="12"/>
      <c r="I2554" s="665"/>
      <c r="J2554" s="12"/>
      <c r="K2554" s="1435">
        <f>(IF($E2678&lt;&gt;0,$K$2,IF($F2678&lt;&gt;0,$K$2,IF($G2678&lt;&gt;0,$K$2,IF($H2678&lt;&gt;0,$K$2,IF($I2678&lt;&gt;0,$K$2,IF($J2678&lt;&gt;0,$K$2,"")))))))</f>
        <v>1</v>
      </c>
      <c r="L2554" s="382"/>
    </row>
    <row r="2555" spans="2:12" ht="16.5" thickBot="1">
      <c r="B2555" s="1035"/>
      <c r="C2555" s="1035"/>
      <c r="D2555" s="1054"/>
      <c r="E2555" s="1066"/>
      <c r="F2555" s="1070"/>
      <c r="G2555" s="1071"/>
      <c r="H2555" s="1071"/>
      <c r="I2555" s="1071"/>
      <c r="J2555" s="1072" t="s">
        <v>740</v>
      </c>
      <c r="K2555" s="1435">
        <f>(IF($E2678&lt;&gt;0,$K$2,IF($F2678&lt;&gt;0,$K$2,IF($G2678&lt;&gt;0,$K$2,IF($H2678&lt;&gt;0,$K$2,IF($I2678&lt;&gt;0,$K$2,IF($J2678&lt;&gt;0,$K$2,"")))))))</f>
        <v>1</v>
      </c>
      <c r="L2555" s="382"/>
    </row>
    <row r="2556" spans="2:12" ht="16.5">
      <c r="B2556" s="1073"/>
      <c r="C2556" s="1074"/>
      <c r="D2556" s="1075" t="s">
        <v>1022</v>
      </c>
      <c r="E2556" s="1076" t="s">
        <v>742</v>
      </c>
      <c r="F2556" s="363" t="s">
        <v>1320</v>
      </c>
      <c r="G2556" s="1077"/>
      <c r="H2556" s="1078"/>
      <c r="I2556" s="1077"/>
      <c r="J2556" s="1079"/>
      <c r="K2556" s="1435">
        <f>(IF($E2678&lt;&gt;0,$K$2,IF($F2678&lt;&gt;0,$K$2,IF($G2678&lt;&gt;0,$K$2,IF($H2678&lt;&gt;0,$K$2,IF($I2678&lt;&gt;0,$K$2,IF($J2678&lt;&gt;0,$K$2,"")))))))</f>
        <v>1</v>
      </c>
      <c r="L2556" s="382"/>
    </row>
    <row r="2557" spans="2:12" ht="56.1" customHeight="1">
      <c r="B2557" s="1080" t="s">
        <v>692</v>
      </c>
      <c r="C2557" s="1081" t="s">
        <v>744</v>
      </c>
      <c r="D2557" s="1082" t="s">
        <v>1023</v>
      </c>
      <c r="E2557" s="1083">
        <f>$C$3</f>
        <v>2019</v>
      </c>
      <c r="F2557" s="364" t="s">
        <v>1318</v>
      </c>
      <c r="G2557" s="1084" t="s">
        <v>1317</v>
      </c>
      <c r="H2557" s="1085" t="s">
        <v>1016</v>
      </c>
      <c r="I2557" s="1086" t="s">
        <v>1306</v>
      </c>
      <c r="J2557" s="1087" t="s">
        <v>1307</v>
      </c>
      <c r="K2557" s="1435">
        <f>(IF($E2678&lt;&gt;0,$K$2,IF($F2678&lt;&gt;0,$K$2,IF($G2678&lt;&gt;0,$K$2,IF($H2678&lt;&gt;0,$K$2,IF($I2678&lt;&gt;0,$K$2,IF($J2678&lt;&gt;0,$K$2,"")))))))</f>
        <v>1</v>
      </c>
      <c r="L2557" s="382"/>
    </row>
    <row r="2558" spans="2:12" ht="69" customHeight="1">
      <c r="B2558" s="1088"/>
      <c r="C2558" s="1089"/>
      <c r="D2558" s="1090" t="s">
        <v>497</v>
      </c>
      <c r="E2558" s="344" t="s">
        <v>344</v>
      </c>
      <c r="F2558" s="344" t="s">
        <v>345</v>
      </c>
      <c r="G2558" s="659" t="s">
        <v>1029</v>
      </c>
      <c r="H2558" s="660" t="s">
        <v>1030</v>
      </c>
      <c r="I2558" s="660" t="s">
        <v>1003</v>
      </c>
      <c r="J2558" s="661" t="s">
        <v>1288</v>
      </c>
      <c r="K2558" s="1435">
        <f>(IF($E2678&lt;&gt;0,$K$2,IF($F2678&lt;&gt;0,$K$2,IF($G2678&lt;&gt;0,$K$2,IF($H2678&lt;&gt;0,$K$2,IF($I2678&lt;&gt;0,$K$2,IF($J2678&lt;&gt;0,$K$2,"")))))))</f>
        <v>1</v>
      </c>
      <c r="L2558" s="382"/>
    </row>
    <row r="2559" spans="2:12">
      <c r="B2559" s="1091"/>
      <c r="C2559" s="1819" t="str">
        <f>VLOOKUP(D2559,OP_LIST2,2,FALSE)</f>
        <v>98211</v>
      </c>
      <c r="D2559" s="1431" t="s">
        <v>1458</v>
      </c>
      <c r="E2559" s="279"/>
      <c r="F2559" s="662"/>
      <c r="G2559" s="1092"/>
      <c r="H2559" s="668"/>
      <c r="I2559" s="668"/>
      <c r="J2559" s="669"/>
      <c r="K2559" s="1435">
        <f>(IF($E2678&lt;&gt;0,$K$2,IF($F2678&lt;&gt;0,$K$2,IF($G2678&lt;&gt;0,$K$2,IF($H2678&lt;&gt;0,$K$2,IF($I2678&lt;&gt;0,$K$2,IF($J2678&lt;&gt;0,$K$2,"")))))))</f>
        <v>1</v>
      </c>
      <c r="L2559" s="382"/>
    </row>
    <row r="2560" spans="2:12">
      <c r="B2560" s="1093"/>
      <c r="C2560" s="1818">
        <f>VLOOKUP(D2561,EBK_DEIN2,2,FALSE)</f>
        <v>8831</v>
      </c>
      <c r="D2560" s="1432" t="s">
        <v>1272</v>
      </c>
      <c r="E2560" s="662"/>
      <c r="F2560" s="662"/>
      <c r="G2560" s="1094"/>
      <c r="H2560" s="670"/>
      <c r="I2560" s="670"/>
      <c r="J2560" s="671"/>
      <c r="K2560" s="1435">
        <f>(IF($E2678&lt;&gt;0,$K$2,IF($F2678&lt;&gt;0,$K$2,IF($G2678&lt;&gt;0,$K$2,IF($H2678&lt;&gt;0,$K$2,IF($I2678&lt;&gt;0,$K$2,IF($J2678&lt;&gt;0,$K$2,"")))))))</f>
        <v>1</v>
      </c>
      <c r="L2560" s="382"/>
    </row>
    <row r="2561" spans="1:12">
      <c r="B2561" s="1095"/>
      <c r="C2561" s="1819">
        <f>+C2560</f>
        <v>8831</v>
      </c>
      <c r="D2561" s="1431" t="s">
        <v>241</v>
      </c>
      <c r="E2561" s="662"/>
      <c r="F2561" s="662"/>
      <c r="G2561" s="1094"/>
      <c r="H2561" s="670"/>
      <c r="I2561" s="670"/>
      <c r="J2561" s="671"/>
      <c r="K2561" s="1435">
        <f>(IF($E2678&lt;&gt;0,$K$2,IF($F2678&lt;&gt;0,$K$2,IF($G2678&lt;&gt;0,$K$2,IF($H2678&lt;&gt;0,$K$2,IF($I2678&lt;&gt;0,$K$2,IF($J2678&lt;&gt;0,$K$2,"")))))))</f>
        <v>1</v>
      </c>
      <c r="L2561" s="382"/>
    </row>
    <row r="2562" spans="1:12">
      <c r="B2562" s="1096"/>
      <c r="C2562" s="1097"/>
      <c r="D2562" s="1098" t="s">
        <v>1024</v>
      </c>
      <c r="E2562" s="662"/>
      <c r="F2562" s="662"/>
      <c r="G2562" s="1099"/>
      <c r="H2562" s="672"/>
      <c r="I2562" s="672"/>
      <c r="J2562" s="673"/>
      <c r="K2562" s="1435">
        <f>(IF($E2678&lt;&gt;0,$K$2,IF($F2678&lt;&gt;0,$K$2,IF($G2678&lt;&gt;0,$K$2,IF($H2678&lt;&gt;0,$K$2,IF($I2678&lt;&gt;0,$K$2,IF($J2678&lt;&gt;0,$K$2,"")))))))</f>
        <v>1</v>
      </c>
      <c r="L2562" s="382"/>
    </row>
    <row r="2563" spans="1:12">
      <c r="B2563" s="1100">
        <v>100</v>
      </c>
      <c r="C2563" s="2213" t="s">
        <v>498</v>
      </c>
      <c r="D2563" s="2194"/>
      <c r="E2563" s="349">
        <f t="shared" ref="E2563:J2563" si="433">SUM(E2564:E2565)</f>
        <v>0</v>
      </c>
      <c r="F2563" s="350">
        <f t="shared" si="433"/>
        <v>129872</v>
      </c>
      <c r="G2563" s="463">
        <f t="shared" si="433"/>
        <v>113649</v>
      </c>
      <c r="H2563" s="464">
        <f t="shared" si="433"/>
        <v>0</v>
      </c>
      <c r="I2563" s="464">
        <f t="shared" si="433"/>
        <v>0</v>
      </c>
      <c r="J2563" s="465">
        <f t="shared" si="433"/>
        <v>16223</v>
      </c>
      <c r="K2563" s="1433">
        <f>(IF($E2563&lt;&gt;0,$K$2,IF($F2563&lt;&gt;0,$K$2,IF($G2563&lt;&gt;0,$K$2,IF($H2563&lt;&gt;0,$K$2,IF($I2563&lt;&gt;0,$K$2,IF($J2563&lt;&gt;0,$K$2,"")))))))</f>
        <v>1</v>
      </c>
      <c r="L2563" s="383"/>
    </row>
    <row r="2564" spans="1:12">
      <c r="B2564" s="1101"/>
      <c r="C2564" s="1102">
        <v>101</v>
      </c>
      <c r="D2564" s="1103" t="s">
        <v>499</v>
      </c>
      <c r="E2564" s="507"/>
      <c r="F2564" s="516">
        <f>G2564+H2564+I2564+J2564</f>
        <v>14680</v>
      </c>
      <c r="G2564" s="430">
        <v>11391</v>
      </c>
      <c r="H2564" s="431"/>
      <c r="I2564" s="431"/>
      <c r="J2564" s="432">
        <v>3289</v>
      </c>
      <c r="K2564" s="1433">
        <f t="shared" ref="K2564:K2630" si="434">(IF($E2564&lt;&gt;0,$K$2,IF($F2564&lt;&gt;0,$K$2,IF($G2564&lt;&gt;0,$K$2,IF($H2564&lt;&gt;0,$K$2,IF($I2564&lt;&gt;0,$K$2,IF($J2564&lt;&gt;0,$K$2,"")))))))</f>
        <v>1</v>
      </c>
      <c r="L2564" s="383"/>
    </row>
    <row r="2565" spans="1:12" ht="36" customHeight="1">
      <c r="A2565" s="1035"/>
      <c r="B2565" s="1101"/>
      <c r="C2565" s="1104">
        <v>102</v>
      </c>
      <c r="D2565" s="1105" t="s">
        <v>500</v>
      </c>
      <c r="E2565" s="513"/>
      <c r="F2565" s="517">
        <f>G2565+H2565+I2565+J2565</f>
        <v>115192</v>
      </c>
      <c r="G2565" s="442">
        <v>102258</v>
      </c>
      <c r="H2565" s="443"/>
      <c r="I2565" s="443"/>
      <c r="J2565" s="444">
        <v>12934</v>
      </c>
      <c r="K2565" s="1433">
        <f t="shared" si="434"/>
        <v>1</v>
      </c>
      <c r="L2565" s="383"/>
    </row>
    <row r="2566" spans="1:12">
      <c r="A2566" s="1035"/>
      <c r="B2566" s="1100">
        <v>200</v>
      </c>
      <c r="C2566" s="2199" t="s">
        <v>501</v>
      </c>
      <c r="D2566" s="2199"/>
      <c r="E2566" s="349">
        <f t="shared" ref="E2566:J2566" si="435">SUM(E2567:E2571)</f>
        <v>0</v>
      </c>
      <c r="F2566" s="350">
        <f t="shared" si="435"/>
        <v>2042</v>
      </c>
      <c r="G2566" s="463">
        <f t="shared" si="435"/>
        <v>2042</v>
      </c>
      <c r="H2566" s="464">
        <f t="shared" si="435"/>
        <v>0</v>
      </c>
      <c r="I2566" s="464">
        <f t="shared" si="435"/>
        <v>0</v>
      </c>
      <c r="J2566" s="465">
        <f t="shared" si="435"/>
        <v>0</v>
      </c>
      <c r="K2566" s="1433">
        <f t="shared" si="434"/>
        <v>1</v>
      </c>
      <c r="L2566" s="383"/>
    </row>
    <row r="2567" spans="1:12" hidden="1">
      <c r="A2567" s="1035"/>
      <c r="B2567" s="1106"/>
      <c r="C2567" s="1102">
        <v>201</v>
      </c>
      <c r="D2567" s="1103" t="s">
        <v>502</v>
      </c>
      <c r="E2567" s="507"/>
      <c r="F2567" s="516">
        <f>G2567+H2567+I2567+J2567</f>
        <v>0</v>
      </c>
      <c r="G2567" s="430"/>
      <c r="H2567" s="431"/>
      <c r="I2567" s="431"/>
      <c r="J2567" s="432"/>
      <c r="K2567" s="1433" t="str">
        <f t="shared" si="434"/>
        <v/>
      </c>
      <c r="L2567" s="383"/>
    </row>
    <row r="2568" spans="1:12" hidden="1">
      <c r="A2568" s="1035"/>
      <c r="B2568" s="1107"/>
      <c r="C2568" s="1108">
        <v>202</v>
      </c>
      <c r="D2568" s="1109" t="s">
        <v>503</v>
      </c>
      <c r="E2568" s="509"/>
      <c r="F2568" s="518">
        <f>G2568+H2568+I2568+J2568</f>
        <v>0</v>
      </c>
      <c r="G2568" s="433"/>
      <c r="H2568" s="434"/>
      <c r="I2568" s="434"/>
      <c r="J2568" s="435"/>
      <c r="K2568" s="1433" t="str">
        <f t="shared" si="434"/>
        <v/>
      </c>
      <c r="L2568" s="383"/>
    </row>
    <row r="2569" spans="1:12" ht="31.5" hidden="1">
      <c r="A2569" s="1035"/>
      <c r="B2569" s="1110"/>
      <c r="C2569" s="1108">
        <v>205</v>
      </c>
      <c r="D2569" s="1109" t="s">
        <v>885</v>
      </c>
      <c r="E2569" s="509"/>
      <c r="F2569" s="518">
        <f>G2569+H2569+I2569+J2569</f>
        <v>0</v>
      </c>
      <c r="G2569" s="433"/>
      <c r="H2569" s="434"/>
      <c r="I2569" s="434"/>
      <c r="J2569" s="435"/>
      <c r="K2569" s="1433" t="str">
        <f t="shared" si="434"/>
        <v/>
      </c>
      <c r="L2569" s="383"/>
    </row>
    <row r="2570" spans="1:12" hidden="1">
      <c r="A2570" s="1035"/>
      <c r="B2570" s="1110"/>
      <c r="C2570" s="1108">
        <v>208</v>
      </c>
      <c r="D2570" s="1111" t="s">
        <v>886</v>
      </c>
      <c r="E2570" s="509"/>
      <c r="F2570" s="518">
        <f>G2570+H2570+I2570+J2570</f>
        <v>0</v>
      </c>
      <c r="G2570" s="433"/>
      <c r="H2570" s="434"/>
      <c r="I2570" s="434"/>
      <c r="J2570" s="435"/>
      <c r="K2570" s="1433" t="str">
        <f t="shared" si="434"/>
        <v/>
      </c>
      <c r="L2570" s="383"/>
    </row>
    <row r="2571" spans="1:12">
      <c r="A2571" s="1035"/>
      <c r="B2571" s="1106"/>
      <c r="C2571" s="1104">
        <v>209</v>
      </c>
      <c r="D2571" s="1112" t="s">
        <v>887</v>
      </c>
      <c r="E2571" s="513"/>
      <c r="F2571" s="517">
        <f>G2571+H2571+I2571+J2571</f>
        <v>2042</v>
      </c>
      <c r="G2571" s="442">
        <v>2042</v>
      </c>
      <c r="H2571" s="443"/>
      <c r="I2571" s="443"/>
      <c r="J2571" s="444"/>
      <c r="K2571" s="1433">
        <f t="shared" si="434"/>
        <v>1</v>
      </c>
      <c r="L2571" s="383"/>
    </row>
    <row r="2572" spans="1:12">
      <c r="B2572" s="1100">
        <v>500</v>
      </c>
      <c r="C2572" s="2201" t="s">
        <v>888</v>
      </c>
      <c r="D2572" s="2201"/>
      <c r="E2572" s="349">
        <f t="shared" ref="E2572:J2572" si="436">SUM(E2573:E2579)</f>
        <v>0</v>
      </c>
      <c r="F2572" s="350">
        <f t="shared" si="436"/>
        <v>41804</v>
      </c>
      <c r="G2572" s="463">
        <f t="shared" si="436"/>
        <v>0</v>
      </c>
      <c r="H2572" s="464">
        <f t="shared" si="436"/>
        <v>0</v>
      </c>
      <c r="I2572" s="464">
        <f t="shared" si="436"/>
        <v>0</v>
      </c>
      <c r="J2572" s="465">
        <f t="shared" si="436"/>
        <v>41804</v>
      </c>
      <c r="K2572" s="1433">
        <f t="shared" si="434"/>
        <v>1</v>
      </c>
      <c r="L2572" s="383"/>
    </row>
    <row r="2573" spans="1:12" ht="31.5">
      <c r="A2573" s="1035"/>
      <c r="B2573" s="1106"/>
      <c r="C2573" s="1113">
        <v>551</v>
      </c>
      <c r="D2573" s="1114" t="s">
        <v>889</v>
      </c>
      <c r="E2573" s="507"/>
      <c r="F2573" s="516">
        <f t="shared" ref="F2573:F2580" si="437">G2573+H2573+I2573+J2573</f>
        <v>26446</v>
      </c>
      <c r="G2573" s="1395">
        <v>0</v>
      </c>
      <c r="H2573" s="1396">
        <v>0</v>
      </c>
      <c r="I2573" s="1396">
        <v>0</v>
      </c>
      <c r="J2573" s="432">
        <v>26446</v>
      </c>
      <c r="K2573" s="1433">
        <f t="shared" si="434"/>
        <v>1</v>
      </c>
      <c r="L2573" s="383"/>
    </row>
    <row r="2574" spans="1:12" hidden="1">
      <c r="B2574" s="1106"/>
      <c r="C2574" s="1115">
        <f>C2573+1</f>
        <v>552</v>
      </c>
      <c r="D2574" s="1116" t="s">
        <v>890</v>
      </c>
      <c r="E2574" s="509"/>
      <c r="F2574" s="518">
        <f t="shared" si="437"/>
        <v>0</v>
      </c>
      <c r="G2574" s="1397">
        <v>0</v>
      </c>
      <c r="H2574" s="1398">
        <v>0</v>
      </c>
      <c r="I2574" s="1398">
        <v>0</v>
      </c>
      <c r="J2574" s="435"/>
      <c r="K2574" s="1433" t="str">
        <f t="shared" si="434"/>
        <v/>
      </c>
      <c r="L2574" s="383"/>
    </row>
    <row r="2575" spans="1:12" hidden="1">
      <c r="A2575" s="1035"/>
      <c r="B2575" s="1117"/>
      <c r="C2575" s="1115">
        <v>558</v>
      </c>
      <c r="D2575" s="1118" t="s">
        <v>1444</v>
      </c>
      <c r="E2575" s="509"/>
      <c r="F2575" s="518">
        <f>G2575+H2575+I2575+J2575</f>
        <v>0</v>
      </c>
      <c r="G2575" s="1397">
        <v>0</v>
      </c>
      <c r="H2575" s="1398">
        <v>0</v>
      </c>
      <c r="I2575" s="1398">
        <v>0</v>
      </c>
      <c r="J2575" s="638">
        <v>0</v>
      </c>
      <c r="K2575" s="1433" t="str">
        <f t="shared" si="434"/>
        <v/>
      </c>
      <c r="L2575" s="383"/>
    </row>
    <row r="2576" spans="1:12">
      <c r="A2576" s="307"/>
      <c r="B2576" s="1117"/>
      <c r="C2576" s="1115">
        <v>560</v>
      </c>
      <c r="D2576" s="1118" t="s">
        <v>891</v>
      </c>
      <c r="E2576" s="509"/>
      <c r="F2576" s="518">
        <f t="shared" si="437"/>
        <v>10658</v>
      </c>
      <c r="G2576" s="1397">
        <v>0</v>
      </c>
      <c r="H2576" s="1398">
        <v>0</v>
      </c>
      <c r="I2576" s="1398">
        <v>0</v>
      </c>
      <c r="J2576" s="435">
        <v>10658</v>
      </c>
      <c r="K2576" s="1433">
        <f t="shared" si="434"/>
        <v>1</v>
      </c>
      <c r="L2576" s="383"/>
    </row>
    <row r="2577" spans="1:12">
      <c r="B2577" s="1117"/>
      <c r="C2577" s="1115">
        <v>580</v>
      </c>
      <c r="D2577" s="1116" t="s">
        <v>892</v>
      </c>
      <c r="E2577" s="509"/>
      <c r="F2577" s="518">
        <f t="shared" si="437"/>
        <v>4700</v>
      </c>
      <c r="G2577" s="1397">
        <v>0</v>
      </c>
      <c r="H2577" s="1398">
        <v>0</v>
      </c>
      <c r="I2577" s="1398">
        <v>0</v>
      </c>
      <c r="J2577" s="435">
        <v>4700</v>
      </c>
      <c r="K2577" s="1433">
        <f t="shared" si="434"/>
        <v>1</v>
      </c>
      <c r="L2577" s="383"/>
    </row>
    <row r="2578" spans="1:12" ht="31.5" hidden="1">
      <c r="B2578" s="1106"/>
      <c r="C2578" s="1108">
        <v>588</v>
      </c>
      <c r="D2578" s="1111" t="s">
        <v>1448</v>
      </c>
      <c r="E2578" s="509"/>
      <c r="F2578" s="518">
        <f>G2578+H2578+I2578+J2578</f>
        <v>0</v>
      </c>
      <c r="G2578" s="1397">
        <v>0</v>
      </c>
      <c r="H2578" s="1398">
        <v>0</v>
      </c>
      <c r="I2578" s="1398">
        <v>0</v>
      </c>
      <c r="J2578" s="638">
        <v>0</v>
      </c>
      <c r="K2578" s="1433" t="str">
        <f t="shared" si="434"/>
        <v/>
      </c>
      <c r="L2578" s="383"/>
    </row>
    <row r="2579" spans="1:12" ht="31.5" hidden="1">
      <c r="B2579" s="1106"/>
      <c r="C2579" s="1119">
        <v>590</v>
      </c>
      <c r="D2579" s="1120" t="s">
        <v>893</v>
      </c>
      <c r="E2579" s="513"/>
      <c r="F2579" s="517">
        <f t="shared" si="437"/>
        <v>0</v>
      </c>
      <c r="G2579" s="442"/>
      <c r="H2579" s="443"/>
      <c r="I2579" s="443"/>
      <c r="J2579" s="444"/>
      <c r="K2579" s="1433" t="str">
        <f t="shared" si="434"/>
        <v/>
      </c>
      <c r="L2579" s="383"/>
    </row>
    <row r="2580" spans="1:12" hidden="1">
      <c r="A2580" s="7">
        <v>5</v>
      </c>
      <c r="B2580" s="1100">
        <v>800</v>
      </c>
      <c r="C2580" s="2202" t="s">
        <v>1025</v>
      </c>
      <c r="D2580" s="2203"/>
      <c r="E2580" s="1415"/>
      <c r="F2580" s="352">
        <f t="shared" si="437"/>
        <v>0</v>
      </c>
      <c r="G2580" s="1214"/>
      <c r="H2580" s="1215"/>
      <c r="I2580" s="1215"/>
      <c r="J2580" s="1216"/>
      <c r="K2580" s="1433" t="str">
        <f t="shared" si="434"/>
        <v/>
      </c>
      <c r="L2580" s="383"/>
    </row>
    <row r="2581" spans="1:12" hidden="1">
      <c r="A2581" s="8">
        <v>10</v>
      </c>
      <c r="B2581" s="1100">
        <v>1000</v>
      </c>
      <c r="C2581" s="2199" t="s">
        <v>895</v>
      </c>
      <c r="D2581" s="2199"/>
      <c r="E2581" s="351">
        <f t="shared" ref="E2581:J2581" si="438">SUM(E2582:E2598)</f>
        <v>0</v>
      </c>
      <c r="F2581" s="352">
        <f t="shared" si="438"/>
        <v>0</v>
      </c>
      <c r="G2581" s="463">
        <f t="shared" si="438"/>
        <v>0</v>
      </c>
      <c r="H2581" s="464">
        <f t="shared" si="438"/>
        <v>0</v>
      </c>
      <c r="I2581" s="464">
        <f t="shared" si="438"/>
        <v>0</v>
      </c>
      <c r="J2581" s="465">
        <f t="shared" si="438"/>
        <v>0</v>
      </c>
      <c r="K2581" s="1433" t="str">
        <f t="shared" si="434"/>
        <v/>
      </c>
      <c r="L2581" s="383"/>
    </row>
    <row r="2582" spans="1:12" hidden="1">
      <c r="A2582" s="8">
        <v>15</v>
      </c>
      <c r="B2582" s="1107"/>
      <c r="C2582" s="1102">
        <v>1011</v>
      </c>
      <c r="D2582" s="1121" t="s">
        <v>896</v>
      </c>
      <c r="E2582" s="507"/>
      <c r="F2582" s="516">
        <f t="shared" ref="F2582:F2598" si="439">G2582+H2582+I2582+J2582</f>
        <v>0</v>
      </c>
      <c r="G2582" s="430"/>
      <c r="H2582" s="431"/>
      <c r="I2582" s="431"/>
      <c r="J2582" s="432"/>
      <c r="K2582" s="1433" t="str">
        <f t="shared" si="434"/>
        <v/>
      </c>
      <c r="L2582" s="383"/>
    </row>
    <row r="2583" spans="1:12" hidden="1">
      <c r="A2583" s="7">
        <v>35</v>
      </c>
      <c r="B2583" s="1107"/>
      <c r="C2583" s="1108">
        <v>1012</v>
      </c>
      <c r="D2583" s="1109" t="s">
        <v>897</v>
      </c>
      <c r="E2583" s="509"/>
      <c r="F2583" s="518">
        <f t="shared" si="439"/>
        <v>0</v>
      </c>
      <c r="G2583" s="433"/>
      <c r="H2583" s="434"/>
      <c r="I2583" s="434"/>
      <c r="J2583" s="435"/>
      <c r="K2583" s="1433" t="str">
        <f t="shared" si="434"/>
        <v/>
      </c>
      <c r="L2583" s="383"/>
    </row>
    <row r="2584" spans="1:12" hidden="1">
      <c r="A2584" s="8">
        <v>40</v>
      </c>
      <c r="B2584" s="1107"/>
      <c r="C2584" s="1108">
        <v>1013</v>
      </c>
      <c r="D2584" s="1109" t="s">
        <v>898</v>
      </c>
      <c r="E2584" s="509"/>
      <c r="F2584" s="518">
        <f t="shared" si="439"/>
        <v>0</v>
      </c>
      <c r="G2584" s="433"/>
      <c r="H2584" s="434"/>
      <c r="I2584" s="434"/>
      <c r="J2584" s="435"/>
      <c r="K2584" s="1433" t="str">
        <f t="shared" si="434"/>
        <v/>
      </c>
      <c r="L2584" s="383"/>
    </row>
    <row r="2585" spans="1:12" hidden="1">
      <c r="A2585" s="8">
        <v>45</v>
      </c>
      <c r="B2585" s="1107"/>
      <c r="C2585" s="1108">
        <v>1014</v>
      </c>
      <c r="D2585" s="1109" t="s">
        <v>899</v>
      </c>
      <c r="E2585" s="509"/>
      <c r="F2585" s="518">
        <f t="shared" si="439"/>
        <v>0</v>
      </c>
      <c r="G2585" s="433"/>
      <c r="H2585" s="434"/>
      <c r="I2585" s="434"/>
      <c r="J2585" s="435"/>
      <c r="K2585" s="1433" t="str">
        <f t="shared" si="434"/>
        <v/>
      </c>
      <c r="L2585" s="383"/>
    </row>
    <row r="2586" spans="1:12" hidden="1">
      <c r="A2586" s="8">
        <v>50</v>
      </c>
      <c r="B2586" s="1107"/>
      <c r="C2586" s="1108">
        <v>1015</v>
      </c>
      <c r="D2586" s="1109" t="s">
        <v>900</v>
      </c>
      <c r="E2586" s="509"/>
      <c r="F2586" s="518">
        <f t="shared" si="439"/>
        <v>0</v>
      </c>
      <c r="G2586" s="433"/>
      <c r="H2586" s="434"/>
      <c r="I2586" s="434"/>
      <c r="J2586" s="435"/>
      <c r="K2586" s="1433" t="str">
        <f t="shared" si="434"/>
        <v/>
      </c>
      <c r="L2586" s="383"/>
    </row>
    <row r="2587" spans="1:12" hidden="1">
      <c r="A2587" s="8">
        <v>55</v>
      </c>
      <c r="B2587" s="1107"/>
      <c r="C2587" s="1122">
        <v>1016</v>
      </c>
      <c r="D2587" s="1123" t="s">
        <v>901</v>
      </c>
      <c r="E2587" s="511"/>
      <c r="F2587" s="519">
        <f t="shared" si="439"/>
        <v>0</v>
      </c>
      <c r="G2587" s="497"/>
      <c r="H2587" s="498"/>
      <c r="I2587" s="498"/>
      <c r="J2587" s="499"/>
      <c r="K2587" s="1433" t="str">
        <f t="shared" si="434"/>
        <v/>
      </c>
      <c r="L2587" s="383"/>
    </row>
    <row r="2588" spans="1:12" hidden="1">
      <c r="A2588" s="8">
        <v>60</v>
      </c>
      <c r="B2588" s="1101"/>
      <c r="C2588" s="1124">
        <v>1020</v>
      </c>
      <c r="D2588" s="1125" t="s">
        <v>902</v>
      </c>
      <c r="E2588" s="1416"/>
      <c r="F2588" s="521">
        <f t="shared" si="439"/>
        <v>0</v>
      </c>
      <c r="G2588" s="439"/>
      <c r="H2588" s="440"/>
      <c r="I2588" s="440"/>
      <c r="J2588" s="441"/>
      <c r="K2588" s="1433" t="str">
        <f t="shared" si="434"/>
        <v/>
      </c>
      <c r="L2588" s="383"/>
    </row>
    <row r="2589" spans="1:12" hidden="1">
      <c r="A2589" s="7">
        <v>65</v>
      </c>
      <c r="B2589" s="1107"/>
      <c r="C2589" s="1126">
        <v>1030</v>
      </c>
      <c r="D2589" s="1127" t="s">
        <v>903</v>
      </c>
      <c r="E2589" s="1417"/>
      <c r="F2589" s="523">
        <f t="shared" si="439"/>
        <v>0</v>
      </c>
      <c r="G2589" s="436"/>
      <c r="H2589" s="437"/>
      <c r="I2589" s="437"/>
      <c r="J2589" s="438"/>
      <c r="K2589" s="1433" t="str">
        <f t="shared" si="434"/>
        <v/>
      </c>
      <c r="L2589" s="383"/>
    </row>
    <row r="2590" spans="1:12" hidden="1">
      <c r="A2590" s="8">
        <v>70</v>
      </c>
      <c r="B2590" s="1107"/>
      <c r="C2590" s="1124">
        <v>1051</v>
      </c>
      <c r="D2590" s="1128" t="s">
        <v>904</v>
      </c>
      <c r="E2590" s="1416"/>
      <c r="F2590" s="521">
        <f t="shared" si="439"/>
        <v>0</v>
      </c>
      <c r="G2590" s="439"/>
      <c r="H2590" s="440"/>
      <c r="I2590" s="440"/>
      <c r="J2590" s="441"/>
      <c r="K2590" s="1433" t="str">
        <f t="shared" si="434"/>
        <v/>
      </c>
      <c r="L2590" s="383"/>
    </row>
    <row r="2591" spans="1:12" hidden="1">
      <c r="A2591" s="8">
        <v>75</v>
      </c>
      <c r="B2591" s="1107"/>
      <c r="C2591" s="1108">
        <v>1052</v>
      </c>
      <c r="D2591" s="1109" t="s">
        <v>905</v>
      </c>
      <c r="E2591" s="509"/>
      <c r="F2591" s="518">
        <f t="shared" si="439"/>
        <v>0</v>
      </c>
      <c r="G2591" s="433"/>
      <c r="H2591" s="434"/>
      <c r="I2591" s="434"/>
      <c r="J2591" s="435"/>
      <c r="K2591" s="1433" t="str">
        <f t="shared" si="434"/>
        <v/>
      </c>
      <c r="L2591" s="383"/>
    </row>
    <row r="2592" spans="1:12" hidden="1">
      <c r="A2592" s="8">
        <v>80</v>
      </c>
      <c r="B2592" s="1107"/>
      <c r="C2592" s="1126">
        <v>1053</v>
      </c>
      <c r="D2592" s="1127" t="s">
        <v>1324</v>
      </c>
      <c r="E2592" s="1417"/>
      <c r="F2592" s="523">
        <f t="shared" si="439"/>
        <v>0</v>
      </c>
      <c r="G2592" s="436"/>
      <c r="H2592" s="437"/>
      <c r="I2592" s="437"/>
      <c r="J2592" s="438"/>
      <c r="K2592" s="1433" t="str">
        <f t="shared" si="434"/>
        <v/>
      </c>
      <c r="L2592" s="383"/>
    </row>
    <row r="2593" spans="1:12" hidden="1">
      <c r="A2593" s="8">
        <v>80</v>
      </c>
      <c r="B2593" s="1107"/>
      <c r="C2593" s="1124">
        <v>1062</v>
      </c>
      <c r="D2593" s="1125" t="s">
        <v>906</v>
      </c>
      <c r="E2593" s="1416"/>
      <c r="F2593" s="521">
        <f t="shared" si="439"/>
        <v>0</v>
      </c>
      <c r="G2593" s="439"/>
      <c r="H2593" s="440"/>
      <c r="I2593" s="440"/>
      <c r="J2593" s="441"/>
      <c r="K2593" s="1433" t="str">
        <f t="shared" si="434"/>
        <v/>
      </c>
      <c r="L2593" s="383"/>
    </row>
    <row r="2594" spans="1:12" hidden="1">
      <c r="A2594" s="8">
        <v>85</v>
      </c>
      <c r="B2594" s="1107"/>
      <c r="C2594" s="1126">
        <v>1063</v>
      </c>
      <c r="D2594" s="1129" t="s">
        <v>1282</v>
      </c>
      <c r="E2594" s="1417"/>
      <c r="F2594" s="523">
        <f t="shared" si="439"/>
        <v>0</v>
      </c>
      <c r="G2594" s="436"/>
      <c r="H2594" s="437"/>
      <c r="I2594" s="437"/>
      <c r="J2594" s="438"/>
      <c r="K2594" s="1433" t="str">
        <f t="shared" si="434"/>
        <v/>
      </c>
      <c r="L2594" s="383"/>
    </row>
    <row r="2595" spans="1:12" hidden="1">
      <c r="A2595" s="8">
        <v>90</v>
      </c>
      <c r="B2595" s="1107"/>
      <c r="C2595" s="1130">
        <v>1069</v>
      </c>
      <c r="D2595" s="1131" t="s">
        <v>907</v>
      </c>
      <c r="E2595" s="1418"/>
      <c r="F2595" s="525">
        <f t="shared" si="439"/>
        <v>0</v>
      </c>
      <c r="G2595" s="622"/>
      <c r="H2595" s="623"/>
      <c r="I2595" s="623"/>
      <c r="J2595" s="587"/>
      <c r="K2595" s="1433" t="str">
        <f t="shared" si="434"/>
        <v/>
      </c>
      <c r="L2595" s="383"/>
    </row>
    <row r="2596" spans="1:12" hidden="1">
      <c r="A2596" s="8">
        <v>90</v>
      </c>
      <c r="B2596" s="1101"/>
      <c r="C2596" s="1124">
        <v>1091</v>
      </c>
      <c r="D2596" s="1128" t="s">
        <v>1325</v>
      </c>
      <c r="E2596" s="1416"/>
      <c r="F2596" s="521">
        <f t="shared" si="439"/>
        <v>0</v>
      </c>
      <c r="G2596" s="439"/>
      <c r="H2596" s="440"/>
      <c r="I2596" s="440"/>
      <c r="J2596" s="441"/>
      <c r="K2596" s="1433" t="str">
        <f t="shared" si="434"/>
        <v/>
      </c>
      <c r="L2596" s="383"/>
    </row>
    <row r="2597" spans="1:12" hidden="1">
      <c r="A2597" s="7">
        <v>115</v>
      </c>
      <c r="B2597" s="1107"/>
      <c r="C2597" s="1108">
        <v>1092</v>
      </c>
      <c r="D2597" s="1109" t="s">
        <v>1088</v>
      </c>
      <c r="E2597" s="509"/>
      <c r="F2597" s="518">
        <f t="shared" si="439"/>
        <v>0</v>
      </c>
      <c r="G2597" s="433"/>
      <c r="H2597" s="434"/>
      <c r="I2597" s="434"/>
      <c r="J2597" s="435"/>
      <c r="K2597" s="1433" t="str">
        <f t="shared" si="434"/>
        <v/>
      </c>
      <c r="L2597" s="383"/>
    </row>
    <row r="2598" spans="1:12" hidden="1">
      <c r="A2598" s="7">
        <v>125</v>
      </c>
      <c r="B2598" s="1107"/>
      <c r="C2598" s="1104">
        <v>1098</v>
      </c>
      <c r="D2598" s="1132" t="s">
        <v>908</v>
      </c>
      <c r="E2598" s="513"/>
      <c r="F2598" s="517">
        <f t="shared" si="439"/>
        <v>0</v>
      </c>
      <c r="G2598" s="442"/>
      <c r="H2598" s="443"/>
      <c r="I2598" s="443"/>
      <c r="J2598" s="444"/>
      <c r="K2598" s="1433" t="str">
        <f t="shared" si="434"/>
        <v/>
      </c>
      <c r="L2598" s="383"/>
    </row>
    <row r="2599" spans="1:12" hidden="1">
      <c r="A2599" s="8">
        <v>130</v>
      </c>
      <c r="B2599" s="1100">
        <v>1900</v>
      </c>
      <c r="C2599" s="2192" t="s">
        <v>575</v>
      </c>
      <c r="D2599" s="2192"/>
      <c r="E2599" s="351">
        <f t="shared" ref="E2599:J2599" si="440">SUM(E2600:E2602)</f>
        <v>0</v>
      </c>
      <c r="F2599" s="352">
        <f t="shared" si="440"/>
        <v>0</v>
      </c>
      <c r="G2599" s="463">
        <f t="shared" si="440"/>
        <v>0</v>
      </c>
      <c r="H2599" s="464">
        <f t="shared" si="440"/>
        <v>0</v>
      </c>
      <c r="I2599" s="464">
        <f t="shared" si="440"/>
        <v>0</v>
      </c>
      <c r="J2599" s="465">
        <f t="shared" si="440"/>
        <v>0</v>
      </c>
      <c r="K2599" s="1433" t="str">
        <f t="shared" si="434"/>
        <v/>
      </c>
      <c r="L2599" s="383"/>
    </row>
    <row r="2600" spans="1:12" ht="31.5" hidden="1">
      <c r="A2600" s="8">
        <v>135</v>
      </c>
      <c r="B2600" s="1107"/>
      <c r="C2600" s="1102">
        <v>1901</v>
      </c>
      <c r="D2600" s="1133" t="s">
        <v>576</v>
      </c>
      <c r="E2600" s="507"/>
      <c r="F2600" s="516">
        <f>G2600+H2600+I2600+J2600</f>
        <v>0</v>
      </c>
      <c r="G2600" s="430"/>
      <c r="H2600" s="431"/>
      <c r="I2600" s="431"/>
      <c r="J2600" s="432"/>
      <c r="K2600" s="1433" t="str">
        <f t="shared" si="434"/>
        <v/>
      </c>
      <c r="L2600" s="383"/>
    </row>
    <row r="2601" spans="1:12" ht="31.5" hidden="1">
      <c r="A2601" s="8">
        <v>140</v>
      </c>
      <c r="B2601" s="1134"/>
      <c r="C2601" s="1108">
        <v>1981</v>
      </c>
      <c r="D2601" s="1135" t="s">
        <v>577</v>
      </c>
      <c r="E2601" s="509"/>
      <c r="F2601" s="518">
        <f>G2601+H2601+I2601+J2601</f>
        <v>0</v>
      </c>
      <c r="G2601" s="433"/>
      <c r="H2601" s="434"/>
      <c r="I2601" s="434"/>
      <c r="J2601" s="435"/>
      <c r="K2601" s="1433" t="str">
        <f t="shared" si="434"/>
        <v/>
      </c>
      <c r="L2601" s="383"/>
    </row>
    <row r="2602" spans="1:12" ht="31.5" hidden="1">
      <c r="A2602" s="8">
        <v>145</v>
      </c>
      <c r="B2602" s="1107"/>
      <c r="C2602" s="1104">
        <v>1991</v>
      </c>
      <c r="D2602" s="1136" t="s">
        <v>578</v>
      </c>
      <c r="E2602" s="513"/>
      <c r="F2602" s="517">
        <f>G2602+H2602+I2602+J2602</f>
        <v>0</v>
      </c>
      <c r="G2602" s="442"/>
      <c r="H2602" s="443"/>
      <c r="I2602" s="443"/>
      <c r="J2602" s="444"/>
      <c r="K2602" s="1433" t="str">
        <f t="shared" si="434"/>
        <v/>
      </c>
      <c r="L2602" s="383"/>
    </row>
    <row r="2603" spans="1:12" hidden="1">
      <c r="A2603" s="8">
        <v>150</v>
      </c>
      <c r="B2603" s="1100">
        <v>2100</v>
      </c>
      <c r="C2603" s="2192" t="s">
        <v>1072</v>
      </c>
      <c r="D2603" s="2192"/>
      <c r="E2603" s="351">
        <f t="shared" ref="E2603:J2603" si="441">SUM(E2604:E2608)</f>
        <v>0</v>
      </c>
      <c r="F2603" s="352">
        <f t="shared" si="441"/>
        <v>0</v>
      </c>
      <c r="G2603" s="463">
        <f t="shared" si="441"/>
        <v>0</v>
      </c>
      <c r="H2603" s="464">
        <f t="shared" si="441"/>
        <v>0</v>
      </c>
      <c r="I2603" s="464">
        <f t="shared" si="441"/>
        <v>0</v>
      </c>
      <c r="J2603" s="465">
        <f t="shared" si="441"/>
        <v>0</v>
      </c>
      <c r="K2603" s="1433" t="str">
        <f t="shared" si="434"/>
        <v/>
      </c>
      <c r="L2603" s="383"/>
    </row>
    <row r="2604" spans="1:12" hidden="1">
      <c r="A2604" s="8">
        <v>155</v>
      </c>
      <c r="B2604" s="1107"/>
      <c r="C2604" s="1102">
        <v>2110</v>
      </c>
      <c r="D2604" s="1137" t="s">
        <v>909</v>
      </c>
      <c r="E2604" s="507"/>
      <c r="F2604" s="516">
        <f>G2604+H2604+I2604+J2604</f>
        <v>0</v>
      </c>
      <c r="G2604" s="430"/>
      <c r="H2604" s="431"/>
      <c r="I2604" s="431"/>
      <c r="J2604" s="432"/>
      <c r="K2604" s="1433" t="str">
        <f t="shared" si="434"/>
        <v/>
      </c>
      <c r="L2604" s="383"/>
    </row>
    <row r="2605" spans="1:12" hidden="1">
      <c r="A2605" s="8">
        <v>160</v>
      </c>
      <c r="B2605" s="1134"/>
      <c r="C2605" s="1108">
        <v>2120</v>
      </c>
      <c r="D2605" s="1111" t="s">
        <v>910</v>
      </c>
      <c r="E2605" s="509"/>
      <c r="F2605" s="518">
        <f>G2605+H2605+I2605+J2605</f>
        <v>0</v>
      </c>
      <c r="G2605" s="433"/>
      <c r="H2605" s="434"/>
      <c r="I2605" s="434"/>
      <c r="J2605" s="435"/>
      <c r="K2605" s="1433" t="str">
        <f t="shared" si="434"/>
        <v/>
      </c>
      <c r="L2605" s="383"/>
    </row>
    <row r="2606" spans="1:12" hidden="1">
      <c r="A2606" s="8">
        <v>165</v>
      </c>
      <c r="B2606" s="1134"/>
      <c r="C2606" s="1108">
        <v>2125</v>
      </c>
      <c r="D2606" s="1111" t="s">
        <v>1026</v>
      </c>
      <c r="E2606" s="509"/>
      <c r="F2606" s="518">
        <f>G2606+H2606+I2606+J2606</f>
        <v>0</v>
      </c>
      <c r="G2606" s="433"/>
      <c r="H2606" s="434"/>
      <c r="I2606" s="1398">
        <v>0</v>
      </c>
      <c r="J2606" s="435"/>
      <c r="K2606" s="1433" t="str">
        <f t="shared" si="434"/>
        <v/>
      </c>
      <c r="L2606" s="383"/>
    </row>
    <row r="2607" spans="1:12" hidden="1">
      <c r="A2607" s="8">
        <v>175</v>
      </c>
      <c r="B2607" s="1106"/>
      <c r="C2607" s="1108">
        <v>2140</v>
      </c>
      <c r="D2607" s="1111" t="s">
        <v>912</v>
      </c>
      <c r="E2607" s="509"/>
      <c r="F2607" s="518">
        <f>G2607+H2607+I2607+J2607</f>
        <v>0</v>
      </c>
      <c r="G2607" s="433"/>
      <c r="H2607" s="434"/>
      <c r="I2607" s="1398">
        <v>0</v>
      </c>
      <c r="J2607" s="435"/>
      <c r="K2607" s="1433" t="str">
        <f t="shared" si="434"/>
        <v/>
      </c>
      <c r="L2607" s="383"/>
    </row>
    <row r="2608" spans="1:12" hidden="1">
      <c r="A2608" s="8">
        <v>180</v>
      </c>
      <c r="B2608" s="1107"/>
      <c r="C2608" s="1104">
        <v>2190</v>
      </c>
      <c r="D2608" s="1138" t="s">
        <v>913</v>
      </c>
      <c r="E2608" s="513"/>
      <c r="F2608" s="517">
        <f>G2608+H2608+I2608+J2608</f>
        <v>0</v>
      </c>
      <c r="G2608" s="442"/>
      <c r="H2608" s="443"/>
      <c r="I2608" s="1400">
        <v>0</v>
      </c>
      <c r="J2608" s="444"/>
      <c r="K2608" s="1433" t="str">
        <f t="shared" si="434"/>
        <v/>
      </c>
      <c r="L2608" s="383"/>
    </row>
    <row r="2609" spans="1:12" hidden="1">
      <c r="A2609" s="8">
        <v>185</v>
      </c>
      <c r="B2609" s="1100">
        <v>2200</v>
      </c>
      <c r="C2609" s="2192" t="s">
        <v>914</v>
      </c>
      <c r="D2609" s="2192"/>
      <c r="E2609" s="351">
        <f t="shared" ref="E2609:J2609" si="442">SUM(E2610:E2611)</f>
        <v>0</v>
      </c>
      <c r="F2609" s="352">
        <f t="shared" si="442"/>
        <v>0</v>
      </c>
      <c r="G2609" s="463">
        <f t="shared" si="442"/>
        <v>0</v>
      </c>
      <c r="H2609" s="464">
        <f t="shared" si="442"/>
        <v>0</v>
      </c>
      <c r="I2609" s="464">
        <f t="shared" si="442"/>
        <v>0</v>
      </c>
      <c r="J2609" s="465">
        <f t="shared" si="442"/>
        <v>0</v>
      </c>
      <c r="K2609" s="1433" t="str">
        <f t="shared" si="434"/>
        <v/>
      </c>
      <c r="L2609" s="383"/>
    </row>
    <row r="2610" spans="1:12" hidden="1">
      <c r="A2610" s="8">
        <v>190</v>
      </c>
      <c r="B2610" s="1107"/>
      <c r="C2610" s="1102">
        <v>2221</v>
      </c>
      <c r="D2610" s="1103" t="s">
        <v>1265</v>
      </c>
      <c r="E2610" s="507"/>
      <c r="F2610" s="516">
        <f t="shared" ref="F2610:F2615" si="443">G2610+H2610+I2610+J2610</f>
        <v>0</v>
      </c>
      <c r="G2610" s="430"/>
      <c r="H2610" s="431"/>
      <c r="I2610" s="431"/>
      <c r="J2610" s="432"/>
      <c r="K2610" s="1433" t="str">
        <f t="shared" si="434"/>
        <v/>
      </c>
      <c r="L2610" s="383"/>
    </row>
    <row r="2611" spans="1:12" hidden="1">
      <c r="A2611" s="8">
        <v>200</v>
      </c>
      <c r="B2611" s="1107"/>
      <c r="C2611" s="1104">
        <v>2224</v>
      </c>
      <c r="D2611" s="1105" t="s">
        <v>915</v>
      </c>
      <c r="E2611" s="513"/>
      <c r="F2611" s="517">
        <f t="shared" si="443"/>
        <v>0</v>
      </c>
      <c r="G2611" s="442"/>
      <c r="H2611" s="443"/>
      <c r="I2611" s="443"/>
      <c r="J2611" s="444"/>
      <c r="K2611" s="1433" t="str">
        <f t="shared" si="434"/>
        <v/>
      </c>
      <c r="L2611" s="383"/>
    </row>
    <row r="2612" spans="1:12" hidden="1">
      <c r="A2612" s="8">
        <v>200</v>
      </c>
      <c r="B2612" s="1100">
        <v>2500</v>
      </c>
      <c r="C2612" s="2192" t="s">
        <v>916</v>
      </c>
      <c r="D2612" s="2200"/>
      <c r="E2612" s="1415"/>
      <c r="F2612" s="352">
        <f t="shared" si="443"/>
        <v>0</v>
      </c>
      <c r="G2612" s="1214"/>
      <c r="H2612" s="1215"/>
      <c r="I2612" s="1215"/>
      <c r="J2612" s="1216"/>
      <c r="K2612" s="1433" t="str">
        <f t="shared" si="434"/>
        <v/>
      </c>
      <c r="L2612" s="383"/>
    </row>
    <row r="2613" spans="1:12" hidden="1">
      <c r="A2613" s="8">
        <v>205</v>
      </c>
      <c r="B2613" s="1100">
        <v>2600</v>
      </c>
      <c r="C2613" s="2193" t="s">
        <v>917</v>
      </c>
      <c r="D2613" s="2194"/>
      <c r="E2613" s="1415"/>
      <c r="F2613" s="352">
        <f t="shared" si="443"/>
        <v>0</v>
      </c>
      <c r="G2613" s="1214"/>
      <c r="H2613" s="1215"/>
      <c r="I2613" s="1215"/>
      <c r="J2613" s="1216"/>
      <c r="K2613" s="1433" t="str">
        <f t="shared" si="434"/>
        <v/>
      </c>
      <c r="L2613" s="383"/>
    </row>
    <row r="2614" spans="1:12" hidden="1">
      <c r="A2614" s="8">
        <v>210</v>
      </c>
      <c r="B2614" s="1100">
        <v>2700</v>
      </c>
      <c r="C2614" s="2193" t="s">
        <v>918</v>
      </c>
      <c r="D2614" s="2194"/>
      <c r="E2614" s="1415"/>
      <c r="F2614" s="352">
        <f t="shared" si="443"/>
        <v>0</v>
      </c>
      <c r="G2614" s="1214"/>
      <c r="H2614" s="1215"/>
      <c r="I2614" s="1215"/>
      <c r="J2614" s="1216"/>
      <c r="K2614" s="1433" t="str">
        <f t="shared" si="434"/>
        <v/>
      </c>
      <c r="L2614" s="383"/>
    </row>
    <row r="2615" spans="1:12" hidden="1">
      <c r="A2615" s="8">
        <v>215</v>
      </c>
      <c r="B2615" s="1100">
        <v>2800</v>
      </c>
      <c r="C2615" s="2193" t="s">
        <v>1729</v>
      </c>
      <c r="D2615" s="2194"/>
      <c r="E2615" s="1415"/>
      <c r="F2615" s="352">
        <f t="shared" si="443"/>
        <v>0</v>
      </c>
      <c r="G2615" s="1214"/>
      <c r="H2615" s="1215"/>
      <c r="I2615" s="1215"/>
      <c r="J2615" s="1216"/>
      <c r="K2615" s="1433" t="str">
        <f t="shared" si="434"/>
        <v/>
      </c>
      <c r="L2615" s="383"/>
    </row>
    <row r="2616" spans="1:12" ht="36" hidden="1" customHeight="1">
      <c r="A2616" s="7">
        <v>220</v>
      </c>
      <c r="B2616" s="1100">
        <v>2900</v>
      </c>
      <c r="C2616" s="2192" t="s">
        <v>919</v>
      </c>
      <c r="D2616" s="2192"/>
      <c r="E2616" s="351">
        <f t="shared" ref="E2616:J2616" si="444">SUM(E2617:E2624)</f>
        <v>0</v>
      </c>
      <c r="F2616" s="352">
        <f t="shared" si="444"/>
        <v>0</v>
      </c>
      <c r="G2616" s="463">
        <f t="shared" si="444"/>
        <v>0</v>
      </c>
      <c r="H2616" s="464">
        <f t="shared" si="444"/>
        <v>0</v>
      </c>
      <c r="I2616" s="464">
        <f t="shared" si="444"/>
        <v>0</v>
      </c>
      <c r="J2616" s="465">
        <f t="shared" si="444"/>
        <v>0</v>
      </c>
      <c r="K2616" s="1433" t="str">
        <f t="shared" si="434"/>
        <v/>
      </c>
      <c r="L2616" s="383"/>
    </row>
    <row r="2617" spans="1:12" hidden="1">
      <c r="A2617" s="8">
        <v>225</v>
      </c>
      <c r="B2617" s="1139"/>
      <c r="C2617" s="1102">
        <v>2910</v>
      </c>
      <c r="D2617" s="1140" t="s">
        <v>2144</v>
      </c>
      <c r="E2617" s="507"/>
      <c r="F2617" s="516">
        <f t="shared" ref="F2617:F2624" si="445">G2617+H2617+I2617+J2617</f>
        <v>0</v>
      </c>
      <c r="G2617" s="430"/>
      <c r="H2617" s="431"/>
      <c r="I2617" s="431"/>
      <c r="J2617" s="432"/>
      <c r="K2617" s="1433" t="str">
        <f t="shared" si="434"/>
        <v/>
      </c>
      <c r="L2617" s="383"/>
    </row>
    <row r="2618" spans="1:12" hidden="1">
      <c r="A2618" s="8">
        <v>230</v>
      </c>
      <c r="B2618" s="1139"/>
      <c r="C2618" s="1126">
        <v>2920</v>
      </c>
      <c r="D2618" s="1141" t="s">
        <v>2143</v>
      </c>
      <c r="E2618" s="1417"/>
      <c r="F2618" s="523">
        <f>G2618+H2618+I2618+J2618</f>
        <v>0</v>
      </c>
      <c r="G2618" s="436"/>
      <c r="H2618" s="437"/>
      <c r="I2618" s="437"/>
      <c r="J2618" s="438"/>
      <c r="K2618" s="1433" t="str">
        <f t="shared" si="434"/>
        <v/>
      </c>
      <c r="L2618" s="383"/>
    </row>
    <row r="2619" spans="1:12" ht="31.5" hidden="1">
      <c r="A2619" s="8">
        <v>245</v>
      </c>
      <c r="B2619" s="1139"/>
      <c r="C2619" s="1126">
        <v>2969</v>
      </c>
      <c r="D2619" s="1141" t="s">
        <v>920</v>
      </c>
      <c r="E2619" s="1417"/>
      <c r="F2619" s="523">
        <f t="shared" si="445"/>
        <v>0</v>
      </c>
      <c r="G2619" s="436"/>
      <c r="H2619" s="437"/>
      <c r="I2619" s="437"/>
      <c r="J2619" s="438"/>
      <c r="K2619" s="1433" t="str">
        <f t="shared" si="434"/>
        <v/>
      </c>
      <c r="L2619" s="383"/>
    </row>
    <row r="2620" spans="1:12" ht="31.5" hidden="1">
      <c r="A2620" s="7">
        <v>220</v>
      </c>
      <c r="B2620" s="1139"/>
      <c r="C2620" s="1142">
        <v>2970</v>
      </c>
      <c r="D2620" s="1143" t="s">
        <v>921</v>
      </c>
      <c r="E2620" s="1419"/>
      <c r="F2620" s="527">
        <f t="shared" si="445"/>
        <v>0</v>
      </c>
      <c r="G2620" s="630"/>
      <c r="H2620" s="631"/>
      <c r="I2620" s="631"/>
      <c r="J2620" s="606"/>
      <c r="K2620" s="1433" t="str">
        <f t="shared" si="434"/>
        <v/>
      </c>
      <c r="L2620" s="383"/>
    </row>
    <row r="2621" spans="1:12" hidden="1">
      <c r="A2621" s="8">
        <v>225</v>
      </c>
      <c r="B2621" s="1139"/>
      <c r="C2621" s="1130">
        <v>2989</v>
      </c>
      <c r="D2621" s="1144" t="s">
        <v>922</v>
      </c>
      <c r="E2621" s="1418"/>
      <c r="F2621" s="525">
        <f t="shared" si="445"/>
        <v>0</v>
      </c>
      <c r="G2621" s="622"/>
      <c r="H2621" s="623"/>
      <c r="I2621" s="623"/>
      <c r="J2621" s="587"/>
      <c r="K2621" s="1433" t="str">
        <f t="shared" si="434"/>
        <v/>
      </c>
      <c r="L2621" s="383"/>
    </row>
    <row r="2622" spans="1:12" ht="31.5" hidden="1">
      <c r="A2622" s="8">
        <v>230</v>
      </c>
      <c r="B2622" s="1107"/>
      <c r="C2622" s="1124">
        <v>2990</v>
      </c>
      <c r="D2622" s="1145" t="s">
        <v>2145</v>
      </c>
      <c r="E2622" s="1416"/>
      <c r="F2622" s="521">
        <f>G2622+H2622+I2622+J2622</f>
        <v>0</v>
      </c>
      <c r="G2622" s="439"/>
      <c r="H2622" s="440"/>
      <c r="I2622" s="440"/>
      <c r="J2622" s="441"/>
      <c r="K2622" s="1433" t="str">
        <f t="shared" si="434"/>
        <v/>
      </c>
      <c r="L2622" s="383"/>
    </row>
    <row r="2623" spans="1:12" hidden="1">
      <c r="A2623" s="8">
        <v>235</v>
      </c>
      <c r="B2623" s="1107"/>
      <c r="C2623" s="1124">
        <v>2991</v>
      </c>
      <c r="D2623" s="1145" t="s">
        <v>923</v>
      </c>
      <c r="E2623" s="1416"/>
      <c r="F2623" s="521">
        <f t="shared" si="445"/>
        <v>0</v>
      </c>
      <c r="G2623" s="439"/>
      <c r="H2623" s="440"/>
      <c r="I2623" s="440"/>
      <c r="J2623" s="441"/>
      <c r="K2623" s="1433" t="str">
        <f t="shared" si="434"/>
        <v/>
      </c>
      <c r="L2623" s="383"/>
    </row>
    <row r="2624" spans="1:12" hidden="1">
      <c r="A2624" s="8">
        <v>240</v>
      </c>
      <c r="B2624" s="1107"/>
      <c r="C2624" s="1104">
        <v>2992</v>
      </c>
      <c r="D2624" s="1146" t="s">
        <v>924</v>
      </c>
      <c r="E2624" s="513"/>
      <c r="F2624" s="517">
        <f t="shared" si="445"/>
        <v>0</v>
      </c>
      <c r="G2624" s="442"/>
      <c r="H2624" s="443"/>
      <c r="I2624" s="443"/>
      <c r="J2624" s="444"/>
      <c r="K2624" s="1433" t="str">
        <f t="shared" si="434"/>
        <v/>
      </c>
      <c r="L2624" s="383"/>
    </row>
    <row r="2625" spans="1:12" hidden="1">
      <c r="A2625" s="8">
        <v>245</v>
      </c>
      <c r="B2625" s="1100">
        <v>3300</v>
      </c>
      <c r="C2625" s="1147" t="s">
        <v>2237</v>
      </c>
      <c r="D2625" s="1977"/>
      <c r="E2625" s="351">
        <f t="shared" ref="E2625:J2625" si="446">SUM(E2626:E2630)</f>
        <v>0</v>
      </c>
      <c r="F2625" s="352">
        <f t="shared" si="446"/>
        <v>0</v>
      </c>
      <c r="G2625" s="463">
        <f t="shared" si="446"/>
        <v>0</v>
      </c>
      <c r="H2625" s="464">
        <f t="shared" si="446"/>
        <v>0</v>
      </c>
      <c r="I2625" s="464">
        <f t="shared" si="446"/>
        <v>0</v>
      </c>
      <c r="J2625" s="465">
        <f t="shared" si="446"/>
        <v>0</v>
      </c>
      <c r="K2625" s="1433" t="str">
        <f t="shared" si="434"/>
        <v/>
      </c>
      <c r="L2625" s="383"/>
    </row>
    <row r="2626" spans="1:12" hidden="1">
      <c r="A2626" s="7">
        <v>250</v>
      </c>
      <c r="B2626" s="1106"/>
      <c r="C2626" s="1102">
        <v>3301</v>
      </c>
      <c r="D2626" s="1148" t="s">
        <v>926</v>
      </c>
      <c r="E2626" s="507"/>
      <c r="F2626" s="516">
        <f t="shared" ref="F2626:F2633" si="447">G2626+H2626+I2626+J2626</f>
        <v>0</v>
      </c>
      <c r="G2626" s="430"/>
      <c r="H2626" s="431"/>
      <c r="I2626" s="1396">
        <v>0</v>
      </c>
      <c r="J2626" s="637">
        <v>0</v>
      </c>
      <c r="K2626" s="1433" t="str">
        <f t="shared" si="434"/>
        <v/>
      </c>
      <c r="L2626" s="383"/>
    </row>
    <row r="2627" spans="1:12" hidden="1">
      <c r="A2627" s="8">
        <v>255</v>
      </c>
      <c r="B2627" s="1106"/>
      <c r="C2627" s="1108">
        <v>3302</v>
      </c>
      <c r="D2627" s="1149" t="s">
        <v>1027</v>
      </c>
      <c r="E2627" s="509"/>
      <c r="F2627" s="518">
        <f t="shared" si="447"/>
        <v>0</v>
      </c>
      <c r="G2627" s="433"/>
      <c r="H2627" s="434"/>
      <c r="I2627" s="1398">
        <v>0</v>
      </c>
      <c r="J2627" s="638">
        <v>0</v>
      </c>
      <c r="K2627" s="1433" t="str">
        <f t="shared" si="434"/>
        <v/>
      </c>
      <c r="L2627" s="383"/>
    </row>
    <row r="2628" spans="1:12" hidden="1">
      <c r="A2628" s="8">
        <v>265</v>
      </c>
      <c r="B2628" s="1106"/>
      <c r="C2628" s="1108">
        <v>3303</v>
      </c>
      <c r="D2628" s="1149" t="s">
        <v>927</v>
      </c>
      <c r="E2628" s="509"/>
      <c r="F2628" s="518">
        <f t="shared" si="447"/>
        <v>0</v>
      </c>
      <c r="G2628" s="433"/>
      <c r="H2628" s="434"/>
      <c r="I2628" s="1398">
        <v>0</v>
      </c>
      <c r="J2628" s="638">
        <v>0</v>
      </c>
      <c r="K2628" s="1433" t="str">
        <f t="shared" si="434"/>
        <v/>
      </c>
      <c r="L2628" s="383"/>
    </row>
    <row r="2629" spans="1:12" hidden="1">
      <c r="A2629" s="7">
        <v>270</v>
      </c>
      <c r="B2629" s="1106"/>
      <c r="C2629" s="1108">
        <v>3304</v>
      </c>
      <c r="D2629" s="1149" t="s">
        <v>928</v>
      </c>
      <c r="E2629" s="509"/>
      <c r="F2629" s="518">
        <f t="shared" si="447"/>
        <v>0</v>
      </c>
      <c r="G2629" s="433"/>
      <c r="H2629" s="434"/>
      <c r="I2629" s="1398">
        <v>0</v>
      </c>
      <c r="J2629" s="638">
        <v>0</v>
      </c>
      <c r="K2629" s="1433" t="str">
        <f t="shared" si="434"/>
        <v/>
      </c>
      <c r="L2629" s="383"/>
    </row>
    <row r="2630" spans="1:12" ht="31.5" hidden="1">
      <c r="A2630" s="7">
        <v>290</v>
      </c>
      <c r="B2630" s="1106"/>
      <c r="C2630" s="1104">
        <v>3306</v>
      </c>
      <c r="D2630" s="1150" t="s">
        <v>1730</v>
      </c>
      <c r="E2630" s="513"/>
      <c r="F2630" s="517">
        <f t="shared" si="447"/>
        <v>0</v>
      </c>
      <c r="G2630" s="442"/>
      <c r="H2630" s="443"/>
      <c r="I2630" s="1400">
        <v>0</v>
      </c>
      <c r="J2630" s="1405">
        <v>0</v>
      </c>
      <c r="K2630" s="1433" t="str">
        <f t="shared" si="434"/>
        <v/>
      </c>
      <c r="L2630" s="383"/>
    </row>
    <row r="2631" spans="1:12" hidden="1">
      <c r="A2631" s="7">
        <v>320</v>
      </c>
      <c r="B2631" s="1100">
        <v>3900</v>
      </c>
      <c r="C2631" s="2192" t="s">
        <v>929</v>
      </c>
      <c r="D2631" s="2192"/>
      <c r="E2631" s="1415"/>
      <c r="F2631" s="352">
        <f t="shared" si="447"/>
        <v>0</v>
      </c>
      <c r="G2631" s="1214"/>
      <c r="H2631" s="1215"/>
      <c r="I2631" s="1215"/>
      <c r="J2631" s="1216"/>
      <c r="K2631" s="1433" t="str">
        <f t="shared" ref="K2631:K2678" si="448">(IF($E2631&lt;&gt;0,$K$2,IF($F2631&lt;&gt;0,$K$2,IF($G2631&lt;&gt;0,$K$2,IF($H2631&lt;&gt;0,$K$2,IF($I2631&lt;&gt;0,$K$2,IF($J2631&lt;&gt;0,$K$2,"")))))))</f>
        <v/>
      </c>
      <c r="L2631" s="383"/>
    </row>
    <row r="2632" spans="1:12" hidden="1">
      <c r="A2632" s="7">
        <v>330</v>
      </c>
      <c r="B2632" s="1100">
        <v>4000</v>
      </c>
      <c r="C2632" s="2192" t="s">
        <v>930</v>
      </c>
      <c r="D2632" s="2192"/>
      <c r="E2632" s="1415"/>
      <c r="F2632" s="352">
        <f t="shared" si="447"/>
        <v>0</v>
      </c>
      <c r="G2632" s="1214"/>
      <c r="H2632" s="1215"/>
      <c r="I2632" s="1215"/>
      <c r="J2632" s="1216"/>
      <c r="K2632" s="1433" t="str">
        <f t="shared" si="448"/>
        <v/>
      </c>
      <c r="L2632" s="383"/>
    </row>
    <row r="2633" spans="1:12" hidden="1">
      <c r="A2633" s="7">
        <v>350</v>
      </c>
      <c r="B2633" s="1100">
        <v>4100</v>
      </c>
      <c r="C2633" s="2192" t="s">
        <v>931</v>
      </c>
      <c r="D2633" s="2192"/>
      <c r="E2633" s="1415"/>
      <c r="F2633" s="352">
        <f t="shared" si="447"/>
        <v>0</v>
      </c>
      <c r="G2633" s="1214"/>
      <c r="H2633" s="1215"/>
      <c r="I2633" s="1215"/>
      <c r="J2633" s="1216"/>
      <c r="K2633" s="1433" t="str">
        <f t="shared" si="448"/>
        <v/>
      </c>
      <c r="L2633" s="383"/>
    </row>
    <row r="2634" spans="1:12" hidden="1">
      <c r="A2634" s="8">
        <v>355</v>
      </c>
      <c r="B2634" s="1100">
        <v>4200</v>
      </c>
      <c r="C2634" s="2192" t="s">
        <v>932</v>
      </c>
      <c r="D2634" s="2192"/>
      <c r="E2634" s="351">
        <f t="shared" ref="E2634:J2634" si="449">SUM(E2635:E2640)</f>
        <v>0</v>
      </c>
      <c r="F2634" s="352">
        <f t="shared" si="449"/>
        <v>0</v>
      </c>
      <c r="G2634" s="463">
        <f t="shared" si="449"/>
        <v>0</v>
      </c>
      <c r="H2634" s="464">
        <f t="shared" si="449"/>
        <v>0</v>
      </c>
      <c r="I2634" s="464">
        <f t="shared" si="449"/>
        <v>0</v>
      </c>
      <c r="J2634" s="465">
        <f t="shared" si="449"/>
        <v>0</v>
      </c>
      <c r="K2634" s="1433" t="str">
        <f t="shared" si="448"/>
        <v/>
      </c>
      <c r="L2634" s="383"/>
    </row>
    <row r="2635" spans="1:12" hidden="1">
      <c r="A2635" s="8">
        <v>375</v>
      </c>
      <c r="B2635" s="1151"/>
      <c r="C2635" s="1102">
        <v>4201</v>
      </c>
      <c r="D2635" s="1103" t="s">
        <v>933</v>
      </c>
      <c r="E2635" s="507"/>
      <c r="F2635" s="516">
        <f t="shared" ref="F2635:F2640" si="450">G2635+H2635+I2635+J2635</f>
        <v>0</v>
      </c>
      <c r="G2635" s="430"/>
      <c r="H2635" s="431"/>
      <c r="I2635" s="431"/>
      <c r="J2635" s="432"/>
      <c r="K2635" s="1433" t="str">
        <f t="shared" si="448"/>
        <v/>
      </c>
      <c r="L2635" s="383"/>
    </row>
    <row r="2636" spans="1:12" hidden="1">
      <c r="A2636" s="8">
        <v>375</v>
      </c>
      <c r="B2636" s="1151"/>
      <c r="C2636" s="1108">
        <v>4202</v>
      </c>
      <c r="D2636" s="1152" t="s">
        <v>934</v>
      </c>
      <c r="E2636" s="509"/>
      <c r="F2636" s="518">
        <f t="shared" si="450"/>
        <v>0</v>
      </c>
      <c r="G2636" s="433"/>
      <c r="H2636" s="434"/>
      <c r="I2636" s="434"/>
      <c r="J2636" s="435"/>
      <c r="K2636" s="1433" t="str">
        <f t="shared" si="448"/>
        <v/>
      </c>
      <c r="L2636" s="383"/>
    </row>
    <row r="2637" spans="1:12" hidden="1">
      <c r="A2637" s="8">
        <v>380</v>
      </c>
      <c r="B2637" s="1151"/>
      <c r="C2637" s="1108">
        <v>4214</v>
      </c>
      <c r="D2637" s="1152" t="s">
        <v>935</v>
      </c>
      <c r="E2637" s="509"/>
      <c r="F2637" s="518">
        <f t="shared" si="450"/>
        <v>0</v>
      </c>
      <c r="G2637" s="433"/>
      <c r="H2637" s="434"/>
      <c r="I2637" s="434"/>
      <c r="J2637" s="435"/>
      <c r="K2637" s="1433" t="str">
        <f t="shared" si="448"/>
        <v/>
      </c>
      <c r="L2637" s="383"/>
    </row>
    <row r="2638" spans="1:12" hidden="1">
      <c r="A2638" s="8">
        <v>385</v>
      </c>
      <c r="B2638" s="1151"/>
      <c r="C2638" s="1108">
        <v>4217</v>
      </c>
      <c r="D2638" s="1152" t="s">
        <v>936</v>
      </c>
      <c r="E2638" s="509"/>
      <c r="F2638" s="518">
        <f t="shared" si="450"/>
        <v>0</v>
      </c>
      <c r="G2638" s="433"/>
      <c r="H2638" s="434"/>
      <c r="I2638" s="434"/>
      <c r="J2638" s="435"/>
      <c r="K2638" s="1433" t="str">
        <f t="shared" si="448"/>
        <v/>
      </c>
      <c r="L2638" s="383"/>
    </row>
    <row r="2639" spans="1:12" hidden="1">
      <c r="A2639" s="8">
        <v>390</v>
      </c>
      <c r="B2639" s="1151"/>
      <c r="C2639" s="1108">
        <v>4218</v>
      </c>
      <c r="D2639" s="1109" t="s">
        <v>937</v>
      </c>
      <c r="E2639" s="509"/>
      <c r="F2639" s="518">
        <f t="shared" si="450"/>
        <v>0</v>
      </c>
      <c r="G2639" s="433"/>
      <c r="H2639" s="434"/>
      <c r="I2639" s="434"/>
      <c r="J2639" s="435"/>
      <c r="K2639" s="1433" t="str">
        <f t="shared" si="448"/>
        <v/>
      </c>
      <c r="L2639" s="383"/>
    </row>
    <row r="2640" spans="1:12" hidden="1">
      <c r="A2640" s="8">
        <v>390</v>
      </c>
      <c r="B2640" s="1151"/>
      <c r="C2640" s="1104">
        <v>4219</v>
      </c>
      <c r="D2640" s="1136" t="s">
        <v>938</v>
      </c>
      <c r="E2640" s="513"/>
      <c r="F2640" s="517">
        <f t="shared" si="450"/>
        <v>0</v>
      </c>
      <c r="G2640" s="442"/>
      <c r="H2640" s="443"/>
      <c r="I2640" s="443"/>
      <c r="J2640" s="444"/>
      <c r="K2640" s="1433" t="str">
        <f t="shared" si="448"/>
        <v/>
      </c>
      <c r="L2640" s="383"/>
    </row>
    <row r="2641" spans="1:12" hidden="1">
      <c r="A2641" s="8">
        <v>395</v>
      </c>
      <c r="B2641" s="1100">
        <v>4300</v>
      </c>
      <c r="C2641" s="2192" t="s">
        <v>1734</v>
      </c>
      <c r="D2641" s="2192"/>
      <c r="E2641" s="351">
        <f t="shared" ref="E2641:J2641" si="451">SUM(E2642:E2644)</f>
        <v>0</v>
      </c>
      <c r="F2641" s="352">
        <f t="shared" si="451"/>
        <v>0</v>
      </c>
      <c r="G2641" s="463">
        <f t="shared" si="451"/>
        <v>0</v>
      </c>
      <c r="H2641" s="464">
        <f t="shared" si="451"/>
        <v>0</v>
      </c>
      <c r="I2641" s="464">
        <f t="shared" si="451"/>
        <v>0</v>
      </c>
      <c r="J2641" s="465">
        <f t="shared" si="451"/>
        <v>0</v>
      </c>
      <c r="K2641" s="1433" t="str">
        <f t="shared" si="448"/>
        <v/>
      </c>
      <c r="L2641" s="383"/>
    </row>
    <row r="2642" spans="1:12" hidden="1">
      <c r="A2642" s="353">
        <v>397</v>
      </c>
      <c r="B2642" s="1151"/>
      <c r="C2642" s="1102">
        <v>4301</v>
      </c>
      <c r="D2642" s="1121" t="s">
        <v>939</v>
      </c>
      <c r="E2642" s="507"/>
      <c r="F2642" s="516">
        <f t="shared" ref="F2642:F2647" si="452">G2642+H2642+I2642+J2642</f>
        <v>0</v>
      </c>
      <c r="G2642" s="430"/>
      <c r="H2642" s="431"/>
      <c r="I2642" s="431"/>
      <c r="J2642" s="432"/>
      <c r="K2642" s="1433" t="str">
        <f t="shared" si="448"/>
        <v/>
      </c>
      <c r="L2642" s="383"/>
    </row>
    <row r="2643" spans="1:12" hidden="1">
      <c r="A2643" s="6">
        <v>398</v>
      </c>
      <c r="B2643" s="1151"/>
      <c r="C2643" s="1108">
        <v>4302</v>
      </c>
      <c r="D2643" s="1152" t="s">
        <v>1028</v>
      </c>
      <c r="E2643" s="509"/>
      <c r="F2643" s="518">
        <f t="shared" si="452"/>
        <v>0</v>
      </c>
      <c r="G2643" s="433"/>
      <c r="H2643" s="434"/>
      <c r="I2643" s="434"/>
      <c r="J2643" s="435"/>
      <c r="K2643" s="1433" t="str">
        <f t="shared" si="448"/>
        <v/>
      </c>
      <c r="L2643" s="383"/>
    </row>
    <row r="2644" spans="1:12" hidden="1">
      <c r="A2644" s="6">
        <v>399</v>
      </c>
      <c r="B2644" s="1151"/>
      <c r="C2644" s="1104">
        <v>4309</v>
      </c>
      <c r="D2644" s="1112" t="s">
        <v>941</v>
      </c>
      <c r="E2644" s="513"/>
      <c r="F2644" s="517">
        <f t="shared" si="452"/>
        <v>0</v>
      </c>
      <c r="G2644" s="442"/>
      <c r="H2644" s="443"/>
      <c r="I2644" s="443"/>
      <c r="J2644" s="444"/>
      <c r="K2644" s="1433" t="str">
        <f t="shared" si="448"/>
        <v/>
      </c>
      <c r="L2644" s="383"/>
    </row>
    <row r="2645" spans="1:12" hidden="1">
      <c r="A2645" s="6">
        <v>400</v>
      </c>
      <c r="B2645" s="1100">
        <v>4400</v>
      </c>
      <c r="C2645" s="2192" t="s">
        <v>1731</v>
      </c>
      <c r="D2645" s="2192"/>
      <c r="E2645" s="1415"/>
      <c r="F2645" s="352">
        <f t="shared" si="452"/>
        <v>0</v>
      </c>
      <c r="G2645" s="1214"/>
      <c r="H2645" s="1215"/>
      <c r="I2645" s="1215"/>
      <c r="J2645" s="1216"/>
      <c r="K2645" s="1433" t="str">
        <f t="shared" si="448"/>
        <v/>
      </c>
      <c r="L2645" s="383"/>
    </row>
    <row r="2646" spans="1:12" hidden="1">
      <c r="A2646" s="6">
        <v>401</v>
      </c>
      <c r="B2646" s="1100">
        <v>4500</v>
      </c>
      <c r="C2646" s="2192" t="s">
        <v>1732</v>
      </c>
      <c r="D2646" s="2192"/>
      <c r="E2646" s="1415"/>
      <c r="F2646" s="352">
        <f t="shared" si="452"/>
        <v>0</v>
      </c>
      <c r="G2646" s="1214"/>
      <c r="H2646" s="1215"/>
      <c r="I2646" s="1215"/>
      <c r="J2646" s="1216"/>
      <c r="K2646" s="1433" t="str">
        <f t="shared" si="448"/>
        <v/>
      </c>
      <c r="L2646" s="383"/>
    </row>
    <row r="2647" spans="1:12" hidden="1">
      <c r="A2647" s="14">
        <v>404</v>
      </c>
      <c r="B2647" s="1100">
        <v>4600</v>
      </c>
      <c r="C2647" s="2193" t="s">
        <v>942</v>
      </c>
      <c r="D2647" s="2194"/>
      <c r="E2647" s="1415"/>
      <c r="F2647" s="352">
        <f t="shared" si="452"/>
        <v>0</v>
      </c>
      <c r="G2647" s="1214"/>
      <c r="H2647" s="1215"/>
      <c r="I2647" s="1215"/>
      <c r="J2647" s="1216"/>
      <c r="K2647" s="1433" t="str">
        <f t="shared" si="448"/>
        <v/>
      </c>
      <c r="L2647" s="383"/>
    </row>
    <row r="2648" spans="1:12" hidden="1">
      <c r="A2648" s="14">
        <v>404</v>
      </c>
      <c r="B2648" s="1100">
        <v>4900</v>
      </c>
      <c r="C2648" s="2192" t="s">
        <v>579</v>
      </c>
      <c r="D2648" s="2192"/>
      <c r="E2648" s="351">
        <f t="shared" ref="E2648:J2648" si="453">+E2649+E2650</f>
        <v>0</v>
      </c>
      <c r="F2648" s="352">
        <f t="shared" si="453"/>
        <v>0</v>
      </c>
      <c r="G2648" s="463">
        <f t="shared" si="453"/>
        <v>0</v>
      </c>
      <c r="H2648" s="464">
        <f t="shared" si="453"/>
        <v>0</v>
      </c>
      <c r="I2648" s="464">
        <f t="shared" si="453"/>
        <v>0</v>
      </c>
      <c r="J2648" s="465">
        <f t="shared" si="453"/>
        <v>0</v>
      </c>
      <c r="K2648" s="1433" t="str">
        <f t="shared" si="448"/>
        <v/>
      </c>
      <c r="L2648" s="383"/>
    </row>
    <row r="2649" spans="1:12" hidden="1">
      <c r="A2649" s="7">
        <v>440</v>
      </c>
      <c r="B2649" s="1151"/>
      <c r="C2649" s="1102">
        <v>4901</v>
      </c>
      <c r="D2649" s="1153" t="s">
        <v>580</v>
      </c>
      <c r="E2649" s="507"/>
      <c r="F2649" s="516">
        <f>G2649+H2649+I2649+J2649</f>
        <v>0</v>
      </c>
      <c r="G2649" s="430"/>
      <c r="H2649" s="431"/>
      <c r="I2649" s="431"/>
      <c r="J2649" s="432"/>
      <c r="K2649" s="1433" t="str">
        <f t="shared" si="448"/>
        <v/>
      </c>
      <c r="L2649" s="383"/>
    </row>
    <row r="2650" spans="1:12" hidden="1">
      <c r="A2650" s="7">
        <v>450</v>
      </c>
      <c r="B2650" s="1151"/>
      <c r="C2650" s="1104">
        <v>4902</v>
      </c>
      <c r="D2650" s="1112" t="s">
        <v>581</v>
      </c>
      <c r="E2650" s="513"/>
      <c r="F2650" s="517">
        <f>G2650+H2650+I2650+J2650</f>
        <v>0</v>
      </c>
      <c r="G2650" s="442"/>
      <c r="H2650" s="443"/>
      <c r="I2650" s="443"/>
      <c r="J2650" s="444"/>
      <c r="K2650" s="1433" t="str">
        <f t="shared" si="448"/>
        <v/>
      </c>
      <c r="L2650" s="383"/>
    </row>
    <row r="2651" spans="1:12" hidden="1">
      <c r="A2651" s="7">
        <v>495</v>
      </c>
      <c r="B2651" s="1154">
        <v>5100</v>
      </c>
      <c r="C2651" s="2198" t="s">
        <v>943</v>
      </c>
      <c r="D2651" s="2198"/>
      <c r="E2651" s="1415"/>
      <c r="F2651" s="352">
        <f>G2651+H2651+I2651+J2651</f>
        <v>0</v>
      </c>
      <c r="G2651" s="1214"/>
      <c r="H2651" s="1215"/>
      <c r="I2651" s="1215"/>
      <c r="J2651" s="1216"/>
      <c r="K2651" s="1433" t="str">
        <f t="shared" si="448"/>
        <v/>
      </c>
      <c r="L2651" s="383"/>
    </row>
    <row r="2652" spans="1:12">
      <c r="A2652" s="8">
        <v>500</v>
      </c>
      <c r="B2652" s="1154">
        <v>5200</v>
      </c>
      <c r="C2652" s="2198" t="s">
        <v>944</v>
      </c>
      <c r="D2652" s="2198"/>
      <c r="E2652" s="351">
        <f t="shared" ref="E2652:J2652" si="454">SUM(E2653:E2659)</f>
        <v>0</v>
      </c>
      <c r="F2652" s="352">
        <f t="shared" si="454"/>
        <v>7244</v>
      </c>
      <c r="G2652" s="463">
        <f t="shared" si="454"/>
        <v>7244</v>
      </c>
      <c r="H2652" s="464">
        <f t="shared" si="454"/>
        <v>0</v>
      </c>
      <c r="I2652" s="464">
        <f t="shared" si="454"/>
        <v>0</v>
      </c>
      <c r="J2652" s="465">
        <f t="shared" si="454"/>
        <v>0</v>
      </c>
      <c r="K2652" s="1433">
        <f t="shared" si="448"/>
        <v>1</v>
      </c>
      <c r="L2652" s="383"/>
    </row>
    <row r="2653" spans="1:12" hidden="1">
      <c r="A2653" s="8">
        <v>505</v>
      </c>
      <c r="B2653" s="1155"/>
      <c r="C2653" s="1156">
        <v>5201</v>
      </c>
      <c r="D2653" s="1157" t="s">
        <v>945</v>
      </c>
      <c r="E2653" s="507"/>
      <c r="F2653" s="516">
        <f t="shared" ref="F2653:F2659" si="455">G2653+H2653+I2653+J2653</f>
        <v>0</v>
      </c>
      <c r="G2653" s="430"/>
      <c r="H2653" s="431"/>
      <c r="I2653" s="431"/>
      <c r="J2653" s="432"/>
      <c r="K2653" s="1433" t="str">
        <f t="shared" si="448"/>
        <v/>
      </c>
      <c r="L2653" s="383"/>
    </row>
    <row r="2654" spans="1:12" hidden="1">
      <c r="A2654" s="8">
        <v>510</v>
      </c>
      <c r="B2654" s="1155"/>
      <c r="C2654" s="1158">
        <v>5202</v>
      </c>
      <c r="D2654" s="1159" t="s">
        <v>946</v>
      </c>
      <c r="E2654" s="509"/>
      <c r="F2654" s="518">
        <f t="shared" si="455"/>
        <v>0</v>
      </c>
      <c r="G2654" s="433"/>
      <c r="H2654" s="434"/>
      <c r="I2654" s="434"/>
      <c r="J2654" s="435"/>
      <c r="K2654" s="1433" t="str">
        <f t="shared" si="448"/>
        <v/>
      </c>
      <c r="L2654" s="383"/>
    </row>
    <row r="2655" spans="1:12" hidden="1">
      <c r="A2655" s="8">
        <v>515</v>
      </c>
      <c r="B2655" s="1155"/>
      <c r="C2655" s="1158">
        <v>5203</v>
      </c>
      <c r="D2655" s="1159" t="s">
        <v>264</v>
      </c>
      <c r="E2655" s="509"/>
      <c r="F2655" s="518">
        <f t="shared" si="455"/>
        <v>0</v>
      </c>
      <c r="G2655" s="433"/>
      <c r="H2655" s="434"/>
      <c r="I2655" s="434"/>
      <c r="J2655" s="435"/>
      <c r="K2655" s="1433" t="str">
        <f t="shared" si="448"/>
        <v/>
      </c>
      <c r="L2655" s="383"/>
    </row>
    <row r="2656" spans="1:12" hidden="1">
      <c r="A2656" s="8">
        <v>520</v>
      </c>
      <c r="B2656" s="1155"/>
      <c r="C2656" s="1158">
        <v>5204</v>
      </c>
      <c r="D2656" s="1159" t="s">
        <v>265</v>
      </c>
      <c r="E2656" s="509"/>
      <c r="F2656" s="518">
        <f t="shared" si="455"/>
        <v>0</v>
      </c>
      <c r="G2656" s="433"/>
      <c r="H2656" s="434"/>
      <c r="I2656" s="434"/>
      <c r="J2656" s="435"/>
      <c r="K2656" s="1433" t="str">
        <f t="shared" si="448"/>
        <v/>
      </c>
      <c r="L2656" s="383"/>
    </row>
    <row r="2657" spans="1:12" hidden="1">
      <c r="A2657" s="8">
        <v>525</v>
      </c>
      <c r="B2657" s="1155"/>
      <c r="C2657" s="1158">
        <v>5205</v>
      </c>
      <c r="D2657" s="1159" t="s">
        <v>266</v>
      </c>
      <c r="E2657" s="509"/>
      <c r="F2657" s="518">
        <f t="shared" si="455"/>
        <v>0</v>
      </c>
      <c r="G2657" s="433"/>
      <c r="H2657" s="434"/>
      <c r="I2657" s="434"/>
      <c r="J2657" s="435"/>
      <c r="K2657" s="1433" t="str">
        <f t="shared" si="448"/>
        <v/>
      </c>
      <c r="L2657" s="383"/>
    </row>
    <row r="2658" spans="1:12">
      <c r="A2658" s="7">
        <v>635</v>
      </c>
      <c r="B2658" s="1155"/>
      <c r="C2658" s="1158">
        <v>5206</v>
      </c>
      <c r="D2658" s="1159" t="s">
        <v>267</v>
      </c>
      <c r="E2658" s="509"/>
      <c r="F2658" s="518">
        <f t="shared" si="455"/>
        <v>7244</v>
      </c>
      <c r="G2658" s="433">
        <v>7244</v>
      </c>
      <c r="H2658" s="434"/>
      <c r="I2658" s="434"/>
      <c r="J2658" s="435"/>
      <c r="K2658" s="1433">
        <f t="shared" si="448"/>
        <v>1</v>
      </c>
      <c r="L2658" s="383"/>
    </row>
    <row r="2659" spans="1:12" hidden="1">
      <c r="A2659" s="8">
        <v>640</v>
      </c>
      <c r="B2659" s="1155"/>
      <c r="C2659" s="1160">
        <v>5219</v>
      </c>
      <c r="D2659" s="1161" t="s">
        <v>268</v>
      </c>
      <c r="E2659" s="513"/>
      <c r="F2659" s="517">
        <f t="shared" si="455"/>
        <v>0</v>
      </c>
      <c r="G2659" s="442"/>
      <c r="H2659" s="443"/>
      <c r="I2659" s="443"/>
      <c r="J2659" s="444"/>
      <c r="K2659" s="1433" t="str">
        <f t="shared" si="448"/>
        <v/>
      </c>
      <c r="L2659" s="383"/>
    </row>
    <row r="2660" spans="1:12" hidden="1">
      <c r="A2660" s="8">
        <v>645</v>
      </c>
      <c r="B2660" s="1154">
        <v>5300</v>
      </c>
      <c r="C2660" s="2198" t="s">
        <v>269</v>
      </c>
      <c r="D2660" s="2198"/>
      <c r="E2660" s="351">
        <f t="shared" ref="E2660:J2660" si="456">SUM(E2661:E2662)</f>
        <v>0</v>
      </c>
      <c r="F2660" s="352">
        <f t="shared" si="456"/>
        <v>0</v>
      </c>
      <c r="G2660" s="463">
        <f t="shared" si="456"/>
        <v>0</v>
      </c>
      <c r="H2660" s="464">
        <f t="shared" si="456"/>
        <v>0</v>
      </c>
      <c r="I2660" s="464">
        <f t="shared" si="456"/>
        <v>0</v>
      </c>
      <c r="J2660" s="465">
        <f t="shared" si="456"/>
        <v>0</v>
      </c>
      <c r="K2660" s="1433" t="str">
        <f t="shared" si="448"/>
        <v/>
      </c>
      <c r="L2660" s="383"/>
    </row>
    <row r="2661" spans="1:12" hidden="1">
      <c r="A2661" s="8">
        <v>650</v>
      </c>
      <c r="B2661" s="1155"/>
      <c r="C2661" s="1156">
        <v>5301</v>
      </c>
      <c r="D2661" s="1157" t="s">
        <v>1266</v>
      </c>
      <c r="E2661" s="507"/>
      <c r="F2661" s="516">
        <f>G2661+H2661+I2661+J2661</f>
        <v>0</v>
      </c>
      <c r="G2661" s="430"/>
      <c r="H2661" s="431"/>
      <c r="I2661" s="431"/>
      <c r="J2661" s="432"/>
      <c r="K2661" s="1433" t="str">
        <f t="shared" si="448"/>
        <v/>
      </c>
      <c r="L2661" s="383"/>
    </row>
    <row r="2662" spans="1:12" hidden="1">
      <c r="A2662" s="7">
        <v>655</v>
      </c>
      <c r="B2662" s="1155"/>
      <c r="C2662" s="1160">
        <v>5309</v>
      </c>
      <c r="D2662" s="1161" t="s">
        <v>270</v>
      </c>
      <c r="E2662" s="513"/>
      <c r="F2662" s="517">
        <f>G2662+H2662+I2662+J2662</f>
        <v>0</v>
      </c>
      <c r="G2662" s="442"/>
      <c r="H2662" s="443"/>
      <c r="I2662" s="443"/>
      <c r="J2662" s="444"/>
      <c r="K2662" s="1433" t="str">
        <f t="shared" si="448"/>
        <v/>
      </c>
      <c r="L2662" s="383"/>
    </row>
    <row r="2663" spans="1:12" hidden="1">
      <c r="A2663" s="7">
        <v>665</v>
      </c>
      <c r="B2663" s="1154">
        <v>5400</v>
      </c>
      <c r="C2663" s="2198" t="s">
        <v>960</v>
      </c>
      <c r="D2663" s="2198"/>
      <c r="E2663" s="1415"/>
      <c r="F2663" s="352">
        <f>G2663+H2663+I2663+J2663</f>
        <v>0</v>
      </c>
      <c r="G2663" s="1214"/>
      <c r="H2663" s="1215"/>
      <c r="I2663" s="1215"/>
      <c r="J2663" s="1216"/>
      <c r="K2663" s="1433" t="str">
        <f t="shared" si="448"/>
        <v/>
      </c>
      <c r="L2663" s="383"/>
    </row>
    <row r="2664" spans="1:12" hidden="1">
      <c r="A2664" s="7">
        <v>675</v>
      </c>
      <c r="B2664" s="1100">
        <v>5500</v>
      </c>
      <c r="C2664" s="2192" t="s">
        <v>961</v>
      </c>
      <c r="D2664" s="2192"/>
      <c r="E2664" s="351">
        <f t="shared" ref="E2664:J2664" si="457">SUM(E2665:E2668)</f>
        <v>0</v>
      </c>
      <c r="F2664" s="352">
        <f t="shared" si="457"/>
        <v>0</v>
      </c>
      <c r="G2664" s="463">
        <f t="shared" si="457"/>
        <v>0</v>
      </c>
      <c r="H2664" s="464">
        <f t="shared" si="457"/>
        <v>0</v>
      </c>
      <c r="I2664" s="464">
        <f t="shared" si="457"/>
        <v>0</v>
      </c>
      <c r="J2664" s="465">
        <f t="shared" si="457"/>
        <v>0</v>
      </c>
      <c r="K2664" s="1433" t="str">
        <f t="shared" si="448"/>
        <v/>
      </c>
      <c r="L2664" s="383"/>
    </row>
    <row r="2665" spans="1:12" hidden="1">
      <c r="A2665" s="7">
        <v>685</v>
      </c>
      <c r="B2665" s="1151"/>
      <c r="C2665" s="1102">
        <v>5501</v>
      </c>
      <c r="D2665" s="1121" t="s">
        <v>962</v>
      </c>
      <c r="E2665" s="507"/>
      <c r="F2665" s="516">
        <f>G2665+H2665+I2665+J2665</f>
        <v>0</v>
      </c>
      <c r="G2665" s="430"/>
      <c r="H2665" s="431"/>
      <c r="I2665" s="431"/>
      <c r="J2665" s="432"/>
      <c r="K2665" s="1433" t="str">
        <f t="shared" si="448"/>
        <v/>
      </c>
      <c r="L2665" s="383"/>
    </row>
    <row r="2666" spans="1:12" hidden="1">
      <c r="A2666" s="8">
        <v>690</v>
      </c>
      <c r="B2666" s="1151"/>
      <c r="C2666" s="1108">
        <v>5502</v>
      </c>
      <c r="D2666" s="1109" t="s">
        <v>963</v>
      </c>
      <c r="E2666" s="509"/>
      <c r="F2666" s="518">
        <f>G2666+H2666+I2666+J2666</f>
        <v>0</v>
      </c>
      <c r="G2666" s="433"/>
      <c r="H2666" s="434"/>
      <c r="I2666" s="434"/>
      <c r="J2666" s="435"/>
      <c r="K2666" s="1433" t="str">
        <f t="shared" si="448"/>
        <v/>
      </c>
      <c r="L2666" s="383"/>
    </row>
    <row r="2667" spans="1:12" hidden="1">
      <c r="A2667" s="8">
        <v>695</v>
      </c>
      <c r="B2667" s="1151"/>
      <c r="C2667" s="1108">
        <v>5503</v>
      </c>
      <c r="D2667" s="1152" t="s">
        <v>964</v>
      </c>
      <c r="E2667" s="509"/>
      <c r="F2667" s="518">
        <f>G2667+H2667+I2667+J2667</f>
        <v>0</v>
      </c>
      <c r="G2667" s="433"/>
      <c r="H2667" s="434"/>
      <c r="I2667" s="434"/>
      <c r="J2667" s="435"/>
      <c r="K2667" s="1433" t="str">
        <f t="shared" si="448"/>
        <v/>
      </c>
      <c r="L2667" s="383"/>
    </row>
    <row r="2668" spans="1:12" hidden="1">
      <c r="A2668" s="7">
        <v>700</v>
      </c>
      <c r="B2668" s="1151"/>
      <c r="C2668" s="1104">
        <v>5504</v>
      </c>
      <c r="D2668" s="1132" t="s">
        <v>965</v>
      </c>
      <c r="E2668" s="513"/>
      <c r="F2668" s="517">
        <f>G2668+H2668+I2668+J2668</f>
        <v>0</v>
      </c>
      <c r="G2668" s="442"/>
      <c r="H2668" s="443"/>
      <c r="I2668" s="443"/>
      <c r="J2668" s="444"/>
      <c r="K2668" s="1433" t="str">
        <f t="shared" si="448"/>
        <v/>
      </c>
      <c r="L2668" s="383"/>
    </row>
    <row r="2669" spans="1:12" hidden="1">
      <c r="A2669" s="7">
        <v>710</v>
      </c>
      <c r="B2669" s="1154">
        <v>5700</v>
      </c>
      <c r="C2669" s="2195" t="s">
        <v>1326</v>
      </c>
      <c r="D2669" s="2196"/>
      <c r="E2669" s="351">
        <f t="shared" ref="E2669:J2669" si="458">SUM(E2670:E2672)</f>
        <v>0</v>
      </c>
      <c r="F2669" s="352">
        <f t="shared" si="458"/>
        <v>0</v>
      </c>
      <c r="G2669" s="463">
        <f t="shared" si="458"/>
        <v>0</v>
      </c>
      <c r="H2669" s="464">
        <f t="shared" si="458"/>
        <v>0</v>
      </c>
      <c r="I2669" s="464">
        <f t="shared" si="458"/>
        <v>0</v>
      </c>
      <c r="J2669" s="465">
        <f t="shared" si="458"/>
        <v>0</v>
      </c>
      <c r="K2669" s="1433" t="str">
        <f t="shared" si="448"/>
        <v/>
      </c>
      <c r="L2669" s="383"/>
    </row>
    <row r="2670" spans="1:12" ht="36" hidden="1" customHeight="1">
      <c r="A2670" s="8">
        <v>715</v>
      </c>
      <c r="B2670" s="1155"/>
      <c r="C2670" s="1156">
        <v>5701</v>
      </c>
      <c r="D2670" s="1157" t="s">
        <v>967</v>
      </c>
      <c r="E2670" s="507"/>
      <c r="F2670" s="516">
        <f>G2670+H2670+I2670+J2670</f>
        <v>0</v>
      </c>
      <c r="G2670" s="430"/>
      <c r="H2670" s="431"/>
      <c r="I2670" s="431"/>
      <c r="J2670" s="432"/>
      <c r="K2670" s="1433" t="str">
        <f t="shared" si="448"/>
        <v/>
      </c>
      <c r="L2670" s="383"/>
    </row>
    <row r="2671" spans="1:12" hidden="1">
      <c r="A2671" s="8">
        <v>720</v>
      </c>
      <c r="B2671" s="1155"/>
      <c r="C2671" s="1162">
        <v>5702</v>
      </c>
      <c r="D2671" s="1163" t="s">
        <v>968</v>
      </c>
      <c r="E2671" s="511"/>
      <c r="F2671" s="519">
        <f>G2671+H2671+I2671+J2671</f>
        <v>0</v>
      </c>
      <c r="G2671" s="497"/>
      <c r="H2671" s="498"/>
      <c r="I2671" s="498"/>
      <c r="J2671" s="499"/>
      <c r="K2671" s="1433" t="str">
        <f t="shared" si="448"/>
        <v/>
      </c>
      <c r="L2671" s="383"/>
    </row>
    <row r="2672" spans="1:12" hidden="1">
      <c r="A2672" s="8">
        <v>725</v>
      </c>
      <c r="B2672" s="1107"/>
      <c r="C2672" s="1164">
        <v>4071</v>
      </c>
      <c r="D2672" s="1165" t="s">
        <v>969</v>
      </c>
      <c r="E2672" s="1420"/>
      <c r="F2672" s="529">
        <f>G2672+H2672+I2672+J2672</f>
        <v>0</v>
      </c>
      <c r="G2672" s="632"/>
      <c r="H2672" s="1217"/>
      <c r="I2672" s="1217"/>
      <c r="J2672" s="1218"/>
      <c r="K2672" s="1433" t="str">
        <f t="shared" si="448"/>
        <v/>
      </c>
      <c r="L2672" s="383"/>
    </row>
    <row r="2673" spans="1:12" hidden="1">
      <c r="A2673" s="8">
        <v>730</v>
      </c>
      <c r="B2673" s="1166"/>
      <c r="C2673" s="1167"/>
      <c r="D2673" s="1168"/>
      <c r="E2673" s="1434"/>
      <c r="F2673" s="649"/>
      <c r="G2673" s="649"/>
      <c r="H2673" s="649"/>
      <c r="I2673" s="649"/>
      <c r="J2673" s="650"/>
      <c r="K2673" s="1433" t="str">
        <f t="shared" si="448"/>
        <v/>
      </c>
      <c r="L2673" s="383"/>
    </row>
    <row r="2674" spans="1:12" hidden="1">
      <c r="A2674" s="8">
        <v>735</v>
      </c>
      <c r="B2674" s="1169">
        <v>98</v>
      </c>
      <c r="C2674" s="2224" t="s">
        <v>970</v>
      </c>
      <c r="D2674" s="2225"/>
      <c r="E2674" s="1421"/>
      <c r="F2674" s="663">
        <f>G2674+H2674+I2674+J2674</f>
        <v>0</v>
      </c>
      <c r="G2674" s="656">
        <v>0</v>
      </c>
      <c r="H2674" s="657">
        <v>0</v>
      </c>
      <c r="I2674" s="657">
        <v>0</v>
      </c>
      <c r="J2674" s="658">
        <v>0</v>
      </c>
      <c r="K2674" s="1433" t="str">
        <f t="shared" si="448"/>
        <v/>
      </c>
      <c r="L2674" s="383"/>
    </row>
    <row r="2675" spans="1:12" hidden="1">
      <c r="A2675" s="8">
        <v>740</v>
      </c>
      <c r="B2675" s="1170"/>
      <c r="C2675" s="1171"/>
      <c r="D2675" s="1172"/>
      <c r="E2675" s="276"/>
      <c r="F2675" s="276"/>
      <c r="G2675" s="276"/>
      <c r="H2675" s="276"/>
      <c r="I2675" s="276"/>
      <c r="J2675" s="277"/>
      <c r="K2675" s="1433" t="str">
        <f t="shared" si="448"/>
        <v/>
      </c>
      <c r="L2675" s="383"/>
    </row>
    <row r="2676" spans="1:12" hidden="1">
      <c r="A2676" s="8">
        <v>745</v>
      </c>
      <c r="B2676" s="1173"/>
      <c r="C2676" s="1035"/>
      <c r="D2676" s="1168"/>
      <c r="E2676" s="665"/>
      <c r="F2676" s="665"/>
      <c r="G2676" s="665"/>
      <c r="H2676" s="665"/>
      <c r="I2676" s="665"/>
      <c r="J2676" s="279"/>
      <c r="K2676" s="1433" t="str">
        <f t="shared" si="448"/>
        <v/>
      </c>
      <c r="L2676" s="383"/>
    </row>
    <row r="2677" spans="1:12" hidden="1">
      <c r="A2677" s="7">
        <v>750</v>
      </c>
      <c r="B2677" s="1174"/>
      <c r="C2677" s="1175"/>
      <c r="D2677" s="1168"/>
      <c r="E2677" s="665"/>
      <c r="F2677" s="665"/>
      <c r="G2677" s="665"/>
      <c r="H2677" s="665"/>
      <c r="I2677" s="665"/>
      <c r="J2677" s="279"/>
      <c r="K2677" s="1433" t="str">
        <f t="shared" si="448"/>
        <v/>
      </c>
      <c r="L2677" s="383"/>
    </row>
    <row r="2678" spans="1:12" ht="16.5" thickBot="1">
      <c r="A2678" s="8">
        <v>755</v>
      </c>
      <c r="B2678" s="1176"/>
      <c r="C2678" s="1176" t="s">
        <v>494</v>
      </c>
      <c r="D2678" s="1177">
        <f>+B2678</f>
        <v>0</v>
      </c>
      <c r="E2678" s="365">
        <f t="shared" ref="E2678:J2678" si="459">SUM(E2563,E2566,E2572,E2580,E2581,E2599,E2603,E2609,E2612,E2613,E2614,E2615,E2616,E2625,E2631,E2632,E2633,E2634,E2641,E2645,E2646,E2647,E2648,E2651,E2652,E2660,E2663,E2664,E2669)+E2674</f>
        <v>0</v>
      </c>
      <c r="F2678" s="366">
        <f t="shared" si="459"/>
        <v>180962</v>
      </c>
      <c r="G2678" s="646">
        <f t="shared" si="459"/>
        <v>122935</v>
      </c>
      <c r="H2678" s="647">
        <f t="shared" si="459"/>
        <v>0</v>
      </c>
      <c r="I2678" s="647">
        <f t="shared" si="459"/>
        <v>0</v>
      </c>
      <c r="J2678" s="648">
        <f t="shared" si="459"/>
        <v>58027</v>
      </c>
      <c r="K2678" s="1433">
        <f t="shared" si="448"/>
        <v>1</v>
      </c>
      <c r="L2678" s="1428" t="str">
        <f>LEFT(C2560,1)</f>
        <v>8</v>
      </c>
    </row>
    <row r="2679" spans="1:12" ht="16.5" thickTop="1">
      <c r="A2679" s="8">
        <v>760</v>
      </c>
      <c r="B2679" s="1178"/>
      <c r="C2679" s="1179"/>
      <c r="D2679" s="1054"/>
      <c r="E2679" s="1035"/>
      <c r="F2679" s="1035"/>
      <c r="G2679" s="1035"/>
      <c r="H2679" s="1035"/>
      <c r="I2679" s="1035"/>
      <c r="J2679" s="1035"/>
      <c r="K2679" s="4">
        <f>K2678</f>
        <v>1</v>
      </c>
      <c r="L2679" s="382"/>
    </row>
    <row r="2680" spans="1:12">
      <c r="A2680" s="7">
        <v>765</v>
      </c>
      <c r="B2680" s="1089"/>
      <c r="C2680" s="1180"/>
      <c r="D2680" s="1181"/>
      <c r="E2680" s="665"/>
      <c r="F2680" s="665"/>
      <c r="G2680" s="665"/>
      <c r="H2680" s="665"/>
      <c r="I2680" s="665"/>
      <c r="J2680" s="665"/>
      <c r="K2680" s="4">
        <f>K2678</f>
        <v>1</v>
      </c>
      <c r="L2680" s="382"/>
    </row>
    <row r="2681" spans="1:12" hidden="1">
      <c r="A2681" s="7">
        <v>775</v>
      </c>
      <c r="B2681" s="1035"/>
      <c r="C2681" s="1035"/>
      <c r="D2681" s="1054"/>
      <c r="E2681" s="665"/>
      <c r="F2681" s="665"/>
      <c r="G2681" s="665"/>
      <c r="H2681" s="665"/>
      <c r="I2681" s="665"/>
      <c r="J2681" s="665"/>
      <c r="K2681" s="1815" t="str">
        <f>(IF(SUM(K2692:K2713)&lt;&gt;0,$K$2,""))</f>
        <v/>
      </c>
      <c r="L2681" s="382"/>
    </row>
    <row r="2682" spans="1:12" hidden="1">
      <c r="A2682" s="8">
        <v>780</v>
      </c>
      <c r="B2682" s="2190" t="str">
        <f>$B$7</f>
        <v>ОТЧЕТНИ ДАННИ ПО ЕБК ЗА СМЕТКИТЕ ЗА СРЕДСТВАТА ОТ ЕВРОПЕЙСКИЯ СЪЮЗ - КСФ</v>
      </c>
      <c r="C2682" s="2191"/>
      <c r="D2682" s="2191"/>
      <c r="E2682" s="665"/>
      <c r="F2682" s="665"/>
      <c r="G2682" s="665"/>
      <c r="H2682" s="665"/>
      <c r="I2682" s="665"/>
      <c r="J2682" s="665"/>
      <c r="K2682" s="1815" t="str">
        <f>(IF(SUM(K2692:K2713)&lt;&gt;0,$K$2,""))</f>
        <v/>
      </c>
      <c r="L2682" s="382"/>
    </row>
    <row r="2683" spans="1:12" hidden="1">
      <c r="A2683" s="8">
        <v>785</v>
      </c>
      <c r="B2683" s="1035"/>
      <c r="C2683" s="1035"/>
      <c r="D2683" s="1054"/>
      <c r="E2683" s="1055" t="s">
        <v>737</v>
      </c>
      <c r="F2683" s="1055" t="s">
        <v>644</v>
      </c>
      <c r="G2683" s="665"/>
      <c r="H2683" s="665"/>
      <c r="I2683" s="665"/>
      <c r="J2683" s="665"/>
      <c r="K2683" s="1815" t="str">
        <f>(IF(SUM(K2692:K2713)&lt;&gt;0,$K$2,""))</f>
        <v/>
      </c>
      <c r="L2683" s="382"/>
    </row>
    <row r="2684" spans="1:12" ht="18.75" hidden="1">
      <c r="A2684" s="8">
        <v>790</v>
      </c>
      <c r="B2684" s="2187">
        <f>$B$9</f>
        <v>0</v>
      </c>
      <c r="C2684" s="2188"/>
      <c r="D2684" s="2189"/>
      <c r="E2684" s="977">
        <f>$E$9</f>
        <v>43466</v>
      </c>
      <c r="F2684" s="1059">
        <f>$F$9</f>
        <v>43555</v>
      </c>
      <c r="G2684" s="665"/>
      <c r="H2684" s="665"/>
      <c r="I2684" s="665"/>
      <c r="J2684" s="665"/>
      <c r="K2684" s="1815" t="str">
        <f>(IF(SUM(K2692:K2713)&lt;&gt;0,$K$2,""))</f>
        <v/>
      </c>
      <c r="L2684" s="382"/>
    </row>
    <row r="2685" spans="1:12" hidden="1">
      <c r="A2685" s="8">
        <v>795</v>
      </c>
      <c r="B2685" s="1060" t="str">
        <f>$B$10</f>
        <v xml:space="preserve">                                                            (наименование на разпоредителя с бюджет)</v>
      </c>
      <c r="C2685" s="1035"/>
      <c r="D2685" s="1054"/>
      <c r="E2685" s="1089"/>
      <c r="F2685" s="1089"/>
      <c r="G2685" s="665"/>
      <c r="H2685" s="665"/>
      <c r="I2685" s="665"/>
      <c r="J2685" s="665"/>
      <c r="K2685" s="1815" t="str">
        <f>(IF(SUM(K2692:K2713)&lt;&gt;0,$K$2,""))</f>
        <v/>
      </c>
      <c r="L2685" s="382"/>
    </row>
    <row r="2686" spans="1:12" hidden="1">
      <c r="A2686" s="7">
        <v>805</v>
      </c>
      <c r="B2686" s="1060"/>
      <c r="C2686" s="1035"/>
      <c r="D2686" s="1054"/>
      <c r="E2686" s="1060"/>
      <c r="F2686" s="1035"/>
      <c r="G2686" s="665"/>
      <c r="H2686" s="665"/>
      <c r="I2686" s="665"/>
      <c r="J2686" s="665"/>
      <c r="K2686" s="1815" t="str">
        <f>(IF(SUM(K2692:K2713)&lt;&gt;0,$K$2,""))</f>
        <v/>
      </c>
      <c r="L2686" s="382"/>
    </row>
    <row r="2687" spans="1:12" ht="19.5" hidden="1">
      <c r="A2687" s="8">
        <v>810</v>
      </c>
      <c r="B2687" s="2221" t="str">
        <f>$B$12</f>
        <v>Министерство на регионалното развитие и благоустройство</v>
      </c>
      <c r="C2687" s="2222"/>
      <c r="D2687" s="2223"/>
      <c r="E2687" s="1062" t="s">
        <v>1305</v>
      </c>
      <c r="F2687" s="1814" t="str">
        <f>$F$12</f>
        <v>2100</v>
      </c>
      <c r="G2687" s="665"/>
      <c r="H2687" s="665"/>
      <c r="I2687" s="665"/>
      <c r="J2687" s="665"/>
      <c r="K2687" s="1815" t="str">
        <f>(IF(SUM(K2692:K2713)&lt;&gt;0,$K$2,""))</f>
        <v/>
      </c>
      <c r="L2687" s="382"/>
    </row>
    <row r="2688" spans="1:12" hidden="1">
      <c r="A2688" s="8">
        <v>815</v>
      </c>
      <c r="B2688" s="1064" t="str">
        <f>$B$13</f>
        <v xml:space="preserve">                                             (наименование на първостепенния разпоредител с бюджет)</v>
      </c>
      <c r="C2688" s="1035"/>
      <c r="D2688" s="1054"/>
      <c r="E2688" s="1065"/>
      <c r="F2688" s="1066"/>
      <c r="G2688" s="665"/>
      <c r="H2688" s="665"/>
      <c r="I2688" s="665"/>
      <c r="J2688" s="665"/>
      <c r="K2688" s="1815" t="str">
        <f>(IF(SUM(K2692:K2713)&lt;&gt;0,$K$2,""))</f>
        <v/>
      </c>
      <c r="L2688" s="382"/>
    </row>
    <row r="2689" spans="1:12" ht="19.5" hidden="1">
      <c r="A2689" s="11">
        <v>525</v>
      </c>
      <c r="B2689" s="1182"/>
      <c r="C2689" s="1182"/>
      <c r="D2689" s="1411" t="s">
        <v>1416</v>
      </c>
      <c r="E2689" s="1184">
        <f>$E$15</f>
        <v>98</v>
      </c>
      <c r="F2689" s="1185" t="str">
        <f>$F$15</f>
        <v>СЕС - КСФ</v>
      </c>
      <c r="G2689" s="665"/>
      <c r="H2689" s="665"/>
      <c r="I2689" s="665"/>
      <c r="J2689" s="665"/>
      <c r="K2689" s="1815" t="str">
        <f>(IF(SUM(K2692:K2713)&lt;&gt;0,$K$2,""))</f>
        <v/>
      </c>
      <c r="L2689" s="382"/>
    </row>
    <row r="2690" spans="1:12" hidden="1">
      <c r="A2690" s="7">
        <v>820</v>
      </c>
      <c r="B2690" s="1089"/>
      <c r="C2690" s="1035"/>
      <c r="D2690" s="1186" t="s">
        <v>2200</v>
      </c>
      <c r="E2690" s="665"/>
      <c r="F2690" s="1187" t="s">
        <v>740</v>
      </c>
      <c r="G2690" s="1187"/>
      <c r="H2690" s="665"/>
      <c r="I2690" s="1187"/>
      <c r="J2690" s="665"/>
      <c r="K2690" s="1815" t="str">
        <f>(IF(SUM(K2692:K2713)&lt;&gt;0,$K$2,""))</f>
        <v/>
      </c>
      <c r="L2690" s="382"/>
    </row>
    <row r="2691" spans="1:12" hidden="1">
      <c r="A2691" s="8">
        <v>821</v>
      </c>
      <c r="B2691" s="1188" t="s">
        <v>972</v>
      </c>
      <c r="C2691" s="1189" t="s">
        <v>973</v>
      </c>
      <c r="D2691" s="1190" t="s">
        <v>974</v>
      </c>
      <c r="E2691" s="1191" t="s">
        <v>975</v>
      </c>
      <c r="F2691" s="1192" t="s">
        <v>976</v>
      </c>
      <c r="G2691" s="666"/>
      <c r="H2691" s="666"/>
      <c r="I2691" s="666"/>
      <c r="J2691" s="666"/>
      <c r="K2691" s="1815" t="str">
        <f>(IF(SUM(K2692:K2713)&lt;&gt;0,$K$2,""))</f>
        <v/>
      </c>
      <c r="L2691" s="382"/>
    </row>
    <row r="2692" spans="1:12" hidden="1">
      <c r="A2692" s="8">
        <v>822</v>
      </c>
      <c r="B2692" s="1193"/>
      <c r="C2692" s="1194" t="s">
        <v>977</v>
      </c>
      <c r="D2692" s="1195" t="s">
        <v>978</v>
      </c>
      <c r="E2692" s="1219">
        <f>E2693+E2694</f>
        <v>0</v>
      </c>
      <c r="F2692" s="1220">
        <f>F2693+F2694</f>
        <v>0</v>
      </c>
      <c r="G2692" s="666"/>
      <c r="H2692" s="666"/>
      <c r="I2692" s="666"/>
      <c r="J2692" s="666"/>
      <c r="K2692" s="172" t="str">
        <f t="shared" ref="K2692:K2717" si="460">(IF($E2692&lt;&gt;0,$K$2,IF($F2692&lt;&gt;0,$K$2,"")))</f>
        <v/>
      </c>
      <c r="L2692" s="382"/>
    </row>
    <row r="2693" spans="1:12" hidden="1">
      <c r="A2693" s="8">
        <v>823</v>
      </c>
      <c r="B2693" s="1196"/>
      <c r="C2693" s="1197" t="s">
        <v>979</v>
      </c>
      <c r="D2693" s="1198" t="s">
        <v>980</v>
      </c>
      <c r="E2693" s="1221"/>
      <c r="F2693" s="1222"/>
      <c r="G2693" s="666"/>
      <c r="H2693" s="666"/>
      <c r="I2693" s="666"/>
      <c r="J2693" s="666"/>
      <c r="K2693" s="172" t="str">
        <f t="shared" si="460"/>
        <v/>
      </c>
      <c r="L2693" s="382"/>
    </row>
    <row r="2694" spans="1:12" hidden="1">
      <c r="A2694" s="8">
        <v>825</v>
      </c>
      <c r="B2694" s="1199"/>
      <c r="C2694" s="1200" t="s">
        <v>981</v>
      </c>
      <c r="D2694" s="1201" t="s">
        <v>982</v>
      </c>
      <c r="E2694" s="1223"/>
      <c r="F2694" s="1224"/>
      <c r="G2694" s="666"/>
      <c r="H2694" s="666"/>
      <c r="I2694" s="666"/>
      <c r="J2694" s="666"/>
      <c r="K2694" s="172" t="str">
        <f t="shared" si="460"/>
        <v/>
      </c>
      <c r="L2694" s="382"/>
    </row>
    <row r="2695" spans="1:12" hidden="1">
      <c r="A2695" s="8"/>
      <c r="B2695" s="1193"/>
      <c r="C2695" s="1194" t="s">
        <v>983</v>
      </c>
      <c r="D2695" s="1195" t="s">
        <v>984</v>
      </c>
      <c r="E2695" s="1225">
        <f>E2696+E2697</f>
        <v>0</v>
      </c>
      <c r="F2695" s="1226">
        <f>F2696+F2697</f>
        <v>0</v>
      </c>
      <c r="G2695" s="666"/>
      <c r="H2695" s="666"/>
      <c r="I2695" s="666"/>
      <c r="J2695" s="666"/>
      <c r="K2695" s="172" t="str">
        <f t="shared" si="460"/>
        <v/>
      </c>
      <c r="L2695" s="382"/>
    </row>
    <row r="2696" spans="1:12" hidden="1">
      <c r="A2696" s="8"/>
      <c r="B2696" s="1196"/>
      <c r="C2696" s="1197" t="s">
        <v>985</v>
      </c>
      <c r="D2696" s="1198" t="s">
        <v>980</v>
      </c>
      <c r="E2696" s="1221"/>
      <c r="F2696" s="1222"/>
      <c r="G2696" s="666"/>
      <c r="H2696" s="666"/>
      <c r="I2696" s="666"/>
      <c r="J2696" s="666"/>
      <c r="K2696" s="172" t="str">
        <f t="shared" si="460"/>
        <v/>
      </c>
      <c r="L2696" s="382"/>
    </row>
    <row r="2697" spans="1:12" hidden="1">
      <c r="A2697" s="8"/>
      <c r="B2697" s="1202"/>
      <c r="C2697" s="1203" t="s">
        <v>986</v>
      </c>
      <c r="D2697" s="1204" t="s">
        <v>987</v>
      </c>
      <c r="E2697" s="1227"/>
      <c r="F2697" s="1228"/>
      <c r="G2697" s="666"/>
      <c r="H2697" s="666"/>
      <c r="I2697" s="666"/>
      <c r="J2697" s="666"/>
      <c r="K2697" s="172" t="str">
        <f t="shared" si="460"/>
        <v/>
      </c>
      <c r="L2697" s="382"/>
    </row>
    <row r="2698" spans="1:12" hidden="1">
      <c r="A2698" s="8"/>
      <c r="B2698" s="1193"/>
      <c r="C2698" s="1194" t="s">
        <v>988</v>
      </c>
      <c r="D2698" s="1195" t="s">
        <v>989</v>
      </c>
      <c r="E2698" s="1229"/>
      <c r="F2698" s="1230"/>
      <c r="G2698" s="666"/>
      <c r="H2698" s="666"/>
      <c r="I2698" s="666"/>
      <c r="J2698" s="666"/>
      <c r="K2698" s="172" t="str">
        <f t="shared" si="460"/>
        <v/>
      </c>
      <c r="L2698" s="382"/>
    </row>
    <row r="2699" spans="1:12" hidden="1">
      <c r="A2699" s="8"/>
      <c r="B2699" s="1196"/>
      <c r="C2699" s="1205" t="s">
        <v>990</v>
      </c>
      <c r="D2699" s="1206" t="s">
        <v>991</v>
      </c>
      <c r="E2699" s="1231"/>
      <c r="F2699" s="1232"/>
      <c r="G2699" s="666"/>
      <c r="H2699" s="666"/>
      <c r="I2699" s="666"/>
      <c r="J2699" s="666"/>
      <c r="K2699" s="172" t="str">
        <f t="shared" si="460"/>
        <v/>
      </c>
      <c r="L2699" s="382"/>
    </row>
    <row r="2700" spans="1:12" hidden="1">
      <c r="A2700" s="8"/>
      <c r="B2700" s="1202"/>
      <c r="C2700" s="1200" t="s">
        <v>992</v>
      </c>
      <c r="D2700" s="1201" t="s">
        <v>993</v>
      </c>
      <c r="E2700" s="1233"/>
      <c r="F2700" s="1234"/>
      <c r="G2700" s="666"/>
      <c r="H2700" s="666"/>
      <c r="I2700" s="666"/>
      <c r="J2700" s="666"/>
      <c r="K2700" s="172" t="str">
        <f t="shared" si="460"/>
        <v/>
      </c>
      <c r="L2700" s="382"/>
    </row>
    <row r="2701" spans="1:12" hidden="1">
      <c r="A2701" s="8"/>
      <c r="B2701" s="1193"/>
      <c r="C2701" s="1194" t="s">
        <v>994</v>
      </c>
      <c r="D2701" s="1195" t="s">
        <v>995</v>
      </c>
      <c r="E2701" s="1225"/>
      <c r="F2701" s="1226"/>
      <c r="G2701" s="666"/>
      <c r="H2701" s="666"/>
      <c r="I2701" s="666"/>
      <c r="J2701" s="666"/>
      <c r="K2701" s="172" t="str">
        <f t="shared" si="460"/>
        <v/>
      </c>
      <c r="L2701" s="382"/>
    </row>
    <row r="2702" spans="1:12" hidden="1">
      <c r="A2702" s="8"/>
      <c r="B2702" s="1196"/>
      <c r="C2702" s="1205" t="s">
        <v>996</v>
      </c>
      <c r="D2702" s="1206" t="s">
        <v>997</v>
      </c>
      <c r="E2702" s="1235"/>
      <c r="F2702" s="1236"/>
      <c r="G2702" s="666"/>
      <c r="H2702" s="666"/>
      <c r="I2702" s="666"/>
      <c r="J2702" s="666"/>
      <c r="K2702" s="172" t="str">
        <f t="shared" si="460"/>
        <v/>
      </c>
      <c r="L2702" s="382"/>
    </row>
    <row r="2703" spans="1:12" hidden="1">
      <c r="A2703" s="8"/>
      <c r="B2703" s="1202"/>
      <c r="C2703" s="1200" t="s">
        <v>998</v>
      </c>
      <c r="D2703" s="1201" t="s">
        <v>999</v>
      </c>
      <c r="E2703" s="1223"/>
      <c r="F2703" s="1224"/>
      <c r="G2703" s="666"/>
      <c r="H2703" s="666"/>
      <c r="I2703" s="666"/>
      <c r="J2703" s="666"/>
      <c r="K2703" s="172" t="str">
        <f t="shared" si="460"/>
        <v/>
      </c>
      <c r="L2703" s="382"/>
    </row>
    <row r="2704" spans="1:12" hidden="1">
      <c r="A2704" s="8"/>
      <c r="B2704" s="1193"/>
      <c r="C2704" s="1194" t="s">
        <v>1000</v>
      </c>
      <c r="D2704" s="1195" t="s">
        <v>312</v>
      </c>
      <c r="E2704" s="1225"/>
      <c r="F2704" s="1226"/>
      <c r="G2704" s="666"/>
      <c r="H2704" s="666"/>
      <c r="I2704" s="666"/>
      <c r="J2704" s="666"/>
      <c r="K2704" s="172" t="str">
        <f t="shared" si="460"/>
        <v/>
      </c>
      <c r="L2704" s="382"/>
    </row>
    <row r="2705" spans="1:12" ht="31.5" hidden="1">
      <c r="A2705" s="8"/>
      <c r="B2705" s="1193"/>
      <c r="C2705" s="1194" t="s">
        <v>313</v>
      </c>
      <c r="D2705" s="1195" t="s">
        <v>11</v>
      </c>
      <c r="E2705" s="1237"/>
      <c r="F2705" s="1238"/>
      <c r="G2705" s="666"/>
      <c r="H2705" s="666"/>
      <c r="I2705" s="666"/>
      <c r="J2705" s="666"/>
      <c r="K2705" s="172" t="str">
        <f t="shared" si="460"/>
        <v/>
      </c>
      <c r="L2705" s="382"/>
    </row>
    <row r="2706" spans="1:12" hidden="1">
      <c r="A2706" s="8"/>
      <c r="B2706" s="1193"/>
      <c r="C2706" s="1194" t="s">
        <v>314</v>
      </c>
      <c r="D2706" s="1195" t="s">
        <v>9</v>
      </c>
      <c r="E2706" s="1225"/>
      <c r="F2706" s="1226"/>
      <c r="G2706" s="666"/>
      <c r="H2706" s="666"/>
      <c r="I2706" s="666"/>
      <c r="J2706" s="666"/>
      <c r="K2706" s="172" t="str">
        <f t="shared" si="460"/>
        <v/>
      </c>
      <c r="L2706" s="382"/>
    </row>
    <row r="2707" spans="1:12" ht="31.5" hidden="1">
      <c r="A2707" s="8"/>
      <c r="B2707" s="1193"/>
      <c r="C2707" s="1194" t="s">
        <v>315</v>
      </c>
      <c r="D2707" s="1195" t="s">
        <v>10</v>
      </c>
      <c r="E2707" s="1225"/>
      <c r="F2707" s="1226"/>
      <c r="G2707" s="666"/>
      <c r="H2707" s="666"/>
      <c r="I2707" s="666"/>
      <c r="J2707" s="666"/>
      <c r="K2707" s="172" t="str">
        <f t="shared" si="460"/>
        <v/>
      </c>
      <c r="L2707" s="382"/>
    </row>
    <row r="2708" spans="1:12" ht="31.5" hidden="1">
      <c r="A2708" s="8"/>
      <c r="B2708" s="1193"/>
      <c r="C2708" s="1194" t="s">
        <v>316</v>
      </c>
      <c r="D2708" s="1195" t="s">
        <v>317</v>
      </c>
      <c r="E2708" s="1225"/>
      <c r="F2708" s="1226"/>
      <c r="G2708" s="666"/>
      <c r="H2708" s="666"/>
      <c r="I2708" s="666"/>
      <c r="J2708" s="666"/>
      <c r="K2708" s="172" t="str">
        <f t="shared" si="460"/>
        <v/>
      </c>
      <c r="L2708" s="382"/>
    </row>
    <row r="2709" spans="1:12" hidden="1">
      <c r="A2709" s="8"/>
      <c r="B2709" s="1193"/>
      <c r="C2709" s="1194" t="s">
        <v>318</v>
      </c>
      <c r="D2709" s="1195" t="s">
        <v>319</v>
      </c>
      <c r="E2709" s="1225"/>
      <c r="F2709" s="1226"/>
      <c r="G2709" s="666"/>
      <c r="H2709" s="666"/>
      <c r="I2709" s="666"/>
      <c r="J2709" s="666"/>
      <c r="K2709" s="172" t="str">
        <f t="shared" si="460"/>
        <v/>
      </c>
      <c r="L2709" s="382"/>
    </row>
    <row r="2710" spans="1:12" hidden="1">
      <c r="A2710" s="8">
        <v>905</v>
      </c>
      <c r="B2710" s="1193"/>
      <c r="C2710" s="1194" t="s">
        <v>320</v>
      </c>
      <c r="D2710" s="1195" t="s">
        <v>321</v>
      </c>
      <c r="E2710" s="1225"/>
      <c r="F2710" s="1226"/>
      <c r="G2710" s="666"/>
      <c r="H2710" s="666"/>
      <c r="I2710" s="666"/>
      <c r="J2710" s="666"/>
      <c r="K2710" s="172" t="str">
        <f t="shared" si="460"/>
        <v/>
      </c>
      <c r="L2710" s="382"/>
    </row>
    <row r="2711" spans="1:12" hidden="1">
      <c r="A2711" s="8">
        <v>906</v>
      </c>
      <c r="B2711" s="1193"/>
      <c r="C2711" s="1194" t="s">
        <v>322</v>
      </c>
      <c r="D2711" s="1195" t="s">
        <v>323</v>
      </c>
      <c r="E2711" s="1225"/>
      <c r="F2711" s="1226"/>
      <c r="G2711" s="666"/>
      <c r="H2711" s="666"/>
      <c r="I2711" s="666"/>
      <c r="J2711" s="666"/>
      <c r="K2711" s="172" t="str">
        <f t="shared" si="460"/>
        <v/>
      </c>
      <c r="L2711" s="382"/>
    </row>
    <row r="2712" spans="1:12" hidden="1">
      <c r="A2712" s="8">
        <v>907</v>
      </c>
      <c r="B2712" s="1193"/>
      <c r="C2712" s="1194" t="s">
        <v>324</v>
      </c>
      <c r="D2712" s="1195" t="s">
        <v>325</v>
      </c>
      <c r="E2712" s="1225"/>
      <c r="F2712" s="1226"/>
      <c r="G2712" s="666"/>
      <c r="H2712" s="666"/>
      <c r="I2712" s="666"/>
      <c r="J2712" s="666"/>
      <c r="K2712" s="172" t="str">
        <f t="shared" si="460"/>
        <v/>
      </c>
      <c r="L2712" s="382"/>
    </row>
    <row r="2713" spans="1:12" ht="16.5" hidden="1" thickBot="1">
      <c r="A2713" s="8">
        <v>910</v>
      </c>
      <c r="B2713" s="1207"/>
      <c r="C2713" s="1208" t="s">
        <v>326</v>
      </c>
      <c r="D2713" s="1209" t="s">
        <v>327</v>
      </c>
      <c r="E2713" s="1239"/>
      <c r="F2713" s="1240"/>
      <c r="G2713" s="666"/>
      <c r="H2713" s="666"/>
      <c r="I2713" s="666"/>
      <c r="J2713" s="666"/>
      <c r="K2713" s="172" t="str">
        <f t="shared" si="460"/>
        <v/>
      </c>
      <c r="L2713" s="382"/>
    </row>
    <row r="2714" spans="1:12" ht="31.5" hidden="1">
      <c r="A2714" s="8">
        <v>911</v>
      </c>
      <c r="B2714" s="1188" t="s">
        <v>972</v>
      </c>
      <c r="C2714" s="1189" t="s">
        <v>2193</v>
      </c>
      <c r="D2714" s="1190" t="s">
        <v>2194</v>
      </c>
      <c r="E2714" s="1191" t="s">
        <v>975</v>
      </c>
      <c r="F2714" s="1192" t="s">
        <v>976</v>
      </c>
      <c r="G2714" s="666"/>
      <c r="H2714" s="666"/>
      <c r="I2714" s="666"/>
      <c r="J2714" s="666"/>
      <c r="K2714" s="172" t="str">
        <f>(IF($E2715&lt;&gt;0,$K$2,IF($F2715&lt;&gt;0,$K$2,"")))</f>
        <v/>
      </c>
      <c r="L2714" s="382"/>
    </row>
    <row r="2715" spans="1:12" hidden="1">
      <c r="B2715" s="1193"/>
      <c r="C2715" s="1194" t="s">
        <v>2196</v>
      </c>
      <c r="D2715" s="1195" t="s">
        <v>2203</v>
      </c>
      <c r="E2715" s="678">
        <f>E2716+E2717</f>
        <v>0</v>
      </c>
      <c r="F2715" s="679">
        <f>F2716+F2717</f>
        <v>0</v>
      </c>
      <c r="G2715" s="666"/>
      <c r="H2715" s="666"/>
      <c r="I2715" s="666"/>
      <c r="J2715" s="666"/>
      <c r="K2715" s="172" t="str">
        <f t="shared" si="460"/>
        <v/>
      </c>
      <c r="L2715" s="382"/>
    </row>
    <row r="2716" spans="1:12" ht="36" hidden="1" customHeight="1">
      <c r="B2716" s="1193"/>
      <c r="C2716" s="1863" t="s">
        <v>2197</v>
      </c>
      <c r="D2716" s="1865" t="s">
        <v>2201</v>
      </c>
      <c r="E2716" s="1225"/>
      <c r="F2716" s="1226"/>
      <c r="G2716" s="666"/>
      <c r="H2716" s="666"/>
      <c r="I2716" s="666"/>
      <c r="J2716" s="666"/>
      <c r="K2716" s="172" t="str">
        <f t="shared" si="460"/>
        <v/>
      </c>
      <c r="L2716" s="382"/>
    </row>
    <row r="2717" spans="1:12" ht="16.5" hidden="1" thickBot="1">
      <c r="B2717" s="1207"/>
      <c r="C2717" s="1864" t="s">
        <v>2198</v>
      </c>
      <c r="D2717" s="1866" t="s">
        <v>2202</v>
      </c>
      <c r="E2717" s="1239"/>
      <c r="F2717" s="1240"/>
      <c r="G2717" s="666"/>
      <c r="H2717" s="666"/>
      <c r="I2717" s="666"/>
      <c r="J2717" s="666"/>
      <c r="K2717" s="172" t="str">
        <f t="shared" si="460"/>
        <v/>
      </c>
      <c r="L2717" s="382"/>
    </row>
    <row r="2718" spans="1:12">
      <c r="B2718" s="1210" t="s">
        <v>642</v>
      </c>
      <c r="C2718" s="1211"/>
      <c r="D2718" s="1212"/>
      <c r="E2718" s="666"/>
      <c r="F2718" s="666"/>
      <c r="G2718" s="666"/>
      <c r="H2718" s="666"/>
      <c r="I2718" s="666"/>
      <c r="J2718" s="666"/>
      <c r="K2718" s="4">
        <f>K2678</f>
        <v>1</v>
      </c>
      <c r="L2718" s="382"/>
    </row>
    <row r="2719" spans="1:12">
      <c r="B2719" s="2226" t="s">
        <v>328</v>
      </c>
      <c r="C2719" s="2226"/>
      <c r="D2719" s="2226"/>
      <c r="E2719" s="666"/>
      <c r="F2719" s="666"/>
      <c r="G2719" s="666"/>
      <c r="H2719" s="666"/>
      <c r="I2719" s="666"/>
      <c r="J2719" s="666"/>
      <c r="K2719" s="4">
        <f>K2678</f>
        <v>1</v>
      </c>
      <c r="L2719" s="382"/>
    </row>
    <row r="2720" spans="1:12" hidden="1">
      <c r="B2720" s="2"/>
      <c r="C2720" s="2"/>
    </row>
    <row r="2721" spans="2:12">
      <c r="E2721" s="12"/>
      <c r="F2721" s="12"/>
      <c r="G2721" s="12"/>
      <c r="H2721" s="12"/>
      <c r="I2721" s="12"/>
      <c r="J2721" s="12"/>
      <c r="K2721" s="1435">
        <f>(IF($E2854&lt;&gt;0,$K$2,IF($F2854&lt;&gt;0,$K$2,IF($G2854&lt;&gt;0,$K$2,IF($H2854&lt;&gt;0,$K$2,IF($I2854&lt;&gt;0,$K$2,IF($J2854&lt;&gt;0,$K$2,"")))))))</f>
        <v>1</v>
      </c>
      <c r="L2721" s="382"/>
    </row>
    <row r="2722" spans="2:12">
      <c r="E2722" s="12"/>
      <c r="F2722" s="12"/>
      <c r="G2722" s="12"/>
      <c r="H2722" s="12"/>
      <c r="I2722" s="12"/>
      <c r="J2722" s="12"/>
      <c r="K2722" s="1435">
        <f>(IF($E2854&lt;&gt;0,$K$2,IF($F2854&lt;&gt;0,$K$2,IF($G2854&lt;&gt;0,$K$2,IF($H2854&lt;&gt;0,$K$2,IF($I2854&lt;&gt;0,$K$2,IF($J2854&lt;&gt;0,$K$2,"")))))))</f>
        <v>1</v>
      </c>
      <c r="L2722" s="382"/>
    </row>
    <row r="2723" spans="2:12">
      <c r="B2723" s="2190" t="str">
        <f>$B$7</f>
        <v>ОТЧЕТНИ ДАННИ ПО ЕБК ЗА СМЕТКИТЕ ЗА СРЕДСТВАТА ОТ ЕВРОПЕЙСКИЯ СЪЮЗ - КСФ</v>
      </c>
      <c r="C2723" s="2191"/>
      <c r="D2723" s="2191"/>
      <c r="E2723" s="1053"/>
      <c r="F2723" s="1053"/>
      <c r="G2723" s="12"/>
      <c r="H2723" s="12"/>
      <c r="I2723" s="12"/>
      <c r="J2723" s="12"/>
      <c r="K2723" s="1435">
        <f>(IF($E2854&lt;&gt;0,$K$2,IF($F2854&lt;&gt;0,$K$2,IF($G2854&lt;&gt;0,$K$2,IF($H2854&lt;&gt;0,$K$2,IF($I2854&lt;&gt;0,$K$2,IF($J2854&lt;&gt;0,$K$2,"")))))))</f>
        <v>1</v>
      </c>
      <c r="L2723" s="382"/>
    </row>
    <row r="2724" spans="2:12">
      <c r="B2724" s="1035"/>
      <c r="C2724" s="1035"/>
      <c r="D2724" s="1054"/>
      <c r="E2724" s="1055" t="s">
        <v>737</v>
      </c>
      <c r="F2724" s="1055" t="s">
        <v>644</v>
      </c>
      <c r="G2724" s="665"/>
      <c r="H2724" s="1056" t="s">
        <v>1419</v>
      </c>
      <c r="I2724" s="1057"/>
      <c r="J2724" s="1058"/>
      <c r="K2724" s="1435">
        <f>(IF($E2854&lt;&gt;0,$K$2,IF($F2854&lt;&gt;0,$K$2,IF($G2854&lt;&gt;0,$K$2,IF($H2854&lt;&gt;0,$K$2,IF($I2854&lt;&gt;0,$K$2,IF($J2854&lt;&gt;0,$K$2,"")))))))</f>
        <v>1</v>
      </c>
      <c r="L2724" s="382"/>
    </row>
    <row r="2725" spans="2:12" ht="18.75">
      <c r="B2725" s="2187">
        <f>$B$9</f>
        <v>0</v>
      </c>
      <c r="C2725" s="2188"/>
      <c r="D2725" s="2189"/>
      <c r="E2725" s="977">
        <f>$E$9</f>
        <v>43466</v>
      </c>
      <c r="F2725" s="1059">
        <f>$F$9</f>
        <v>43555</v>
      </c>
      <c r="G2725" s="665"/>
      <c r="H2725" s="665"/>
      <c r="I2725" s="665"/>
      <c r="J2725" s="665"/>
      <c r="K2725" s="1435">
        <f>(IF($E2854&lt;&gt;0,$K$2,IF($F2854&lt;&gt;0,$K$2,IF($G2854&lt;&gt;0,$K$2,IF($H2854&lt;&gt;0,$K$2,IF($I2854&lt;&gt;0,$K$2,IF($J2854&lt;&gt;0,$K$2,"")))))))</f>
        <v>1</v>
      </c>
      <c r="L2725" s="382"/>
    </row>
    <row r="2726" spans="2:12">
      <c r="B2726" s="1060" t="str">
        <f>$B$10</f>
        <v xml:space="preserve">                                                            (наименование на разпоредителя с бюджет)</v>
      </c>
      <c r="C2726" s="1035"/>
      <c r="D2726" s="1054"/>
      <c r="E2726" s="1089"/>
      <c r="F2726" s="1089"/>
      <c r="G2726" s="665"/>
      <c r="H2726" s="665"/>
      <c r="I2726" s="665"/>
      <c r="J2726" s="665"/>
      <c r="K2726" s="1435">
        <f>(IF($E2854&lt;&gt;0,$K$2,IF($F2854&lt;&gt;0,$K$2,IF($G2854&lt;&gt;0,$K$2,IF($H2854&lt;&gt;0,$K$2,IF($I2854&lt;&gt;0,$K$2,IF($J2854&lt;&gt;0,$K$2,"")))))))</f>
        <v>1</v>
      </c>
      <c r="L2726" s="382"/>
    </row>
    <row r="2727" spans="2:12">
      <c r="B2727" s="1060"/>
      <c r="C2727" s="1035"/>
      <c r="D2727" s="1054"/>
      <c r="E2727" s="1060"/>
      <c r="F2727" s="1035"/>
      <c r="G2727" s="665"/>
      <c r="H2727" s="665"/>
      <c r="I2727" s="665"/>
      <c r="J2727" s="665"/>
      <c r="K2727" s="1435">
        <f>(IF($E2854&lt;&gt;0,$K$2,IF($F2854&lt;&gt;0,$K$2,IF($G2854&lt;&gt;0,$K$2,IF($H2854&lt;&gt;0,$K$2,IF($I2854&lt;&gt;0,$K$2,IF($J2854&lt;&gt;0,$K$2,"")))))))</f>
        <v>1</v>
      </c>
      <c r="L2727" s="382"/>
    </row>
    <row r="2728" spans="2:12" ht="19.5">
      <c r="B2728" s="2221" t="str">
        <f>$B$12</f>
        <v>Министерство на регионалното развитие и благоустройство</v>
      </c>
      <c r="C2728" s="2222"/>
      <c r="D2728" s="2223"/>
      <c r="E2728" s="1062" t="s">
        <v>1305</v>
      </c>
      <c r="F2728" s="1813" t="str">
        <f>$F$12</f>
        <v>2100</v>
      </c>
      <c r="G2728" s="1063"/>
      <c r="H2728" s="665"/>
      <c r="I2728" s="665"/>
      <c r="J2728" s="665"/>
      <c r="K2728" s="1435">
        <f>(IF($E2854&lt;&gt;0,$K$2,IF($F2854&lt;&gt;0,$K$2,IF($G2854&lt;&gt;0,$K$2,IF($H2854&lt;&gt;0,$K$2,IF($I2854&lt;&gt;0,$K$2,IF($J2854&lt;&gt;0,$K$2,"")))))))</f>
        <v>1</v>
      </c>
      <c r="L2728" s="382"/>
    </row>
    <row r="2729" spans="2:12">
      <c r="B2729" s="1064" t="str">
        <f>$B$13</f>
        <v xml:space="preserve">                                             (наименование на първостепенния разпоредител с бюджет)</v>
      </c>
      <c r="C2729" s="1035"/>
      <c r="D2729" s="1054"/>
      <c r="E2729" s="1065"/>
      <c r="F2729" s="1066"/>
      <c r="G2729" s="665"/>
      <c r="H2729" s="665"/>
      <c r="I2729" s="665"/>
      <c r="J2729" s="665"/>
      <c r="K2729" s="1435">
        <f>(IF($E2854&lt;&gt;0,$K$2,IF($F2854&lt;&gt;0,$K$2,IF($G2854&lt;&gt;0,$K$2,IF($H2854&lt;&gt;0,$K$2,IF($I2854&lt;&gt;0,$K$2,IF($J2854&lt;&gt;0,$K$2,"")))))))</f>
        <v>1</v>
      </c>
      <c r="L2729" s="382"/>
    </row>
    <row r="2730" spans="2:12" ht="19.5">
      <c r="B2730" s="1067"/>
      <c r="C2730" s="665"/>
      <c r="D2730" s="1068" t="s">
        <v>1430</v>
      </c>
      <c r="E2730" s="1069">
        <f>$E$15</f>
        <v>98</v>
      </c>
      <c r="F2730" s="1412" t="str">
        <f>$F$15</f>
        <v>СЕС - КСФ</v>
      </c>
      <c r="G2730" s="665"/>
      <c r="H2730" s="12"/>
      <c r="I2730" s="665"/>
      <c r="J2730" s="12"/>
      <c r="K2730" s="1435">
        <f>(IF($E2854&lt;&gt;0,$K$2,IF($F2854&lt;&gt;0,$K$2,IF($G2854&lt;&gt;0,$K$2,IF($H2854&lt;&gt;0,$K$2,IF($I2854&lt;&gt;0,$K$2,IF($J2854&lt;&gt;0,$K$2,"")))))))</f>
        <v>1</v>
      </c>
      <c r="L2730" s="382"/>
    </row>
    <row r="2731" spans="2:12" ht="16.5" thickBot="1">
      <c r="B2731" s="1035"/>
      <c r="C2731" s="1035"/>
      <c r="D2731" s="1054"/>
      <c r="E2731" s="1066"/>
      <c r="F2731" s="1070"/>
      <c r="G2731" s="1071"/>
      <c r="H2731" s="1071"/>
      <c r="I2731" s="1071"/>
      <c r="J2731" s="1072" t="s">
        <v>740</v>
      </c>
      <c r="K2731" s="1435">
        <f>(IF($E2854&lt;&gt;0,$K$2,IF($F2854&lt;&gt;0,$K$2,IF($G2854&lt;&gt;0,$K$2,IF($H2854&lt;&gt;0,$K$2,IF($I2854&lt;&gt;0,$K$2,IF($J2854&lt;&gt;0,$K$2,"")))))))</f>
        <v>1</v>
      </c>
      <c r="L2731" s="382"/>
    </row>
    <row r="2732" spans="2:12" ht="16.5">
      <c r="B2732" s="1073"/>
      <c r="C2732" s="1074"/>
      <c r="D2732" s="1075" t="s">
        <v>1022</v>
      </c>
      <c r="E2732" s="1076" t="s">
        <v>742</v>
      </c>
      <c r="F2732" s="363" t="s">
        <v>1320</v>
      </c>
      <c r="G2732" s="1077"/>
      <c r="H2732" s="1078"/>
      <c r="I2732" s="1077"/>
      <c r="J2732" s="1079"/>
      <c r="K2732" s="1435">
        <f>(IF($E2854&lt;&gt;0,$K$2,IF($F2854&lt;&gt;0,$K$2,IF($G2854&lt;&gt;0,$K$2,IF($H2854&lt;&gt;0,$K$2,IF($I2854&lt;&gt;0,$K$2,IF($J2854&lt;&gt;0,$K$2,"")))))))</f>
        <v>1</v>
      </c>
      <c r="L2732" s="382"/>
    </row>
    <row r="2733" spans="2:12" ht="56.1" customHeight="1">
      <c r="B2733" s="1080" t="s">
        <v>692</v>
      </c>
      <c r="C2733" s="1081" t="s">
        <v>744</v>
      </c>
      <c r="D2733" s="1082" t="s">
        <v>1023</v>
      </c>
      <c r="E2733" s="1083">
        <f>$C$3</f>
        <v>2019</v>
      </c>
      <c r="F2733" s="364" t="s">
        <v>1318</v>
      </c>
      <c r="G2733" s="1084" t="s">
        <v>1317</v>
      </c>
      <c r="H2733" s="1085" t="s">
        <v>1016</v>
      </c>
      <c r="I2733" s="1086" t="s">
        <v>1306</v>
      </c>
      <c r="J2733" s="1087" t="s">
        <v>1307</v>
      </c>
      <c r="K2733" s="1435">
        <f>(IF($E2854&lt;&gt;0,$K$2,IF($F2854&lt;&gt;0,$K$2,IF($G2854&lt;&gt;0,$K$2,IF($H2854&lt;&gt;0,$K$2,IF($I2854&lt;&gt;0,$K$2,IF($J2854&lt;&gt;0,$K$2,"")))))))</f>
        <v>1</v>
      </c>
      <c r="L2733" s="382"/>
    </row>
    <row r="2734" spans="2:12" ht="69" customHeight="1">
      <c r="B2734" s="1088"/>
      <c r="C2734" s="1089"/>
      <c r="D2734" s="1090" t="s">
        <v>497</v>
      </c>
      <c r="E2734" s="344" t="s">
        <v>344</v>
      </c>
      <c r="F2734" s="344" t="s">
        <v>345</v>
      </c>
      <c r="G2734" s="659" t="s">
        <v>1029</v>
      </c>
      <c r="H2734" s="660" t="s">
        <v>1030</v>
      </c>
      <c r="I2734" s="660" t="s">
        <v>1003</v>
      </c>
      <c r="J2734" s="661" t="s">
        <v>1288</v>
      </c>
      <c r="K2734" s="1435">
        <f>(IF($E2854&lt;&gt;0,$K$2,IF($F2854&lt;&gt;0,$K$2,IF($G2854&lt;&gt;0,$K$2,IF($H2854&lt;&gt;0,$K$2,IF($I2854&lt;&gt;0,$K$2,IF($J2854&lt;&gt;0,$K$2,"")))))))</f>
        <v>1</v>
      </c>
      <c r="L2734" s="382"/>
    </row>
    <row r="2735" spans="2:12">
      <c r="B2735" s="1091"/>
      <c r="C2735" s="1819" t="str">
        <f>VLOOKUP(D2735,OP_LIST2,2,FALSE)</f>
        <v>98111</v>
      </c>
      <c r="D2735" s="1431" t="s">
        <v>1456</v>
      </c>
      <c r="E2735" s="279"/>
      <c r="F2735" s="662"/>
      <c r="G2735" s="1092"/>
      <c r="H2735" s="668"/>
      <c r="I2735" s="668"/>
      <c r="J2735" s="669"/>
      <c r="K2735" s="1435">
        <f>(IF($E2854&lt;&gt;0,$K$2,IF($F2854&lt;&gt;0,$K$2,IF($G2854&lt;&gt;0,$K$2,IF($H2854&lt;&gt;0,$K$2,IF($I2854&lt;&gt;0,$K$2,IF($J2854&lt;&gt;0,$K$2,"")))))))</f>
        <v>1</v>
      </c>
      <c r="L2735" s="382"/>
    </row>
    <row r="2736" spans="2:12">
      <c r="B2736" s="1093"/>
      <c r="C2736" s="1818">
        <f>VLOOKUP(D2737,EBK_DEIN2,2,FALSE)</f>
        <v>8831</v>
      </c>
      <c r="D2736" s="1432" t="s">
        <v>1272</v>
      </c>
      <c r="E2736" s="662"/>
      <c r="F2736" s="662"/>
      <c r="G2736" s="1094"/>
      <c r="H2736" s="670"/>
      <c r="I2736" s="670"/>
      <c r="J2736" s="671"/>
      <c r="K2736" s="1435">
        <f>(IF($E2854&lt;&gt;0,$K$2,IF($F2854&lt;&gt;0,$K$2,IF($G2854&lt;&gt;0,$K$2,IF($H2854&lt;&gt;0,$K$2,IF($I2854&lt;&gt;0,$K$2,IF($J2854&lt;&gt;0,$K$2,"")))))))</f>
        <v>1</v>
      </c>
      <c r="L2736" s="382"/>
    </row>
    <row r="2737" spans="1:12">
      <c r="B2737" s="1095"/>
      <c r="C2737" s="1819">
        <f>+C2736</f>
        <v>8831</v>
      </c>
      <c r="D2737" s="1431" t="s">
        <v>241</v>
      </c>
      <c r="E2737" s="662"/>
      <c r="F2737" s="662"/>
      <c r="G2737" s="1094"/>
      <c r="H2737" s="670"/>
      <c r="I2737" s="670"/>
      <c r="J2737" s="671"/>
      <c r="K2737" s="1435">
        <f>(IF($E2854&lt;&gt;0,$K$2,IF($F2854&lt;&gt;0,$K$2,IF($G2854&lt;&gt;0,$K$2,IF($H2854&lt;&gt;0,$K$2,IF($I2854&lt;&gt;0,$K$2,IF($J2854&lt;&gt;0,$K$2,"")))))))</f>
        <v>1</v>
      </c>
      <c r="L2737" s="382"/>
    </row>
    <row r="2738" spans="1:12">
      <c r="B2738" s="1096"/>
      <c r="C2738" s="1097"/>
      <c r="D2738" s="1098" t="s">
        <v>1024</v>
      </c>
      <c r="E2738" s="662"/>
      <c r="F2738" s="662"/>
      <c r="G2738" s="1099"/>
      <c r="H2738" s="672"/>
      <c r="I2738" s="672"/>
      <c r="J2738" s="673"/>
      <c r="K2738" s="1435">
        <f>(IF($E2854&lt;&gt;0,$K$2,IF($F2854&lt;&gt;0,$K$2,IF($G2854&lt;&gt;0,$K$2,IF($H2854&lt;&gt;0,$K$2,IF($I2854&lt;&gt;0,$K$2,IF($J2854&lt;&gt;0,$K$2,"")))))))</f>
        <v>1</v>
      </c>
      <c r="L2738" s="382"/>
    </row>
    <row r="2739" spans="1:12">
      <c r="B2739" s="1100">
        <v>100</v>
      </c>
      <c r="C2739" s="2213" t="s">
        <v>498</v>
      </c>
      <c r="D2739" s="2194"/>
      <c r="E2739" s="349">
        <f t="shared" ref="E2739:J2739" si="461">SUM(E2740:E2741)</f>
        <v>0</v>
      </c>
      <c r="F2739" s="350">
        <f t="shared" si="461"/>
        <v>8679</v>
      </c>
      <c r="G2739" s="463">
        <f t="shared" si="461"/>
        <v>7811</v>
      </c>
      <c r="H2739" s="464">
        <f t="shared" si="461"/>
        <v>0</v>
      </c>
      <c r="I2739" s="464">
        <f t="shared" si="461"/>
        <v>0</v>
      </c>
      <c r="J2739" s="465">
        <f t="shared" si="461"/>
        <v>868</v>
      </c>
      <c r="K2739" s="1433">
        <f>(IF($E2739&lt;&gt;0,$K$2,IF($F2739&lt;&gt;0,$K$2,IF($G2739&lt;&gt;0,$K$2,IF($H2739&lt;&gt;0,$K$2,IF($I2739&lt;&gt;0,$K$2,IF($J2739&lt;&gt;0,$K$2,"")))))))</f>
        <v>1</v>
      </c>
      <c r="L2739" s="383"/>
    </row>
    <row r="2740" spans="1:12" hidden="1">
      <c r="B2740" s="1101"/>
      <c r="C2740" s="1102">
        <v>101</v>
      </c>
      <c r="D2740" s="1103" t="s">
        <v>499</v>
      </c>
      <c r="E2740" s="507"/>
      <c r="F2740" s="516">
        <f>G2740+H2740+I2740+J2740</f>
        <v>0</v>
      </c>
      <c r="G2740" s="430"/>
      <c r="H2740" s="431"/>
      <c r="I2740" s="431"/>
      <c r="J2740" s="432"/>
      <c r="K2740" s="1433" t="str">
        <f t="shared" ref="K2740:K2806" si="462">(IF($E2740&lt;&gt;0,$K$2,IF($F2740&lt;&gt;0,$K$2,IF($G2740&lt;&gt;0,$K$2,IF($H2740&lt;&gt;0,$K$2,IF($I2740&lt;&gt;0,$K$2,IF($J2740&lt;&gt;0,$K$2,"")))))))</f>
        <v/>
      </c>
      <c r="L2740" s="383"/>
    </row>
    <row r="2741" spans="1:12" ht="36" customHeight="1">
      <c r="A2741" s="1035"/>
      <c r="B2741" s="1101"/>
      <c r="C2741" s="1104">
        <v>102</v>
      </c>
      <c r="D2741" s="1105" t="s">
        <v>500</v>
      </c>
      <c r="E2741" s="513"/>
      <c r="F2741" s="517">
        <f>G2741+H2741+I2741+J2741</f>
        <v>8679</v>
      </c>
      <c r="G2741" s="442">
        <v>7811</v>
      </c>
      <c r="H2741" s="443"/>
      <c r="I2741" s="443"/>
      <c r="J2741" s="444">
        <v>868</v>
      </c>
      <c r="K2741" s="1433">
        <f t="shared" si="462"/>
        <v>1</v>
      </c>
      <c r="L2741" s="383"/>
    </row>
    <row r="2742" spans="1:12" hidden="1">
      <c r="A2742" s="1035"/>
      <c r="B2742" s="1100">
        <v>200</v>
      </c>
      <c r="C2742" s="2199" t="s">
        <v>501</v>
      </c>
      <c r="D2742" s="2199"/>
      <c r="E2742" s="349">
        <f t="shared" ref="E2742:J2742" si="463">SUM(E2743:E2747)</f>
        <v>0</v>
      </c>
      <c r="F2742" s="350">
        <f t="shared" si="463"/>
        <v>0</v>
      </c>
      <c r="G2742" s="463">
        <f t="shared" si="463"/>
        <v>0</v>
      </c>
      <c r="H2742" s="464">
        <f t="shared" si="463"/>
        <v>0</v>
      </c>
      <c r="I2742" s="464">
        <f t="shared" si="463"/>
        <v>0</v>
      </c>
      <c r="J2742" s="465">
        <f t="shared" si="463"/>
        <v>0</v>
      </c>
      <c r="K2742" s="1433" t="str">
        <f t="shared" si="462"/>
        <v/>
      </c>
      <c r="L2742" s="383"/>
    </row>
    <row r="2743" spans="1:12" hidden="1">
      <c r="A2743" s="1035"/>
      <c r="B2743" s="1106"/>
      <c r="C2743" s="1102">
        <v>201</v>
      </c>
      <c r="D2743" s="1103" t="s">
        <v>502</v>
      </c>
      <c r="E2743" s="507"/>
      <c r="F2743" s="516">
        <f>G2743+H2743+I2743+J2743</f>
        <v>0</v>
      </c>
      <c r="G2743" s="430"/>
      <c r="H2743" s="431"/>
      <c r="I2743" s="431"/>
      <c r="J2743" s="432"/>
      <c r="K2743" s="1433" t="str">
        <f t="shared" si="462"/>
        <v/>
      </c>
      <c r="L2743" s="383"/>
    </row>
    <row r="2744" spans="1:12" hidden="1">
      <c r="A2744" s="1035"/>
      <c r="B2744" s="1107"/>
      <c r="C2744" s="1108">
        <v>202</v>
      </c>
      <c r="D2744" s="1109" t="s">
        <v>503</v>
      </c>
      <c r="E2744" s="509"/>
      <c r="F2744" s="518">
        <f>G2744+H2744+I2744+J2744</f>
        <v>0</v>
      </c>
      <c r="G2744" s="433"/>
      <c r="H2744" s="434"/>
      <c r="I2744" s="434"/>
      <c r="J2744" s="435"/>
      <c r="K2744" s="1433" t="str">
        <f t="shared" si="462"/>
        <v/>
      </c>
      <c r="L2744" s="383"/>
    </row>
    <row r="2745" spans="1:12" ht="31.5" hidden="1">
      <c r="A2745" s="1035"/>
      <c r="B2745" s="1110"/>
      <c r="C2745" s="1108">
        <v>205</v>
      </c>
      <c r="D2745" s="1109" t="s">
        <v>885</v>
      </c>
      <c r="E2745" s="509"/>
      <c r="F2745" s="518">
        <f>G2745+H2745+I2745+J2745</f>
        <v>0</v>
      </c>
      <c r="G2745" s="433"/>
      <c r="H2745" s="434"/>
      <c r="I2745" s="434"/>
      <c r="J2745" s="435"/>
      <c r="K2745" s="1433" t="str">
        <f t="shared" si="462"/>
        <v/>
      </c>
      <c r="L2745" s="383"/>
    </row>
    <row r="2746" spans="1:12" hidden="1">
      <c r="A2746" s="1035"/>
      <c r="B2746" s="1110"/>
      <c r="C2746" s="1108">
        <v>208</v>
      </c>
      <c r="D2746" s="1111" t="s">
        <v>886</v>
      </c>
      <c r="E2746" s="509"/>
      <c r="F2746" s="518">
        <f>G2746+H2746+I2746+J2746</f>
        <v>0</v>
      </c>
      <c r="G2746" s="433"/>
      <c r="H2746" s="434"/>
      <c r="I2746" s="434"/>
      <c r="J2746" s="435"/>
      <c r="K2746" s="1433" t="str">
        <f t="shared" si="462"/>
        <v/>
      </c>
      <c r="L2746" s="383"/>
    </row>
    <row r="2747" spans="1:12" hidden="1">
      <c r="A2747" s="1035"/>
      <c r="B2747" s="1106"/>
      <c r="C2747" s="1104">
        <v>209</v>
      </c>
      <c r="D2747" s="1112" t="s">
        <v>887</v>
      </c>
      <c r="E2747" s="513"/>
      <c r="F2747" s="517">
        <f>G2747+H2747+I2747+J2747</f>
        <v>0</v>
      </c>
      <c r="G2747" s="442"/>
      <c r="H2747" s="443"/>
      <c r="I2747" s="443"/>
      <c r="J2747" s="444"/>
      <c r="K2747" s="1433" t="str">
        <f t="shared" si="462"/>
        <v/>
      </c>
      <c r="L2747" s="383"/>
    </row>
    <row r="2748" spans="1:12">
      <c r="B2748" s="1100">
        <v>500</v>
      </c>
      <c r="C2748" s="2201" t="s">
        <v>888</v>
      </c>
      <c r="D2748" s="2201"/>
      <c r="E2748" s="349">
        <f t="shared" ref="E2748:J2748" si="464">SUM(E2749:E2755)</f>
        <v>0</v>
      </c>
      <c r="F2748" s="350">
        <f t="shared" si="464"/>
        <v>2864</v>
      </c>
      <c r="G2748" s="463">
        <f t="shared" si="464"/>
        <v>0</v>
      </c>
      <c r="H2748" s="464">
        <f t="shared" si="464"/>
        <v>0</v>
      </c>
      <c r="I2748" s="464">
        <f t="shared" si="464"/>
        <v>0</v>
      </c>
      <c r="J2748" s="465">
        <f t="shared" si="464"/>
        <v>2864</v>
      </c>
      <c r="K2748" s="1433">
        <f t="shared" si="462"/>
        <v>1</v>
      </c>
      <c r="L2748" s="383"/>
    </row>
    <row r="2749" spans="1:12" ht="31.5">
      <c r="A2749" s="1035"/>
      <c r="B2749" s="1106"/>
      <c r="C2749" s="1113">
        <v>551</v>
      </c>
      <c r="D2749" s="1114" t="s">
        <v>889</v>
      </c>
      <c r="E2749" s="507"/>
      <c r="F2749" s="516">
        <f t="shared" ref="F2749:F2756" si="465">G2749+H2749+I2749+J2749</f>
        <v>1736</v>
      </c>
      <c r="G2749" s="1395">
        <v>0</v>
      </c>
      <c r="H2749" s="1396">
        <v>0</v>
      </c>
      <c r="I2749" s="1396">
        <v>0</v>
      </c>
      <c r="J2749" s="432">
        <v>1736</v>
      </c>
      <c r="K2749" s="1433">
        <f t="shared" si="462"/>
        <v>1</v>
      </c>
      <c r="L2749" s="383"/>
    </row>
    <row r="2750" spans="1:12" hidden="1">
      <c r="B2750" s="1106"/>
      <c r="C2750" s="1115">
        <f>C2749+1</f>
        <v>552</v>
      </c>
      <c r="D2750" s="1116" t="s">
        <v>890</v>
      </c>
      <c r="E2750" s="509"/>
      <c r="F2750" s="518">
        <f t="shared" si="465"/>
        <v>0</v>
      </c>
      <c r="G2750" s="1397">
        <v>0</v>
      </c>
      <c r="H2750" s="1398">
        <v>0</v>
      </c>
      <c r="I2750" s="1398">
        <v>0</v>
      </c>
      <c r="J2750" s="435"/>
      <c r="K2750" s="1433" t="str">
        <f t="shared" si="462"/>
        <v/>
      </c>
      <c r="L2750" s="383"/>
    </row>
    <row r="2751" spans="1:12" hidden="1">
      <c r="A2751" s="1035"/>
      <c r="B2751" s="1117"/>
      <c r="C2751" s="1115">
        <v>558</v>
      </c>
      <c r="D2751" s="1118" t="s">
        <v>1444</v>
      </c>
      <c r="E2751" s="509"/>
      <c r="F2751" s="518">
        <f>G2751+H2751+I2751+J2751</f>
        <v>0</v>
      </c>
      <c r="G2751" s="1397">
        <v>0</v>
      </c>
      <c r="H2751" s="1398">
        <v>0</v>
      </c>
      <c r="I2751" s="1398">
        <v>0</v>
      </c>
      <c r="J2751" s="638">
        <v>0</v>
      </c>
      <c r="K2751" s="1433" t="str">
        <f t="shared" si="462"/>
        <v/>
      </c>
      <c r="L2751" s="383"/>
    </row>
    <row r="2752" spans="1:12">
      <c r="A2752" s="307"/>
      <c r="B2752" s="1117"/>
      <c r="C2752" s="1115">
        <v>560</v>
      </c>
      <c r="D2752" s="1118" t="s">
        <v>891</v>
      </c>
      <c r="E2752" s="509"/>
      <c r="F2752" s="518">
        <f t="shared" si="465"/>
        <v>694</v>
      </c>
      <c r="G2752" s="1397">
        <v>0</v>
      </c>
      <c r="H2752" s="1398">
        <v>0</v>
      </c>
      <c r="I2752" s="1398">
        <v>0</v>
      </c>
      <c r="J2752" s="435">
        <v>694</v>
      </c>
      <c r="K2752" s="1433">
        <f t="shared" si="462"/>
        <v>1</v>
      </c>
      <c r="L2752" s="383"/>
    </row>
    <row r="2753" spans="1:12">
      <c r="B2753" s="1117"/>
      <c r="C2753" s="1115">
        <v>580</v>
      </c>
      <c r="D2753" s="1116" t="s">
        <v>892</v>
      </c>
      <c r="E2753" s="509"/>
      <c r="F2753" s="518">
        <f t="shared" si="465"/>
        <v>434</v>
      </c>
      <c r="G2753" s="1397">
        <v>0</v>
      </c>
      <c r="H2753" s="1398">
        <v>0</v>
      </c>
      <c r="I2753" s="1398">
        <v>0</v>
      </c>
      <c r="J2753" s="435">
        <v>434</v>
      </c>
      <c r="K2753" s="1433">
        <f t="shared" si="462"/>
        <v>1</v>
      </c>
      <c r="L2753" s="383"/>
    </row>
    <row r="2754" spans="1:12" ht="31.5" hidden="1">
      <c r="B2754" s="1106"/>
      <c r="C2754" s="1108">
        <v>588</v>
      </c>
      <c r="D2754" s="1111" t="s">
        <v>1448</v>
      </c>
      <c r="E2754" s="509"/>
      <c r="F2754" s="518">
        <f>G2754+H2754+I2754+J2754</f>
        <v>0</v>
      </c>
      <c r="G2754" s="1397">
        <v>0</v>
      </c>
      <c r="H2754" s="1398">
        <v>0</v>
      </c>
      <c r="I2754" s="1398">
        <v>0</v>
      </c>
      <c r="J2754" s="638">
        <v>0</v>
      </c>
      <c r="K2754" s="1433" t="str">
        <f t="shared" si="462"/>
        <v/>
      </c>
      <c r="L2754" s="383"/>
    </row>
    <row r="2755" spans="1:12" ht="31.5" hidden="1">
      <c r="B2755" s="1106"/>
      <c r="C2755" s="1119">
        <v>590</v>
      </c>
      <c r="D2755" s="1120" t="s">
        <v>893</v>
      </c>
      <c r="E2755" s="513"/>
      <c r="F2755" s="517">
        <f t="shared" si="465"/>
        <v>0</v>
      </c>
      <c r="G2755" s="442"/>
      <c r="H2755" s="443"/>
      <c r="I2755" s="443"/>
      <c r="J2755" s="444"/>
      <c r="K2755" s="1433" t="str">
        <f t="shared" si="462"/>
        <v/>
      </c>
      <c r="L2755" s="383"/>
    </row>
    <row r="2756" spans="1:12" hidden="1">
      <c r="A2756" s="7">
        <v>5</v>
      </c>
      <c r="B2756" s="1100">
        <v>800</v>
      </c>
      <c r="C2756" s="2202" t="s">
        <v>1025</v>
      </c>
      <c r="D2756" s="2203"/>
      <c r="E2756" s="1415"/>
      <c r="F2756" s="352">
        <f t="shared" si="465"/>
        <v>0</v>
      </c>
      <c r="G2756" s="1214"/>
      <c r="H2756" s="1215"/>
      <c r="I2756" s="1215"/>
      <c r="J2756" s="1216"/>
      <c r="K2756" s="1433" t="str">
        <f t="shared" si="462"/>
        <v/>
      </c>
      <c r="L2756" s="383"/>
    </row>
    <row r="2757" spans="1:12" hidden="1">
      <c r="A2757" s="8">
        <v>10</v>
      </c>
      <c r="B2757" s="1100">
        <v>1000</v>
      </c>
      <c r="C2757" s="2199" t="s">
        <v>895</v>
      </c>
      <c r="D2757" s="2199"/>
      <c r="E2757" s="351">
        <f t="shared" ref="E2757:J2757" si="466">SUM(E2758:E2774)</f>
        <v>0</v>
      </c>
      <c r="F2757" s="352">
        <f t="shared" si="466"/>
        <v>0</v>
      </c>
      <c r="G2757" s="463">
        <f t="shared" si="466"/>
        <v>0</v>
      </c>
      <c r="H2757" s="464">
        <f t="shared" si="466"/>
        <v>0</v>
      </c>
      <c r="I2757" s="464">
        <f t="shared" si="466"/>
        <v>0</v>
      </c>
      <c r="J2757" s="465">
        <f t="shared" si="466"/>
        <v>0</v>
      </c>
      <c r="K2757" s="1433" t="str">
        <f t="shared" si="462"/>
        <v/>
      </c>
      <c r="L2757" s="383"/>
    </row>
    <row r="2758" spans="1:12" hidden="1">
      <c r="A2758" s="8">
        <v>15</v>
      </c>
      <c r="B2758" s="1107"/>
      <c r="C2758" s="1102">
        <v>1011</v>
      </c>
      <c r="D2758" s="1121" t="s">
        <v>896</v>
      </c>
      <c r="E2758" s="507"/>
      <c r="F2758" s="516">
        <f t="shared" ref="F2758:F2774" si="467">G2758+H2758+I2758+J2758</f>
        <v>0</v>
      </c>
      <c r="G2758" s="430"/>
      <c r="H2758" s="431"/>
      <c r="I2758" s="431"/>
      <c r="J2758" s="432"/>
      <c r="K2758" s="1433" t="str">
        <f t="shared" si="462"/>
        <v/>
      </c>
      <c r="L2758" s="383"/>
    </row>
    <row r="2759" spans="1:12" hidden="1">
      <c r="A2759" s="7">
        <v>35</v>
      </c>
      <c r="B2759" s="1107"/>
      <c r="C2759" s="1108">
        <v>1012</v>
      </c>
      <c r="D2759" s="1109" t="s">
        <v>897</v>
      </c>
      <c r="E2759" s="509"/>
      <c r="F2759" s="518">
        <f t="shared" si="467"/>
        <v>0</v>
      </c>
      <c r="G2759" s="433"/>
      <c r="H2759" s="434"/>
      <c r="I2759" s="434"/>
      <c r="J2759" s="435"/>
      <c r="K2759" s="1433" t="str">
        <f t="shared" si="462"/>
        <v/>
      </c>
      <c r="L2759" s="383"/>
    </row>
    <row r="2760" spans="1:12" hidden="1">
      <c r="A2760" s="8">
        <v>40</v>
      </c>
      <c r="B2760" s="1107"/>
      <c r="C2760" s="1108">
        <v>1013</v>
      </c>
      <c r="D2760" s="1109" t="s">
        <v>898</v>
      </c>
      <c r="E2760" s="509"/>
      <c r="F2760" s="518">
        <f t="shared" si="467"/>
        <v>0</v>
      </c>
      <c r="G2760" s="433"/>
      <c r="H2760" s="434"/>
      <c r="I2760" s="434"/>
      <c r="J2760" s="435"/>
      <c r="K2760" s="1433" t="str">
        <f t="shared" si="462"/>
        <v/>
      </c>
      <c r="L2760" s="383"/>
    </row>
    <row r="2761" spans="1:12" hidden="1">
      <c r="A2761" s="8">
        <v>45</v>
      </c>
      <c r="B2761" s="1107"/>
      <c r="C2761" s="1108">
        <v>1014</v>
      </c>
      <c r="D2761" s="1109" t="s">
        <v>899</v>
      </c>
      <c r="E2761" s="509"/>
      <c r="F2761" s="518">
        <f t="shared" si="467"/>
        <v>0</v>
      </c>
      <c r="G2761" s="433"/>
      <c r="H2761" s="434"/>
      <c r="I2761" s="434"/>
      <c r="J2761" s="435"/>
      <c r="K2761" s="1433" t="str">
        <f t="shared" si="462"/>
        <v/>
      </c>
      <c r="L2761" s="383"/>
    </row>
    <row r="2762" spans="1:12" hidden="1">
      <c r="A2762" s="8">
        <v>50</v>
      </c>
      <c r="B2762" s="1107"/>
      <c r="C2762" s="1108">
        <v>1015</v>
      </c>
      <c r="D2762" s="1109" t="s">
        <v>900</v>
      </c>
      <c r="E2762" s="509"/>
      <c r="F2762" s="518">
        <f t="shared" si="467"/>
        <v>0</v>
      </c>
      <c r="G2762" s="433"/>
      <c r="H2762" s="434"/>
      <c r="I2762" s="434"/>
      <c r="J2762" s="435"/>
      <c r="K2762" s="1433" t="str">
        <f t="shared" si="462"/>
        <v/>
      </c>
      <c r="L2762" s="383"/>
    </row>
    <row r="2763" spans="1:12" hidden="1">
      <c r="A2763" s="8">
        <v>55</v>
      </c>
      <c r="B2763" s="1107"/>
      <c r="C2763" s="1122">
        <v>1016</v>
      </c>
      <c r="D2763" s="1123" t="s">
        <v>901</v>
      </c>
      <c r="E2763" s="511"/>
      <c r="F2763" s="519">
        <f t="shared" si="467"/>
        <v>0</v>
      </c>
      <c r="G2763" s="497"/>
      <c r="H2763" s="498"/>
      <c r="I2763" s="498"/>
      <c r="J2763" s="499"/>
      <c r="K2763" s="1433" t="str">
        <f t="shared" si="462"/>
        <v/>
      </c>
      <c r="L2763" s="383"/>
    </row>
    <row r="2764" spans="1:12" hidden="1">
      <c r="A2764" s="8">
        <v>60</v>
      </c>
      <c r="B2764" s="1101"/>
      <c r="C2764" s="1124">
        <v>1020</v>
      </c>
      <c r="D2764" s="1125" t="s">
        <v>902</v>
      </c>
      <c r="E2764" s="1416"/>
      <c r="F2764" s="521">
        <f t="shared" si="467"/>
        <v>0</v>
      </c>
      <c r="G2764" s="439"/>
      <c r="H2764" s="440"/>
      <c r="I2764" s="440"/>
      <c r="J2764" s="441"/>
      <c r="K2764" s="1433" t="str">
        <f t="shared" si="462"/>
        <v/>
      </c>
      <c r="L2764" s="383"/>
    </row>
    <row r="2765" spans="1:12" hidden="1">
      <c r="A2765" s="7">
        <v>65</v>
      </c>
      <c r="B2765" s="1107"/>
      <c r="C2765" s="1126">
        <v>1030</v>
      </c>
      <c r="D2765" s="1127" t="s">
        <v>903</v>
      </c>
      <c r="E2765" s="1417"/>
      <c r="F2765" s="523">
        <f t="shared" si="467"/>
        <v>0</v>
      </c>
      <c r="G2765" s="436"/>
      <c r="H2765" s="437"/>
      <c r="I2765" s="437"/>
      <c r="J2765" s="438"/>
      <c r="K2765" s="1433" t="str">
        <f t="shared" si="462"/>
        <v/>
      </c>
      <c r="L2765" s="383"/>
    </row>
    <row r="2766" spans="1:12" hidden="1">
      <c r="A2766" s="8">
        <v>70</v>
      </c>
      <c r="B2766" s="1107"/>
      <c r="C2766" s="1124">
        <v>1051</v>
      </c>
      <c r="D2766" s="1128" t="s">
        <v>904</v>
      </c>
      <c r="E2766" s="1416"/>
      <c r="F2766" s="521">
        <f t="shared" si="467"/>
        <v>0</v>
      </c>
      <c r="G2766" s="439"/>
      <c r="H2766" s="440"/>
      <c r="I2766" s="440"/>
      <c r="J2766" s="441"/>
      <c r="K2766" s="1433" t="str">
        <f t="shared" si="462"/>
        <v/>
      </c>
      <c r="L2766" s="383"/>
    </row>
    <row r="2767" spans="1:12" hidden="1">
      <c r="A2767" s="8">
        <v>75</v>
      </c>
      <c r="B2767" s="1107"/>
      <c r="C2767" s="1108">
        <v>1052</v>
      </c>
      <c r="D2767" s="1109" t="s">
        <v>905</v>
      </c>
      <c r="E2767" s="509"/>
      <c r="F2767" s="518">
        <f t="shared" si="467"/>
        <v>0</v>
      </c>
      <c r="G2767" s="433"/>
      <c r="H2767" s="434"/>
      <c r="I2767" s="434"/>
      <c r="J2767" s="435"/>
      <c r="K2767" s="1433" t="str">
        <f t="shared" si="462"/>
        <v/>
      </c>
      <c r="L2767" s="383"/>
    </row>
    <row r="2768" spans="1:12" hidden="1">
      <c r="A2768" s="8">
        <v>80</v>
      </c>
      <c r="B2768" s="1107"/>
      <c r="C2768" s="1126">
        <v>1053</v>
      </c>
      <c r="D2768" s="1127" t="s">
        <v>1324</v>
      </c>
      <c r="E2768" s="1417"/>
      <c r="F2768" s="523">
        <f t="shared" si="467"/>
        <v>0</v>
      </c>
      <c r="G2768" s="436"/>
      <c r="H2768" s="437"/>
      <c r="I2768" s="437"/>
      <c r="J2768" s="438"/>
      <c r="K2768" s="1433" t="str">
        <f t="shared" si="462"/>
        <v/>
      </c>
      <c r="L2768" s="383"/>
    </row>
    <row r="2769" spans="1:12" hidden="1">
      <c r="A2769" s="8">
        <v>80</v>
      </c>
      <c r="B2769" s="1107"/>
      <c r="C2769" s="1124">
        <v>1062</v>
      </c>
      <c r="D2769" s="1125" t="s">
        <v>906</v>
      </c>
      <c r="E2769" s="1416"/>
      <c r="F2769" s="521">
        <f t="shared" si="467"/>
        <v>0</v>
      </c>
      <c r="G2769" s="439"/>
      <c r="H2769" s="440"/>
      <c r="I2769" s="440"/>
      <c r="J2769" s="441"/>
      <c r="K2769" s="1433" t="str">
        <f t="shared" si="462"/>
        <v/>
      </c>
      <c r="L2769" s="383"/>
    </row>
    <row r="2770" spans="1:12" hidden="1">
      <c r="A2770" s="8">
        <v>85</v>
      </c>
      <c r="B2770" s="1107"/>
      <c r="C2770" s="1126">
        <v>1063</v>
      </c>
      <c r="D2770" s="1129" t="s">
        <v>1282</v>
      </c>
      <c r="E2770" s="1417"/>
      <c r="F2770" s="523">
        <f t="shared" si="467"/>
        <v>0</v>
      </c>
      <c r="G2770" s="436"/>
      <c r="H2770" s="437"/>
      <c r="I2770" s="437"/>
      <c r="J2770" s="438"/>
      <c r="K2770" s="1433" t="str">
        <f t="shared" si="462"/>
        <v/>
      </c>
      <c r="L2770" s="383"/>
    </row>
    <row r="2771" spans="1:12" hidden="1">
      <c r="A2771" s="8">
        <v>90</v>
      </c>
      <c r="B2771" s="1107"/>
      <c r="C2771" s="1130">
        <v>1069</v>
      </c>
      <c r="D2771" s="1131" t="s">
        <v>907</v>
      </c>
      <c r="E2771" s="1418"/>
      <c r="F2771" s="525">
        <f t="shared" si="467"/>
        <v>0</v>
      </c>
      <c r="G2771" s="622"/>
      <c r="H2771" s="623"/>
      <c r="I2771" s="623"/>
      <c r="J2771" s="587"/>
      <c r="K2771" s="1433" t="str">
        <f t="shared" si="462"/>
        <v/>
      </c>
      <c r="L2771" s="383"/>
    </row>
    <row r="2772" spans="1:12" hidden="1">
      <c r="A2772" s="8">
        <v>90</v>
      </c>
      <c r="B2772" s="1101"/>
      <c r="C2772" s="1124">
        <v>1091</v>
      </c>
      <c r="D2772" s="1128" t="s">
        <v>1325</v>
      </c>
      <c r="E2772" s="1416"/>
      <c r="F2772" s="521">
        <f t="shared" si="467"/>
        <v>0</v>
      </c>
      <c r="G2772" s="439"/>
      <c r="H2772" s="440"/>
      <c r="I2772" s="440"/>
      <c r="J2772" s="441"/>
      <c r="K2772" s="1433" t="str">
        <f t="shared" si="462"/>
        <v/>
      </c>
      <c r="L2772" s="383"/>
    </row>
    <row r="2773" spans="1:12" hidden="1">
      <c r="A2773" s="7">
        <v>115</v>
      </c>
      <c r="B2773" s="1107"/>
      <c r="C2773" s="1108">
        <v>1092</v>
      </c>
      <c r="D2773" s="1109" t="s">
        <v>1088</v>
      </c>
      <c r="E2773" s="509"/>
      <c r="F2773" s="518">
        <f t="shared" si="467"/>
        <v>0</v>
      </c>
      <c r="G2773" s="433"/>
      <c r="H2773" s="434"/>
      <c r="I2773" s="434"/>
      <c r="J2773" s="435"/>
      <c r="K2773" s="1433" t="str">
        <f t="shared" si="462"/>
        <v/>
      </c>
      <c r="L2773" s="383"/>
    </row>
    <row r="2774" spans="1:12" hidden="1">
      <c r="A2774" s="7">
        <v>125</v>
      </c>
      <c r="B2774" s="1107"/>
      <c r="C2774" s="1104">
        <v>1098</v>
      </c>
      <c r="D2774" s="1132" t="s">
        <v>908</v>
      </c>
      <c r="E2774" s="513"/>
      <c r="F2774" s="517">
        <f t="shared" si="467"/>
        <v>0</v>
      </c>
      <c r="G2774" s="442"/>
      <c r="H2774" s="443"/>
      <c r="I2774" s="443"/>
      <c r="J2774" s="444"/>
      <c r="K2774" s="1433" t="str">
        <f t="shared" si="462"/>
        <v/>
      </c>
      <c r="L2774" s="383"/>
    </row>
    <row r="2775" spans="1:12" hidden="1">
      <c r="A2775" s="8">
        <v>130</v>
      </c>
      <c r="B2775" s="1100">
        <v>1900</v>
      </c>
      <c r="C2775" s="2192" t="s">
        <v>575</v>
      </c>
      <c r="D2775" s="2192"/>
      <c r="E2775" s="351">
        <f t="shared" ref="E2775:J2775" si="468">SUM(E2776:E2778)</f>
        <v>0</v>
      </c>
      <c r="F2775" s="352">
        <f t="shared" si="468"/>
        <v>0</v>
      </c>
      <c r="G2775" s="463">
        <f t="shared" si="468"/>
        <v>0</v>
      </c>
      <c r="H2775" s="464">
        <f t="shared" si="468"/>
        <v>0</v>
      </c>
      <c r="I2775" s="464">
        <f t="shared" si="468"/>
        <v>0</v>
      </c>
      <c r="J2775" s="465">
        <f t="shared" si="468"/>
        <v>0</v>
      </c>
      <c r="K2775" s="1433" t="str">
        <f t="shared" si="462"/>
        <v/>
      </c>
      <c r="L2775" s="383"/>
    </row>
    <row r="2776" spans="1:12" ht="31.5" hidden="1">
      <c r="A2776" s="8">
        <v>135</v>
      </c>
      <c r="B2776" s="1107"/>
      <c r="C2776" s="1102">
        <v>1901</v>
      </c>
      <c r="D2776" s="1133" t="s">
        <v>576</v>
      </c>
      <c r="E2776" s="507"/>
      <c r="F2776" s="516">
        <f>G2776+H2776+I2776+J2776</f>
        <v>0</v>
      </c>
      <c r="G2776" s="430"/>
      <c r="H2776" s="431"/>
      <c r="I2776" s="431"/>
      <c r="J2776" s="432"/>
      <c r="K2776" s="1433" t="str">
        <f t="shared" si="462"/>
        <v/>
      </c>
      <c r="L2776" s="383"/>
    </row>
    <row r="2777" spans="1:12" ht="31.5" hidden="1">
      <c r="A2777" s="8">
        <v>140</v>
      </c>
      <c r="B2777" s="1134"/>
      <c r="C2777" s="1108">
        <v>1981</v>
      </c>
      <c r="D2777" s="1135" t="s">
        <v>577</v>
      </c>
      <c r="E2777" s="509"/>
      <c r="F2777" s="518">
        <f>G2777+H2777+I2777+J2777</f>
        <v>0</v>
      </c>
      <c r="G2777" s="433"/>
      <c r="H2777" s="434"/>
      <c r="I2777" s="434"/>
      <c r="J2777" s="435"/>
      <c r="K2777" s="1433" t="str">
        <f t="shared" si="462"/>
        <v/>
      </c>
      <c r="L2777" s="383"/>
    </row>
    <row r="2778" spans="1:12" ht="31.5" hidden="1">
      <c r="A2778" s="8">
        <v>145</v>
      </c>
      <c r="B2778" s="1107"/>
      <c r="C2778" s="1104">
        <v>1991</v>
      </c>
      <c r="D2778" s="1136" t="s">
        <v>578</v>
      </c>
      <c r="E2778" s="513"/>
      <c r="F2778" s="517">
        <f>G2778+H2778+I2778+J2778</f>
        <v>0</v>
      </c>
      <c r="G2778" s="442"/>
      <c r="H2778" s="443"/>
      <c r="I2778" s="443"/>
      <c r="J2778" s="444"/>
      <c r="K2778" s="1433" t="str">
        <f t="shared" si="462"/>
        <v/>
      </c>
      <c r="L2778" s="383"/>
    </row>
    <row r="2779" spans="1:12" hidden="1">
      <c r="A2779" s="8">
        <v>150</v>
      </c>
      <c r="B2779" s="1100">
        <v>2100</v>
      </c>
      <c r="C2779" s="2192" t="s">
        <v>1072</v>
      </c>
      <c r="D2779" s="2192"/>
      <c r="E2779" s="351">
        <f t="shared" ref="E2779:J2779" si="469">SUM(E2780:E2784)</f>
        <v>0</v>
      </c>
      <c r="F2779" s="352">
        <f t="shared" si="469"/>
        <v>0</v>
      </c>
      <c r="G2779" s="463">
        <f t="shared" si="469"/>
        <v>0</v>
      </c>
      <c r="H2779" s="464">
        <f t="shared" si="469"/>
        <v>0</v>
      </c>
      <c r="I2779" s="464">
        <f t="shared" si="469"/>
        <v>0</v>
      </c>
      <c r="J2779" s="465">
        <f t="shared" si="469"/>
        <v>0</v>
      </c>
      <c r="K2779" s="1433" t="str">
        <f t="shared" si="462"/>
        <v/>
      </c>
      <c r="L2779" s="383"/>
    </row>
    <row r="2780" spans="1:12" hidden="1">
      <c r="A2780" s="8">
        <v>155</v>
      </c>
      <c r="B2780" s="1107"/>
      <c r="C2780" s="1102">
        <v>2110</v>
      </c>
      <c r="D2780" s="1137" t="s">
        <v>909</v>
      </c>
      <c r="E2780" s="507"/>
      <c r="F2780" s="516">
        <f>G2780+H2780+I2780+J2780</f>
        <v>0</v>
      </c>
      <c r="G2780" s="430"/>
      <c r="H2780" s="431"/>
      <c r="I2780" s="431"/>
      <c r="J2780" s="432"/>
      <c r="K2780" s="1433" t="str">
        <f t="shared" si="462"/>
        <v/>
      </c>
      <c r="L2780" s="383"/>
    </row>
    <row r="2781" spans="1:12" hidden="1">
      <c r="A2781" s="8">
        <v>160</v>
      </c>
      <c r="B2781" s="1134"/>
      <c r="C2781" s="1108">
        <v>2120</v>
      </c>
      <c r="D2781" s="1111" t="s">
        <v>910</v>
      </c>
      <c r="E2781" s="509"/>
      <c r="F2781" s="518">
        <f>G2781+H2781+I2781+J2781</f>
        <v>0</v>
      </c>
      <c r="G2781" s="433"/>
      <c r="H2781" s="434"/>
      <c r="I2781" s="434"/>
      <c r="J2781" s="435"/>
      <c r="K2781" s="1433" t="str">
        <f t="shared" si="462"/>
        <v/>
      </c>
      <c r="L2781" s="383"/>
    </row>
    <row r="2782" spans="1:12" hidden="1">
      <c r="A2782" s="8">
        <v>165</v>
      </c>
      <c r="B2782" s="1134"/>
      <c r="C2782" s="1108">
        <v>2125</v>
      </c>
      <c r="D2782" s="1111" t="s">
        <v>1026</v>
      </c>
      <c r="E2782" s="509"/>
      <c r="F2782" s="518">
        <f>G2782+H2782+I2782+J2782</f>
        <v>0</v>
      </c>
      <c r="G2782" s="433"/>
      <c r="H2782" s="434"/>
      <c r="I2782" s="1398">
        <v>0</v>
      </c>
      <c r="J2782" s="435"/>
      <c r="K2782" s="1433" t="str">
        <f t="shared" si="462"/>
        <v/>
      </c>
      <c r="L2782" s="383"/>
    </row>
    <row r="2783" spans="1:12" hidden="1">
      <c r="A2783" s="8">
        <v>175</v>
      </c>
      <c r="B2783" s="1106"/>
      <c r="C2783" s="1108">
        <v>2140</v>
      </c>
      <c r="D2783" s="1111" t="s">
        <v>912</v>
      </c>
      <c r="E2783" s="509"/>
      <c r="F2783" s="518">
        <f>G2783+H2783+I2783+J2783</f>
        <v>0</v>
      </c>
      <c r="G2783" s="433"/>
      <c r="H2783" s="434"/>
      <c r="I2783" s="1398">
        <v>0</v>
      </c>
      <c r="J2783" s="435"/>
      <c r="K2783" s="1433" t="str">
        <f t="shared" si="462"/>
        <v/>
      </c>
      <c r="L2783" s="383"/>
    </row>
    <row r="2784" spans="1:12" hidden="1">
      <c r="A2784" s="8">
        <v>180</v>
      </c>
      <c r="B2784" s="1107"/>
      <c r="C2784" s="1104">
        <v>2190</v>
      </c>
      <c r="D2784" s="1138" t="s">
        <v>913</v>
      </c>
      <c r="E2784" s="513"/>
      <c r="F2784" s="517">
        <f>G2784+H2784+I2784+J2784</f>
        <v>0</v>
      </c>
      <c r="G2784" s="442"/>
      <c r="H2784" s="443"/>
      <c r="I2784" s="1400">
        <v>0</v>
      </c>
      <c r="J2784" s="444"/>
      <c r="K2784" s="1433" t="str">
        <f t="shared" si="462"/>
        <v/>
      </c>
      <c r="L2784" s="383"/>
    </row>
    <row r="2785" spans="1:12" hidden="1">
      <c r="A2785" s="8">
        <v>185</v>
      </c>
      <c r="B2785" s="1100">
        <v>2200</v>
      </c>
      <c r="C2785" s="2192" t="s">
        <v>914</v>
      </c>
      <c r="D2785" s="2192"/>
      <c r="E2785" s="351">
        <f t="shared" ref="E2785:J2785" si="470">SUM(E2786:E2787)</f>
        <v>0</v>
      </c>
      <c r="F2785" s="352">
        <f t="shared" si="470"/>
        <v>0</v>
      </c>
      <c r="G2785" s="463">
        <f t="shared" si="470"/>
        <v>0</v>
      </c>
      <c r="H2785" s="464">
        <f t="shared" si="470"/>
        <v>0</v>
      </c>
      <c r="I2785" s="464">
        <f t="shared" si="470"/>
        <v>0</v>
      </c>
      <c r="J2785" s="465">
        <f t="shared" si="470"/>
        <v>0</v>
      </c>
      <c r="K2785" s="1433" t="str">
        <f t="shared" si="462"/>
        <v/>
      </c>
      <c r="L2785" s="383"/>
    </row>
    <row r="2786" spans="1:12" hidden="1">
      <c r="A2786" s="8">
        <v>190</v>
      </c>
      <c r="B2786" s="1107"/>
      <c r="C2786" s="1102">
        <v>2221</v>
      </c>
      <c r="D2786" s="1103" t="s">
        <v>1265</v>
      </c>
      <c r="E2786" s="507"/>
      <c r="F2786" s="516">
        <f t="shared" ref="F2786:F2791" si="471">G2786+H2786+I2786+J2786</f>
        <v>0</v>
      </c>
      <c r="G2786" s="430"/>
      <c r="H2786" s="431"/>
      <c r="I2786" s="431"/>
      <c r="J2786" s="432"/>
      <c r="K2786" s="1433" t="str">
        <f t="shared" si="462"/>
        <v/>
      </c>
      <c r="L2786" s="383"/>
    </row>
    <row r="2787" spans="1:12" hidden="1">
      <c r="A2787" s="8">
        <v>200</v>
      </c>
      <c r="B2787" s="1107"/>
      <c r="C2787" s="1104">
        <v>2224</v>
      </c>
      <c r="D2787" s="1105" t="s">
        <v>915</v>
      </c>
      <c r="E2787" s="513"/>
      <c r="F2787" s="517">
        <f t="shared" si="471"/>
        <v>0</v>
      </c>
      <c r="G2787" s="442"/>
      <c r="H2787" s="443"/>
      <c r="I2787" s="443"/>
      <c r="J2787" s="444"/>
      <c r="K2787" s="1433" t="str">
        <f t="shared" si="462"/>
        <v/>
      </c>
      <c r="L2787" s="383"/>
    </row>
    <row r="2788" spans="1:12" hidden="1">
      <c r="A2788" s="8">
        <v>200</v>
      </c>
      <c r="B2788" s="1100">
        <v>2500</v>
      </c>
      <c r="C2788" s="2192" t="s">
        <v>916</v>
      </c>
      <c r="D2788" s="2200"/>
      <c r="E2788" s="1415"/>
      <c r="F2788" s="352">
        <f t="shared" si="471"/>
        <v>0</v>
      </c>
      <c r="G2788" s="1214"/>
      <c r="H2788" s="1215"/>
      <c r="I2788" s="1215"/>
      <c r="J2788" s="1216"/>
      <c r="K2788" s="1433" t="str">
        <f t="shared" si="462"/>
        <v/>
      </c>
      <c r="L2788" s="383"/>
    </row>
    <row r="2789" spans="1:12" hidden="1">
      <c r="A2789" s="8">
        <v>205</v>
      </c>
      <c r="B2789" s="1100">
        <v>2600</v>
      </c>
      <c r="C2789" s="2193" t="s">
        <v>917</v>
      </c>
      <c r="D2789" s="2194"/>
      <c r="E2789" s="1415"/>
      <c r="F2789" s="352">
        <f t="shared" si="471"/>
        <v>0</v>
      </c>
      <c r="G2789" s="1214"/>
      <c r="H2789" s="1215"/>
      <c r="I2789" s="1215"/>
      <c r="J2789" s="1216"/>
      <c r="K2789" s="1433" t="str">
        <f t="shared" si="462"/>
        <v/>
      </c>
      <c r="L2789" s="383"/>
    </row>
    <row r="2790" spans="1:12" hidden="1">
      <c r="A2790" s="8">
        <v>210</v>
      </c>
      <c r="B2790" s="1100">
        <v>2700</v>
      </c>
      <c r="C2790" s="2193" t="s">
        <v>918</v>
      </c>
      <c r="D2790" s="2194"/>
      <c r="E2790" s="1415"/>
      <c r="F2790" s="352">
        <f t="shared" si="471"/>
        <v>0</v>
      </c>
      <c r="G2790" s="1214"/>
      <c r="H2790" s="1215"/>
      <c r="I2790" s="1215"/>
      <c r="J2790" s="1216"/>
      <c r="K2790" s="1433" t="str">
        <f t="shared" si="462"/>
        <v/>
      </c>
      <c r="L2790" s="383"/>
    </row>
    <row r="2791" spans="1:12" hidden="1">
      <c r="A2791" s="8">
        <v>215</v>
      </c>
      <c r="B2791" s="1100">
        <v>2800</v>
      </c>
      <c r="C2791" s="2193" t="s">
        <v>1729</v>
      </c>
      <c r="D2791" s="2194"/>
      <c r="E2791" s="1415"/>
      <c r="F2791" s="352">
        <f t="shared" si="471"/>
        <v>0</v>
      </c>
      <c r="G2791" s="1214"/>
      <c r="H2791" s="1215"/>
      <c r="I2791" s="1215"/>
      <c r="J2791" s="1216"/>
      <c r="K2791" s="1433" t="str">
        <f t="shared" si="462"/>
        <v/>
      </c>
      <c r="L2791" s="383"/>
    </row>
    <row r="2792" spans="1:12" ht="36" hidden="1" customHeight="1">
      <c r="A2792" s="7">
        <v>220</v>
      </c>
      <c r="B2792" s="1100">
        <v>2900</v>
      </c>
      <c r="C2792" s="2192" t="s">
        <v>919</v>
      </c>
      <c r="D2792" s="2192"/>
      <c r="E2792" s="351">
        <f t="shared" ref="E2792:J2792" si="472">SUM(E2793:E2800)</f>
        <v>0</v>
      </c>
      <c r="F2792" s="352">
        <f t="shared" si="472"/>
        <v>0</v>
      </c>
      <c r="G2792" s="463">
        <f t="shared" si="472"/>
        <v>0</v>
      </c>
      <c r="H2792" s="464">
        <f t="shared" si="472"/>
        <v>0</v>
      </c>
      <c r="I2792" s="464">
        <f t="shared" si="472"/>
        <v>0</v>
      </c>
      <c r="J2792" s="465">
        <f t="shared" si="472"/>
        <v>0</v>
      </c>
      <c r="K2792" s="1433" t="str">
        <f t="shared" si="462"/>
        <v/>
      </c>
      <c r="L2792" s="383"/>
    </row>
    <row r="2793" spans="1:12" hidden="1">
      <c r="A2793" s="8">
        <v>225</v>
      </c>
      <c r="B2793" s="1139"/>
      <c r="C2793" s="1102">
        <v>2910</v>
      </c>
      <c r="D2793" s="1140" t="s">
        <v>2144</v>
      </c>
      <c r="E2793" s="507"/>
      <c r="F2793" s="516">
        <f t="shared" ref="F2793:F2800" si="473">G2793+H2793+I2793+J2793</f>
        <v>0</v>
      </c>
      <c r="G2793" s="430"/>
      <c r="H2793" s="431"/>
      <c r="I2793" s="431"/>
      <c r="J2793" s="432"/>
      <c r="K2793" s="1433" t="str">
        <f t="shared" si="462"/>
        <v/>
      </c>
      <c r="L2793" s="383"/>
    </row>
    <row r="2794" spans="1:12" hidden="1">
      <c r="A2794" s="8">
        <v>230</v>
      </c>
      <c r="B2794" s="1139"/>
      <c r="C2794" s="1126">
        <v>2920</v>
      </c>
      <c r="D2794" s="1141" t="s">
        <v>2143</v>
      </c>
      <c r="E2794" s="1417"/>
      <c r="F2794" s="523">
        <f>G2794+H2794+I2794+J2794</f>
        <v>0</v>
      </c>
      <c r="G2794" s="436"/>
      <c r="H2794" s="437"/>
      <c r="I2794" s="437"/>
      <c r="J2794" s="438"/>
      <c r="K2794" s="1433" t="str">
        <f t="shared" si="462"/>
        <v/>
      </c>
      <c r="L2794" s="383"/>
    </row>
    <row r="2795" spans="1:12" ht="31.5" hidden="1">
      <c r="A2795" s="8">
        <v>245</v>
      </c>
      <c r="B2795" s="1139"/>
      <c r="C2795" s="1126">
        <v>2969</v>
      </c>
      <c r="D2795" s="1141" t="s">
        <v>920</v>
      </c>
      <c r="E2795" s="1417"/>
      <c r="F2795" s="523">
        <f t="shared" si="473"/>
        <v>0</v>
      </c>
      <c r="G2795" s="436"/>
      <c r="H2795" s="437"/>
      <c r="I2795" s="437"/>
      <c r="J2795" s="438"/>
      <c r="K2795" s="1433" t="str">
        <f t="shared" si="462"/>
        <v/>
      </c>
      <c r="L2795" s="383"/>
    </row>
    <row r="2796" spans="1:12" ht="31.5" hidden="1">
      <c r="A2796" s="7">
        <v>220</v>
      </c>
      <c r="B2796" s="1139"/>
      <c r="C2796" s="1142">
        <v>2970</v>
      </c>
      <c r="D2796" s="1143" t="s">
        <v>921</v>
      </c>
      <c r="E2796" s="1419"/>
      <c r="F2796" s="527">
        <f t="shared" si="473"/>
        <v>0</v>
      </c>
      <c r="G2796" s="630"/>
      <c r="H2796" s="631"/>
      <c r="I2796" s="631"/>
      <c r="J2796" s="606"/>
      <c r="K2796" s="1433" t="str">
        <f t="shared" si="462"/>
        <v/>
      </c>
      <c r="L2796" s="383"/>
    </row>
    <row r="2797" spans="1:12" hidden="1">
      <c r="A2797" s="8">
        <v>225</v>
      </c>
      <c r="B2797" s="1139"/>
      <c r="C2797" s="1130">
        <v>2989</v>
      </c>
      <c r="D2797" s="1144" t="s">
        <v>922</v>
      </c>
      <c r="E2797" s="1418"/>
      <c r="F2797" s="525">
        <f t="shared" si="473"/>
        <v>0</v>
      </c>
      <c r="G2797" s="622"/>
      <c r="H2797" s="623"/>
      <c r="I2797" s="623"/>
      <c r="J2797" s="587"/>
      <c r="K2797" s="1433" t="str">
        <f t="shared" si="462"/>
        <v/>
      </c>
      <c r="L2797" s="383"/>
    </row>
    <row r="2798" spans="1:12" ht="31.5" hidden="1">
      <c r="A2798" s="8">
        <v>230</v>
      </c>
      <c r="B2798" s="1107"/>
      <c r="C2798" s="1124">
        <v>2990</v>
      </c>
      <c r="D2798" s="1145" t="s">
        <v>2145</v>
      </c>
      <c r="E2798" s="1416"/>
      <c r="F2798" s="521">
        <f>G2798+H2798+I2798+J2798</f>
        <v>0</v>
      </c>
      <c r="G2798" s="439"/>
      <c r="H2798" s="440"/>
      <c r="I2798" s="440"/>
      <c r="J2798" s="441"/>
      <c r="K2798" s="1433" t="str">
        <f t="shared" si="462"/>
        <v/>
      </c>
      <c r="L2798" s="383"/>
    </row>
    <row r="2799" spans="1:12" hidden="1">
      <c r="A2799" s="8">
        <v>235</v>
      </c>
      <c r="B2799" s="1107"/>
      <c r="C2799" s="1124">
        <v>2991</v>
      </c>
      <c r="D2799" s="1145" t="s">
        <v>923</v>
      </c>
      <c r="E2799" s="1416"/>
      <c r="F2799" s="521">
        <f t="shared" si="473"/>
        <v>0</v>
      </c>
      <c r="G2799" s="439"/>
      <c r="H2799" s="440"/>
      <c r="I2799" s="440"/>
      <c r="J2799" s="441"/>
      <c r="K2799" s="1433" t="str">
        <f t="shared" si="462"/>
        <v/>
      </c>
      <c r="L2799" s="383"/>
    </row>
    <row r="2800" spans="1:12" hidden="1">
      <c r="A2800" s="8">
        <v>240</v>
      </c>
      <c r="B2800" s="1107"/>
      <c r="C2800" s="1104">
        <v>2992</v>
      </c>
      <c r="D2800" s="1146" t="s">
        <v>924</v>
      </c>
      <c r="E2800" s="513"/>
      <c r="F2800" s="517">
        <f t="shared" si="473"/>
        <v>0</v>
      </c>
      <c r="G2800" s="442"/>
      <c r="H2800" s="443"/>
      <c r="I2800" s="443"/>
      <c r="J2800" s="444"/>
      <c r="K2800" s="1433" t="str">
        <f t="shared" si="462"/>
        <v/>
      </c>
      <c r="L2800" s="383"/>
    </row>
    <row r="2801" spans="1:12" hidden="1">
      <c r="A2801" s="8">
        <v>245</v>
      </c>
      <c r="B2801" s="1100">
        <v>3300</v>
      </c>
      <c r="C2801" s="1147" t="s">
        <v>2237</v>
      </c>
      <c r="D2801" s="1977"/>
      <c r="E2801" s="351">
        <f t="shared" ref="E2801:J2801" si="474">SUM(E2802:E2806)</f>
        <v>0</v>
      </c>
      <c r="F2801" s="352">
        <f t="shared" si="474"/>
        <v>0</v>
      </c>
      <c r="G2801" s="463">
        <f t="shared" si="474"/>
        <v>0</v>
      </c>
      <c r="H2801" s="464">
        <f t="shared" si="474"/>
        <v>0</v>
      </c>
      <c r="I2801" s="464">
        <f t="shared" si="474"/>
        <v>0</v>
      </c>
      <c r="J2801" s="465">
        <f t="shared" si="474"/>
        <v>0</v>
      </c>
      <c r="K2801" s="1433" t="str">
        <f t="shared" si="462"/>
        <v/>
      </c>
      <c r="L2801" s="383"/>
    </row>
    <row r="2802" spans="1:12" hidden="1">
      <c r="A2802" s="7">
        <v>250</v>
      </c>
      <c r="B2802" s="1106"/>
      <c r="C2802" s="1102">
        <v>3301</v>
      </c>
      <c r="D2802" s="1148" t="s">
        <v>926</v>
      </c>
      <c r="E2802" s="507"/>
      <c r="F2802" s="516">
        <f t="shared" ref="F2802:F2809" si="475">G2802+H2802+I2802+J2802</f>
        <v>0</v>
      </c>
      <c r="G2802" s="430"/>
      <c r="H2802" s="431"/>
      <c r="I2802" s="1396">
        <v>0</v>
      </c>
      <c r="J2802" s="637">
        <v>0</v>
      </c>
      <c r="K2802" s="1433" t="str">
        <f t="shared" si="462"/>
        <v/>
      </c>
      <c r="L2802" s="383"/>
    </row>
    <row r="2803" spans="1:12" hidden="1">
      <c r="A2803" s="8">
        <v>255</v>
      </c>
      <c r="B2803" s="1106"/>
      <c r="C2803" s="1108">
        <v>3302</v>
      </c>
      <c r="D2803" s="1149" t="s">
        <v>1027</v>
      </c>
      <c r="E2803" s="509"/>
      <c r="F2803" s="518">
        <f t="shared" si="475"/>
        <v>0</v>
      </c>
      <c r="G2803" s="433"/>
      <c r="H2803" s="434"/>
      <c r="I2803" s="1398">
        <v>0</v>
      </c>
      <c r="J2803" s="638">
        <v>0</v>
      </c>
      <c r="K2803" s="1433" t="str">
        <f t="shared" si="462"/>
        <v/>
      </c>
      <c r="L2803" s="383"/>
    </row>
    <row r="2804" spans="1:12" hidden="1">
      <c r="A2804" s="8">
        <v>265</v>
      </c>
      <c r="B2804" s="1106"/>
      <c r="C2804" s="1108">
        <v>3303</v>
      </c>
      <c r="D2804" s="1149" t="s">
        <v>927</v>
      </c>
      <c r="E2804" s="509"/>
      <c r="F2804" s="518">
        <f t="shared" si="475"/>
        <v>0</v>
      </c>
      <c r="G2804" s="433"/>
      <c r="H2804" s="434"/>
      <c r="I2804" s="1398">
        <v>0</v>
      </c>
      <c r="J2804" s="638">
        <v>0</v>
      </c>
      <c r="K2804" s="1433" t="str">
        <f t="shared" si="462"/>
        <v/>
      </c>
      <c r="L2804" s="383"/>
    </row>
    <row r="2805" spans="1:12" hidden="1">
      <c r="A2805" s="7">
        <v>270</v>
      </c>
      <c r="B2805" s="1106"/>
      <c r="C2805" s="1108">
        <v>3304</v>
      </c>
      <c r="D2805" s="1149" t="s">
        <v>928</v>
      </c>
      <c r="E2805" s="509"/>
      <c r="F2805" s="518">
        <f t="shared" si="475"/>
        <v>0</v>
      </c>
      <c r="G2805" s="433"/>
      <c r="H2805" s="434"/>
      <c r="I2805" s="1398">
        <v>0</v>
      </c>
      <c r="J2805" s="638">
        <v>0</v>
      </c>
      <c r="K2805" s="1433" t="str">
        <f t="shared" si="462"/>
        <v/>
      </c>
      <c r="L2805" s="383"/>
    </row>
    <row r="2806" spans="1:12" ht="31.5" hidden="1">
      <c r="A2806" s="7">
        <v>290</v>
      </c>
      <c r="B2806" s="1106"/>
      <c r="C2806" s="1104">
        <v>3306</v>
      </c>
      <c r="D2806" s="1150" t="s">
        <v>1730</v>
      </c>
      <c r="E2806" s="513"/>
      <c r="F2806" s="517">
        <f t="shared" si="475"/>
        <v>0</v>
      </c>
      <c r="G2806" s="442"/>
      <c r="H2806" s="443"/>
      <c r="I2806" s="1400">
        <v>0</v>
      </c>
      <c r="J2806" s="1405">
        <v>0</v>
      </c>
      <c r="K2806" s="1433" t="str">
        <f t="shared" si="462"/>
        <v/>
      </c>
      <c r="L2806" s="383"/>
    </row>
    <row r="2807" spans="1:12" hidden="1">
      <c r="A2807" s="7">
        <v>320</v>
      </c>
      <c r="B2807" s="1100">
        <v>3900</v>
      </c>
      <c r="C2807" s="2192" t="s">
        <v>929</v>
      </c>
      <c r="D2807" s="2192"/>
      <c r="E2807" s="1415"/>
      <c r="F2807" s="352">
        <f t="shared" si="475"/>
        <v>0</v>
      </c>
      <c r="G2807" s="1214"/>
      <c r="H2807" s="1215"/>
      <c r="I2807" s="1215"/>
      <c r="J2807" s="1216"/>
      <c r="K2807" s="1433" t="str">
        <f t="shared" ref="K2807:K2854" si="476">(IF($E2807&lt;&gt;0,$K$2,IF($F2807&lt;&gt;0,$K$2,IF($G2807&lt;&gt;0,$K$2,IF($H2807&lt;&gt;0,$K$2,IF($I2807&lt;&gt;0,$K$2,IF($J2807&lt;&gt;0,$K$2,"")))))))</f>
        <v/>
      </c>
      <c r="L2807" s="383"/>
    </row>
    <row r="2808" spans="1:12" hidden="1">
      <c r="A2808" s="7">
        <v>330</v>
      </c>
      <c r="B2808" s="1100">
        <v>4000</v>
      </c>
      <c r="C2808" s="2192" t="s">
        <v>930</v>
      </c>
      <c r="D2808" s="2192"/>
      <c r="E2808" s="1415"/>
      <c r="F2808" s="352">
        <f t="shared" si="475"/>
        <v>0</v>
      </c>
      <c r="G2808" s="1214"/>
      <c r="H2808" s="1215"/>
      <c r="I2808" s="1215"/>
      <c r="J2808" s="1216"/>
      <c r="K2808" s="1433" t="str">
        <f t="shared" si="476"/>
        <v/>
      </c>
      <c r="L2808" s="383"/>
    </row>
    <row r="2809" spans="1:12" hidden="1">
      <c r="A2809" s="7">
        <v>350</v>
      </c>
      <c r="B2809" s="1100">
        <v>4100</v>
      </c>
      <c r="C2809" s="2192" t="s">
        <v>931</v>
      </c>
      <c r="D2809" s="2192"/>
      <c r="E2809" s="1415"/>
      <c r="F2809" s="352">
        <f t="shared" si="475"/>
        <v>0</v>
      </c>
      <c r="G2809" s="1214"/>
      <c r="H2809" s="1215"/>
      <c r="I2809" s="1215"/>
      <c r="J2809" s="1216"/>
      <c r="K2809" s="1433" t="str">
        <f t="shared" si="476"/>
        <v/>
      </c>
      <c r="L2809" s="383"/>
    </row>
    <row r="2810" spans="1:12" hidden="1">
      <c r="A2810" s="8">
        <v>355</v>
      </c>
      <c r="B2810" s="1100">
        <v>4200</v>
      </c>
      <c r="C2810" s="2192" t="s">
        <v>932</v>
      </c>
      <c r="D2810" s="2192"/>
      <c r="E2810" s="351">
        <f t="shared" ref="E2810:J2810" si="477">SUM(E2811:E2816)</f>
        <v>0</v>
      </c>
      <c r="F2810" s="352">
        <f t="shared" si="477"/>
        <v>0</v>
      </c>
      <c r="G2810" s="463">
        <f t="shared" si="477"/>
        <v>0</v>
      </c>
      <c r="H2810" s="464">
        <f t="shared" si="477"/>
        <v>0</v>
      </c>
      <c r="I2810" s="464">
        <f t="shared" si="477"/>
        <v>0</v>
      </c>
      <c r="J2810" s="465">
        <f t="shared" si="477"/>
        <v>0</v>
      </c>
      <c r="K2810" s="1433" t="str">
        <f t="shared" si="476"/>
        <v/>
      </c>
      <c r="L2810" s="383"/>
    </row>
    <row r="2811" spans="1:12" hidden="1">
      <c r="A2811" s="8">
        <v>375</v>
      </c>
      <c r="B2811" s="1151"/>
      <c r="C2811" s="1102">
        <v>4201</v>
      </c>
      <c r="D2811" s="1103" t="s">
        <v>933</v>
      </c>
      <c r="E2811" s="507"/>
      <c r="F2811" s="516">
        <f t="shared" ref="F2811:F2816" si="478">G2811+H2811+I2811+J2811</f>
        <v>0</v>
      </c>
      <c r="G2811" s="430"/>
      <c r="H2811" s="431"/>
      <c r="I2811" s="431"/>
      <c r="J2811" s="432"/>
      <c r="K2811" s="1433" t="str">
        <f t="shared" si="476"/>
        <v/>
      </c>
      <c r="L2811" s="383"/>
    </row>
    <row r="2812" spans="1:12" hidden="1">
      <c r="A2812" s="8">
        <v>375</v>
      </c>
      <c r="B2812" s="1151"/>
      <c r="C2812" s="1108">
        <v>4202</v>
      </c>
      <c r="D2812" s="1152" t="s">
        <v>934</v>
      </c>
      <c r="E2812" s="509"/>
      <c r="F2812" s="518">
        <f t="shared" si="478"/>
        <v>0</v>
      </c>
      <c r="G2812" s="433"/>
      <c r="H2812" s="434"/>
      <c r="I2812" s="434"/>
      <c r="J2812" s="435"/>
      <c r="K2812" s="1433" t="str">
        <f t="shared" si="476"/>
        <v/>
      </c>
      <c r="L2812" s="383"/>
    </row>
    <row r="2813" spans="1:12" hidden="1">
      <c r="A2813" s="8">
        <v>380</v>
      </c>
      <c r="B2813" s="1151"/>
      <c r="C2813" s="1108">
        <v>4214</v>
      </c>
      <c r="D2813" s="1152" t="s">
        <v>935</v>
      </c>
      <c r="E2813" s="509"/>
      <c r="F2813" s="518">
        <f t="shared" si="478"/>
        <v>0</v>
      </c>
      <c r="G2813" s="433"/>
      <c r="H2813" s="434"/>
      <c r="I2813" s="434"/>
      <c r="J2813" s="435"/>
      <c r="K2813" s="1433" t="str">
        <f t="shared" si="476"/>
        <v/>
      </c>
      <c r="L2813" s="383"/>
    </row>
    <row r="2814" spans="1:12" hidden="1">
      <c r="A2814" s="8">
        <v>385</v>
      </c>
      <c r="B2814" s="1151"/>
      <c r="C2814" s="1108">
        <v>4217</v>
      </c>
      <c r="D2814" s="1152" t="s">
        <v>936</v>
      </c>
      <c r="E2814" s="509"/>
      <c r="F2814" s="518">
        <f t="shared" si="478"/>
        <v>0</v>
      </c>
      <c r="G2814" s="433"/>
      <c r="H2814" s="434"/>
      <c r="I2814" s="434"/>
      <c r="J2814" s="435"/>
      <c r="K2814" s="1433" t="str">
        <f t="shared" si="476"/>
        <v/>
      </c>
      <c r="L2814" s="383"/>
    </row>
    <row r="2815" spans="1:12" hidden="1">
      <c r="A2815" s="8">
        <v>390</v>
      </c>
      <c r="B2815" s="1151"/>
      <c r="C2815" s="1108">
        <v>4218</v>
      </c>
      <c r="D2815" s="1109" t="s">
        <v>937</v>
      </c>
      <c r="E2815" s="509"/>
      <c r="F2815" s="518">
        <f t="shared" si="478"/>
        <v>0</v>
      </c>
      <c r="G2815" s="433"/>
      <c r="H2815" s="434"/>
      <c r="I2815" s="434"/>
      <c r="J2815" s="435"/>
      <c r="K2815" s="1433" t="str">
        <f t="shared" si="476"/>
        <v/>
      </c>
      <c r="L2815" s="383"/>
    </row>
    <row r="2816" spans="1:12" hidden="1">
      <c r="A2816" s="8">
        <v>390</v>
      </c>
      <c r="B2816" s="1151"/>
      <c r="C2816" s="1104">
        <v>4219</v>
      </c>
      <c r="D2816" s="1136" t="s">
        <v>938</v>
      </c>
      <c r="E2816" s="513"/>
      <c r="F2816" s="517">
        <f t="shared" si="478"/>
        <v>0</v>
      </c>
      <c r="G2816" s="442"/>
      <c r="H2816" s="443"/>
      <c r="I2816" s="443"/>
      <c r="J2816" s="444"/>
      <c r="K2816" s="1433" t="str">
        <f t="shared" si="476"/>
        <v/>
      </c>
      <c r="L2816" s="383"/>
    </row>
    <row r="2817" spans="1:12" hidden="1">
      <c r="A2817" s="8">
        <v>395</v>
      </c>
      <c r="B2817" s="1100">
        <v>4300</v>
      </c>
      <c r="C2817" s="2192" t="s">
        <v>1734</v>
      </c>
      <c r="D2817" s="2192"/>
      <c r="E2817" s="351">
        <f t="shared" ref="E2817:J2817" si="479">SUM(E2818:E2820)</f>
        <v>0</v>
      </c>
      <c r="F2817" s="352">
        <f t="shared" si="479"/>
        <v>0</v>
      </c>
      <c r="G2817" s="463">
        <f t="shared" si="479"/>
        <v>0</v>
      </c>
      <c r="H2817" s="464">
        <f t="shared" si="479"/>
        <v>0</v>
      </c>
      <c r="I2817" s="464">
        <f t="shared" si="479"/>
        <v>0</v>
      </c>
      <c r="J2817" s="465">
        <f t="shared" si="479"/>
        <v>0</v>
      </c>
      <c r="K2817" s="1433" t="str">
        <f t="shared" si="476"/>
        <v/>
      </c>
      <c r="L2817" s="383"/>
    </row>
    <row r="2818" spans="1:12" hidden="1">
      <c r="A2818" s="353">
        <v>397</v>
      </c>
      <c r="B2818" s="1151"/>
      <c r="C2818" s="1102">
        <v>4301</v>
      </c>
      <c r="D2818" s="1121" t="s">
        <v>939</v>
      </c>
      <c r="E2818" s="507"/>
      <c r="F2818" s="516">
        <f t="shared" ref="F2818:F2823" si="480">G2818+H2818+I2818+J2818</f>
        <v>0</v>
      </c>
      <c r="G2818" s="430"/>
      <c r="H2818" s="431"/>
      <c r="I2818" s="431"/>
      <c r="J2818" s="432"/>
      <c r="K2818" s="1433" t="str">
        <f t="shared" si="476"/>
        <v/>
      </c>
      <c r="L2818" s="383"/>
    </row>
    <row r="2819" spans="1:12" hidden="1">
      <c r="A2819" s="6">
        <v>398</v>
      </c>
      <c r="B2819" s="1151"/>
      <c r="C2819" s="1108">
        <v>4302</v>
      </c>
      <c r="D2819" s="1152" t="s">
        <v>1028</v>
      </c>
      <c r="E2819" s="509"/>
      <c r="F2819" s="518">
        <f t="shared" si="480"/>
        <v>0</v>
      </c>
      <c r="G2819" s="433"/>
      <c r="H2819" s="434"/>
      <c r="I2819" s="434"/>
      <c r="J2819" s="435"/>
      <c r="K2819" s="1433" t="str">
        <f t="shared" si="476"/>
        <v/>
      </c>
      <c r="L2819" s="383"/>
    </row>
    <row r="2820" spans="1:12" hidden="1">
      <c r="A2820" s="6">
        <v>399</v>
      </c>
      <c r="B2820" s="1151"/>
      <c r="C2820" s="1104">
        <v>4309</v>
      </c>
      <c r="D2820" s="1112" t="s">
        <v>941</v>
      </c>
      <c r="E2820" s="513"/>
      <c r="F2820" s="517">
        <f t="shared" si="480"/>
        <v>0</v>
      </c>
      <c r="G2820" s="442"/>
      <c r="H2820" s="443"/>
      <c r="I2820" s="443"/>
      <c r="J2820" s="444"/>
      <c r="K2820" s="1433" t="str">
        <f t="shared" si="476"/>
        <v/>
      </c>
      <c r="L2820" s="383"/>
    </row>
    <row r="2821" spans="1:12" hidden="1">
      <c r="A2821" s="6">
        <v>400</v>
      </c>
      <c r="B2821" s="1100">
        <v>4400</v>
      </c>
      <c r="C2821" s="2192" t="s">
        <v>1731</v>
      </c>
      <c r="D2821" s="2192"/>
      <c r="E2821" s="1415"/>
      <c r="F2821" s="352">
        <f t="shared" si="480"/>
        <v>0</v>
      </c>
      <c r="G2821" s="1214"/>
      <c r="H2821" s="1215"/>
      <c r="I2821" s="1215"/>
      <c r="J2821" s="1216"/>
      <c r="K2821" s="1433" t="str">
        <f t="shared" si="476"/>
        <v/>
      </c>
      <c r="L2821" s="383"/>
    </row>
    <row r="2822" spans="1:12" hidden="1">
      <c r="A2822" s="6">
        <v>401</v>
      </c>
      <c r="B2822" s="1100">
        <v>4500</v>
      </c>
      <c r="C2822" s="2192" t="s">
        <v>1732</v>
      </c>
      <c r="D2822" s="2192"/>
      <c r="E2822" s="1415"/>
      <c r="F2822" s="352">
        <f t="shared" si="480"/>
        <v>0</v>
      </c>
      <c r="G2822" s="1214"/>
      <c r="H2822" s="1215"/>
      <c r="I2822" s="1215"/>
      <c r="J2822" s="1216"/>
      <c r="K2822" s="1433" t="str">
        <f t="shared" si="476"/>
        <v/>
      </c>
      <c r="L2822" s="383"/>
    </row>
    <row r="2823" spans="1:12" hidden="1">
      <c r="A2823" s="14">
        <v>404</v>
      </c>
      <c r="B2823" s="1100">
        <v>4600</v>
      </c>
      <c r="C2823" s="2193" t="s">
        <v>942</v>
      </c>
      <c r="D2823" s="2194"/>
      <c r="E2823" s="1415"/>
      <c r="F2823" s="352">
        <f t="shared" si="480"/>
        <v>0</v>
      </c>
      <c r="G2823" s="1214"/>
      <c r="H2823" s="1215"/>
      <c r="I2823" s="1215"/>
      <c r="J2823" s="1216"/>
      <c r="K2823" s="1433" t="str">
        <f t="shared" si="476"/>
        <v/>
      </c>
      <c r="L2823" s="383"/>
    </row>
    <row r="2824" spans="1:12" hidden="1">
      <c r="A2824" s="14">
        <v>404</v>
      </c>
      <c r="B2824" s="1100">
        <v>4900</v>
      </c>
      <c r="C2824" s="2192" t="s">
        <v>579</v>
      </c>
      <c r="D2824" s="2192"/>
      <c r="E2824" s="351">
        <f t="shared" ref="E2824:J2824" si="481">+E2825+E2826</f>
        <v>0</v>
      </c>
      <c r="F2824" s="352">
        <f t="shared" si="481"/>
        <v>0</v>
      </c>
      <c r="G2824" s="463">
        <f t="shared" si="481"/>
        <v>0</v>
      </c>
      <c r="H2824" s="464">
        <f t="shared" si="481"/>
        <v>0</v>
      </c>
      <c r="I2824" s="464">
        <f t="shared" si="481"/>
        <v>0</v>
      </c>
      <c r="J2824" s="465">
        <f t="shared" si="481"/>
        <v>0</v>
      </c>
      <c r="K2824" s="1433" t="str">
        <f t="shared" si="476"/>
        <v/>
      </c>
      <c r="L2824" s="383"/>
    </row>
    <row r="2825" spans="1:12" hidden="1">
      <c r="A2825" s="7">
        <v>440</v>
      </c>
      <c r="B2825" s="1151"/>
      <c r="C2825" s="1102">
        <v>4901</v>
      </c>
      <c r="D2825" s="1153" t="s">
        <v>580</v>
      </c>
      <c r="E2825" s="507"/>
      <c r="F2825" s="516">
        <f>G2825+H2825+I2825+J2825</f>
        <v>0</v>
      </c>
      <c r="G2825" s="430"/>
      <c r="H2825" s="431"/>
      <c r="I2825" s="431"/>
      <c r="J2825" s="432"/>
      <c r="K2825" s="1433" t="str">
        <f t="shared" si="476"/>
        <v/>
      </c>
      <c r="L2825" s="383"/>
    </row>
    <row r="2826" spans="1:12" hidden="1">
      <c r="A2826" s="7">
        <v>450</v>
      </c>
      <c r="B2826" s="1151"/>
      <c r="C2826" s="1104">
        <v>4902</v>
      </c>
      <c r="D2826" s="1112" t="s">
        <v>581</v>
      </c>
      <c r="E2826" s="513"/>
      <c r="F2826" s="517">
        <f>G2826+H2826+I2826+J2826</f>
        <v>0</v>
      </c>
      <c r="G2826" s="442"/>
      <c r="H2826" s="443"/>
      <c r="I2826" s="443"/>
      <c r="J2826" s="444"/>
      <c r="K2826" s="1433" t="str">
        <f t="shared" si="476"/>
        <v/>
      </c>
      <c r="L2826" s="383"/>
    </row>
    <row r="2827" spans="1:12" hidden="1">
      <c r="A2827" s="7">
        <v>495</v>
      </c>
      <c r="B2827" s="1154">
        <v>5100</v>
      </c>
      <c r="C2827" s="2198" t="s">
        <v>943</v>
      </c>
      <c r="D2827" s="2198"/>
      <c r="E2827" s="1415"/>
      <c r="F2827" s="352">
        <f>G2827+H2827+I2827+J2827</f>
        <v>0</v>
      </c>
      <c r="G2827" s="1214"/>
      <c r="H2827" s="1215"/>
      <c r="I2827" s="1215"/>
      <c r="J2827" s="1216"/>
      <c r="K2827" s="1433" t="str">
        <f t="shared" si="476"/>
        <v/>
      </c>
      <c r="L2827" s="383"/>
    </row>
    <row r="2828" spans="1:12">
      <c r="A2828" s="8">
        <v>500</v>
      </c>
      <c r="B2828" s="1154">
        <v>5200</v>
      </c>
      <c r="C2828" s="2198" t="s">
        <v>944</v>
      </c>
      <c r="D2828" s="2198"/>
      <c r="E2828" s="351">
        <f t="shared" ref="E2828:J2828" si="482">SUM(E2829:E2835)</f>
        <v>0</v>
      </c>
      <c r="F2828" s="352">
        <f t="shared" si="482"/>
        <v>4694859</v>
      </c>
      <c r="G2828" s="463">
        <f t="shared" si="482"/>
        <v>4694859</v>
      </c>
      <c r="H2828" s="464">
        <f t="shared" si="482"/>
        <v>0</v>
      </c>
      <c r="I2828" s="464">
        <f t="shared" si="482"/>
        <v>0</v>
      </c>
      <c r="J2828" s="465">
        <f t="shared" si="482"/>
        <v>0</v>
      </c>
      <c r="K2828" s="1433">
        <f t="shared" si="476"/>
        <v>1</v>
      </c>
      <c r="L2828" s="383"/>
    </row>
    <row r="2829" spans="1:12" hidden="1">
      <c r="A2829" s="8">
        <v>505</v>
      </c>
      <c r="B2829" s="1155"/>
      <c r="C2829" s="1156">
        <v>5201</v>
      </c>
      <c r="D2829" s="1157" t="s">
        <v>945</v>
      </c>
      <c r="E2829" s="507"/>
      <c r="F2829" s="516">
        <f t="shared" ref="F2829:F2835" si="483">G2829+H2829+I2829+J2829</f>
        <v>0</v>
      </c>
      <c r="G2829" s="430"/>
      <c r="H2829" s="431"/>
      <c r="I2829" s="431"/>
      <c r="J2829" s="432"/>
      <c r="K2829" s="1433" t="str">
        <f t="shared" si="476"/>
        <v/>
      </c>
      <c r="L2829" s="383"/>
    </row>
    <row r="2830" spans="1:12" hidden="1">
      <c r="A2830" s="8">
        <v>510</v>
      </c>
      <c r="B2830" s="1155"/>
      <c r="C2830" s="1158">
        <v>5202</v>
      </c>
      <c r="D2830" s="1159" t="s">
        <v>946</v>
      </c>
      <c r="E2830" s="509"/>
      <c r="F2830" s="518">
        <f t="shared" si="483"/>
        <v>0</v>
      </c>
      <c r="G2830" s="433"/>
      <c r="H2830" s="434"/>
      <c r="I2830" s="434"/>
      <c r="J2830" s="435"/>
      <c r="K2830" s="1433" t="str">
        <f t="shared" si="476"/>
        <v/>
      </c>
      <c r="L2830" s="383"/>
    </row>
    <row r="2831" spans="1:12" hidden="1">
      <c r="A2831" s="8">
        <v>515</v>
      </c>
      <c r="B2831" s="1155"/>
      <c r="C2831" s="1158">
        <v>5203</v>
      </c>
      <c r="D2831" s="1159" t="s">
        <v>264</v>
      </c>
      <c r="E2831" s="509"/>
      <c r="F2831" s="518">
        <f t="shared" si="483"/>
        <v>0</v>
      </c>
      <c r="G2831" s="433"/>
      <c r="H2831" s="434"/>
      <c r="I2831" s="434"/>
      <c r="J2831" s="435"/>
      <c r="K2831" s="1433" t="str">
        <f t="shared" si="476"/>
        <v/>
      </c>
      <c r="L2831" s="383"/>
    </row>
    <row r="2832" spans="1:12" hidden="1">
      <c r="A2832" s="8">
        <v>520</v>
      </c>
      <c r="B2832" s="1155"/>
      <c r="C2832" s="1158">
        <v>5204</v>
      </c>
      <c r="D2832" s="1159" t="s">
        <v>265</v>
      </c>
      <c r="E2832" s="509"/>
      <c r="F2832" s="518">
        <f t="shared" si="483"/>
        <v>0</v>
      </c>
      <c r="G2832" s="433"/>
      <c r="H2832" s="434"/>
      <c r="I2832" s="434"/>
      <c r="J2832" s="435"/>
      <c r="K2832" s="1433" t="str">
        <f t="shared" si="476"/>
        <v/>
      </c>
      <c r="L2832" s="383"/>
    </row>
    <row r="2833" spans="1:12" hidden="1">
      <c r="A2833" s="8">
        <v>525</v>
      </c>
      <c r="B2833" s="1155"/>
      <c r="C2833" s="1158">
        <v>5205</v>
      </c>
      <c r="D2833" s="1159" t="s">
        <v>266</v>
      </c>
      <c r="E2833" s="509"/>
      <c r="F2833" s="518">
        <f t="shared" si="483"/>
        <v>0</v>
      </c>
      <c r="G2833" s="433"/>
      <c r="H2833" s="434"/>
      <c r="I2833" s="434"/>
      <c r="J2833" s="435"/>
      <c r="K2833" s="1433" t="str">
        <f t="shared" si="476"/>
        <v/>
      </c>
      <c r="L2833" s="383"/>
    </row>
    <row r="2834" spans="1:12">
      <c r="A2834" s="7">
        <v>635</v>
      </c>
      <c r="B2834" s="1155"/>
      <c r="C2834" s="1158">
        <v>5206</v>
      </c>
      <c r="D2834" s="1159" t="s">
        <v>267</v>
      </c>
      <c r="E2834" s="509"/>
      <c r="F2834" s="518">
        <f t="shared" si="483"/>
        <v>4694859</v>
      </c>
      <c r="G2834" s="433">
        <v>4694859</v>
      </c>
      <c r="H2834" s="434"/>
      <c r="I2834" s="434"/>
      <c r="J2834" s="435"/>
      <c r="K2834" s="1433">
        <f t="shared" si="476"/>
        <v>1</v>
      </c>
      <c r="L2834" s="383"/>
    </row>
    <row r="2835" spans="1:12" hidden="1">
      <c r="A2835" s="8">
        <v>640</v>
      </c>
      <c r="B2835" s="1155"/>
      <c r="C2835" s="1160">
        <v>5219</v>
      </c>
      <c r="D2835" s="1161" t="s">
        <v>268</v>
      </c>
      <c r="E2835" s="513"/>
      <c r="F2835" s="517">
        <f t="shared" si="483"/>
        <v>0</v>
      </c>
      <c r="G2835" s="442"/>
      <c r="H2835" s="443"/>
      <c r="I2835" s="443"/>
      <c r="J2835" s="444"/>
      <c r="K2835" s="1433" t="str">
        <f t="shared" si="476"/>
        <v/>
      </c>
      <c r="L2835" s="383"/>
    </row>
    <row r="2836" spans="1:12" hidden="1">
      <c r="A2836" s="8">
        <v>645</v>
      </c>
      <c r="B2836" s="1154">
        <v>5300</v>
      </c>
      <c r="C2836" s="2198" t="s">
        <v>269</v>
      </c>
      <c r="D2836" s="2198"/>
      <c r="E2836" s="351">
        <f t="shared" ref="E2836:J2836" si="484">SUM(E2837:E2838)</f>
        <v>0</v>
      </c>
      <c r="F2836" s="352">
        <f t="shared" si="484"/>
        <v>0</v>
      </c>
      <c r="G2836" s="463">
        <f t="shared" si="484"/>
        <v>0</v>
      </c>
      <c r="H2836" s="464">
        <f t="shared" si="484"/>
        <v>0</v>
      </c>
      <c r="I2836" s="464">
        <f t="shared" si="484"/>
        <v>0</v>
      </c>
      <c r="J2836" s="465">
        <f t="shared" si="484"/>
        <v>0</v>
      </c>
      <c r="K2836" s="1433" t="str">
        <f t="shared" si="476"/>
        <v/>
      </c>
      <c r="L2836" s="383"/>
    </row>
    <row r="2837" spans="1:12" hidden="1">
      <c r="A2837" s="8">
        <v>650</v>
      </c>
      <c r="B2837" s="1155"/>
      <c r="C2837" s="1156">
        <v>5301</v>
      </c>
      <c r="D2837" s="1157" t="s">
        <v>1266</v>
      </c>
      <c r="E2837" s="507"/>
      <c r="F2837" s="516">
        <f>G2837+H2837+I2837+J2837</f>
        <v>0</v>
      </c>
      <c r="G2837" s="430"/>
      <c r="H2837" s="431"/>
      <c r="I2837" s="431"/>
      <c r="J2837" s="432"/>
      <c r="K2837" s="1433" t="str">
        <f t="shared" si="476"/>
        <v/>
      </c>
      <c r="L2837" s="383"/>
    </row>
    <row r="2838" spans="1:12" hidden="1">
      <c r="A2838" s="7">
        <v>655</v>
      </c>
      <c r="B2838" s="1155"/>
      <c r="C2838" s="1160">
        <v>5309</v>
      </c>
      <c r="D2838" s="1161" t="s">
        <v>270</v>
      </c>
      <c r="E2838" s="513"/>
      <c r="F2838" s="517">
        <f>G2838+H2838+I2838+J2838</f>
        <v>0</v>
      </c>
      <c r="G2838" s="442"/>
      <c r="H2838" s="443"/>
      <c r="I2838" s="443"/>
      <c r="J2838" s="444"/>
      <c r="K2838" s="1433" t="str">
        <f t="shared" si="476"/>
        <v/>
      </c>
      <c r="L2838" s="383"/>
    </row>
    <row r="2839" spans="1:12">
      <c r="A2839" s="7">
        <v>665</v>
      </c>
      <c r="B2839" s="1154">
        <v>5400</v>
      </c>
      <c r="C2839" s="2198" t="s">
        <v>960</v>
      </c>
      <c r="D2839" s="2198"/>
      <c r="E2839" s="1415"/>
      <c r="F2839" s="352">
        <f>G2839+H2839+I2839+J2839</f>
        <v>19771</v>
      </c>
      <c r="G2839" s="1214">
        <v>19771</v>
      </c>
      <c r="H2839" s="1215"/>
      <c r="I2839" s="1215"/>
      <c r="J2839" s="1216"/>
      <c r="K2839" s="1433">
        <f t="shared" si="476"/>
        <v>1</v>
      </c>
      <c r="L2839" s="383"/>
    </row>
    <row r="2840" spans="1:12" hidden="1">
      <c r="A2840" s="7">
        <v>675</v>
      </c>
      <c r="B2840" s="1100">
        <v>5500</v>
      </c>
      <c r="C2840" s="2192" t="s">
        <v>961</v>
      </c>
      <c r="D2840" s="2192"/>
      <c r="E2840" s="351">
        <f t="shared" ref="E2840:J2840" si="485">SUM(E2841:E2844)</f>
        <v>0</v>
      </c>
      <c r="F2840" s="352">
        <f t="shared" si="485"/>
        <v>0</v>
      </c>
      <c r="G2840" s="463">
        <f t="shared" si="485"/>
        <v>0</v>
      </c>
      <c r="H2840" s="464">
        <f t="shared" si="485"/>
        <v>0</v>
      </c>
      <c r="I2840" s="464">
        <f t="shared" si="485"/>
        <v>0</v>
      </c>
      <c r="J2840" s="465">
        <f t="shared" si="485"/>
        <v>0</v>
      </c>
      <c r="K2840" s="1433" t="str">
        <f t="shared" si="476"/>
        <v/>
      </c>
      <c r="L2840" s="383"/>
    </row>
    <row r="2841" spans="1:12" hidden="1">
      <c r="A2841" s="7">
        <v>685</v>
      </c>
      <c r="B2841" s="1151"/>
      <c r="C2841" s="1102">
        <v>5501</v>
      </c>
      <c r="D2841" s="1121" t="s">
        <v>962</v>
      </c>
      <c r="E2841" s="507"/>
      <c r="F2841" s="516">
        <f>G2841+H2841+I2841+J2841</f>
        <v>0</v>
      </c>
      <c r="G2841" s="430"/>
      <c r="H2841" s="431"/>
      <c r="I2841" s="431"/>
      <c r="J2841" s="432"/>
      <c r="K2841" s="1433" t="str">
        <f t="shared" si="476"/>
        <v/>
      </c>
      <c r="L2841" s="383"/>
    </row>
    <row r="2842" spans="1:12" hidden="1">
      <c r="A2842" s="8">
        <v>690</v>
      </c>
      <c r="B2842" s="1151"/>
      <c r="C2842" s="1108">
        <v>5502</v>
      </c>
      <c r="D2842" s="1109" t="s">
        <v>963</v>
      </c>
      <c r="E2842" s="509"/>
      <c r="F2842" s="518">
        <f>G2842+H2842+I2842+J2842</f>
        <v>0</v>
      </c>
      <c r="G2842" s="433"/>
      <c r="H2842" s="434"/>
      <c r="I2842" s="434"/>
      <c r="J2842" s="435"/>
      <c r="K2842" s="1433" t="str">
        <f t="shared" si="476"/>
        <v/>
      </c>
      <c r="L2842" s="383"/>
    </row>
    <row r="2843" spans="1:12" hidden="1">
      <c r="A2843" s="8">
        <v>695</v>
      </c>
      <c r="B2843" s="1151"/>
      <c r="C2843" s="1108">
        <v>5503</v>
      </c>
      <c r="D2843" s="1152" t="s">
        <v>964</v>
      </c>
      <c r="E2843" s="509"/>
      <c r="F2843" s="518">
        <f>G2843+H2843+I2843+J2843</f>
        <v>0</v>
      </c>
      <c r="G2843" s="433"/>
      <c r="H2843" s="434"/>
      <c r="I2843" s="434"/>
      <c r="J2843" s="435"/>
      <c r="K2843" s="1433" t="str">
        <f t="shared" si="476"/>
        <v/>
      </c>
      <c r="L2843" s="383"/>
    </row>
    <row r="2844" spans="1:12" hidden="1">
      <c r="A2844" s="7">
        <v>700</v>
      </c>
      <c r="B2844" s="1151"/>
      <c r="C2844" s="1104">
        <v>5504</v>
      </c>
      <c r="D2844" s="1132" t="s">
        <v>965</v>
      </c>
      <c r="E2844" s="513"/>
      <c r="F2844" s="517">
        <f>G2844+H2844+I2844+J2844</f>
        <v>0</v>
      </c>
      <c r="G2844" s="442"/>
      <c r="H2844" s="443"/>
      <c r="I2844" s="443"/>
      <c r="J2844" s="444"/>
      <c r="K2844" s="1433" t="str">
        <f t="shared" si="476"/>
        <v/>
      </c>
      <c r="L2844" s="383"/>
    </row>
    <row r="2845" spans="1:12" hidden="1">
      <c r="A2845" s="7">
        <v>710</v>
      </c>
      <c r="B2845" s="1154">
        <v>5700</v>
      </c>
      <c r="C2845" s="2195" t="s">
        <v>1326</v>
      </c>
      <c r="D2845" s="2196"/>
      <c r="E2845" s="351">
        <f t="shared" ref="E2845:J2845" si="486">SUM(E2846:E2848)</f>
        <v>0</v>
      </c>
      <c r="F2845" s="352">
        <f t="shared" si="486"/>
        <v>0</v>
      </c>
      <c r="G2845" s="463">
        <f t="shared" si="486"/>
        <v>0</v>
      </c>
      <c r="H2845" s="464">
        <f t="shared" si="486"/>
        <v>0</v>
      </c>
      <c r="I2845" s="464">
        <f t="shared" si="486"/>
        <v>0</v>
      </c>
      <c r="J2845" s="465">
        <f t="shared" si="486"/>
        <v>0</v>
      </c>
      <c r="K2845" s="1433" t="str">
        <f t="shared" si="476"/>
        <v/>
      </c>
      <c r="L2845" s="383"/>
    </row>
    <row r="2846" spans="1:12" ht="36" hidden="1" customHeight="1">
      <c r="A2846" s="8">
        <v>715</v>
      </c>
      <c r="B2846" s="1155"/>
      <c r="C2846" s="1156">
        <v>5701</v>
      </c>
      <c r="D2846" s="1157" t="s">
        <v>967</v>
      </c>
      <c r="E2846" s="507"/>
      <c r="F2846" s="516">
        <f>G2846+H2846+I2846+J2846</f>
        <v>0</v>
      </c>
      <c r="G2846" s="430"/>
      <c r="H2846" s="431"/>
      <c r="I2846" s="431"/>
      <c r="J2846" s="432"/>
      <c r="K2846" s="1433" t="str">
        <f t="shared" si="476"/>
        <v/>
      </c>
      <c r="L2846" s="383"/>
    </row>
    <row r="2847" spans="1:12" hidden="1">
      <c r="A2847" s="8">
        <v>720</v>
      </c>
      <c r="B2847" s="1155"/>
      <c r="C2847" s="1162">
        <v>5702</v>
      </c>
      <c r="D2847" s="1163" t="s">
        <v>968</v>
      </c>
      <c r="E2847" s="511"/>
      <c r="F2847" s="519">
        <f>G2847+H2847+I2847+J2847</f>
        <v>0</v>
      </c>
      <c r="G2847" s="497"/>
      <c r="H2847" s="498"/>
      <c r="I2847" s="498"/>
      <c r="J2847" s="499"/>
      <c r="K2847" s="1433" t="str">
        <f t="shared" si="476"/>
        <v/>
      </c>
      <c r="L2847" s="383"/>
    </row>
    <row r="2848" spans="1:12" hidden="1">
      <c r="A2848" s="8">
        <v>725</v>
      </c>
      <c r="B2848" s="1107"/>
      <c r="C2848" s="1164">
        <v>4071</v>
      </c>
      <c r="D2848" s="1165" t="s">
        <v>969</v>
      </c>
      <c r="E2848" s="1420"/>
      <c r="F2848" s="529">
        <f>G2848+H2848+I2848+J2848</f>
        <v>0</v>
      </c>
      <c r="G2848" s="632"/>
      <c r="H2848" s="1217"/>
      <c r="I2848" s="1217"/>
      <c r="J2848" s="1218"/>
      <c r="K2848" s="1433" t="str">
        <f t="shared" si="476"/>
        <v/>
      </c>
      <c r="L2848" s="383"/>
    </row>
    <row r="2849" spans="1:12" hidden="1">
      <c r="A2849" s="8">
        <v>730</v>
      </c>
      <c r="B2849" s="1166"/>
      <c r="C2849" s="1167"/>
      <c r="D2849" s="1168"/>
      <c r="E2849" s="1434"/>
      <c r="F2849" s="649"/>
      <c r="G2849" s="649"/>
      <c r="H2849" s="649"/>
      <c r="I2849" s="649"/>
      <c r="J2849" s="650"/>
      <c r="K2849" s="1433" t="str">
        <f t="shared" si="476"/>
        <v/>
      </c>
      <c r="L2849" s="383"/>
    </row>
    <row r="2850" spans="1:12" hidden="1">
      <c r="A2850" s="8">
        <v>735</v>
      </c>
      <c r="B2850" s="1169">
        <v>98</v>
      </c>
      <c r="C2850" s="2224" t="s">
        <v>970</v>
      </c>
      <c r="D2850" s="2225"/>
      <c r="E2850" s="1421"/>
      <c r="F2850" s="663">
        <f>G2850+H2850+I2850+J2850</f>
        <v>0</v>
      </c>
      <c r="G2850" s="656">
        <v>0</v>
      </c>
      <c r="H2850" s="657">
        <v>0</v>
      </c>
      <c r="I2850" s="657">
        <v>0</v>
      </c>
      <c r="J2850" s="658">
        <v>0</v>
      </c>
      <c r="K2850" s="1433" t="str">
        <f t="shared" si="476"/>
        <v/>
      </c>
      <c r="L2850" s="383"/>
    </row>
    <row r="2851" spans="1:12" hidden="1">
      <c r="A2851" s="8">
        <v>740</v>
      </c>
      <c r="B2851" s="1170"/>
      <c r="C2851" s="1171"/>
      <c r="D2851" s="1172"/>
      <c r="E2851" s="276"/>
      <c r="F2851" s="276"/>
      <c r="G2851" s="276"/>
      <c r="H2851" s="276"/>
      <c r="I2851" s="276"/>
      <c r="J2851" s="277"/>
      <c r="K2851" s="1433" t="str">
        <f t="shared" si="476"/>
        <v/>
      </c>
      <c r="L2851" s="383"/>
    </row>
    <row r="2852" spans="1:12" hidden="1">
      <c r="A2852" s="8">
        <v>745</v>
      </c>
      <c r="B2852" s="1173"/>
      <c r="C2852" s="1035"/>
      <c r="D2852" s="1168"/>
      <c r="E2852" s="665"/>
      <c r="F2852" s="665"/>
      <c r="G2852" s="665"/>
      <c r="H2852" s="665"/>
      <c r="I2852" s="665"/>
      <c r="J2852" s="279"/>
      <c r="K2852" s="1433" t="str">
        <f t="shared" si="476"/>
        <v/>
      </c>
      <c r="L2852" s="383"/>
    </row>
    <row r="2853" spans="1:12" hidden="1">
      <c r="A2853" s="7">
        <v>750</v>
      </c>
      <c r="B2853" s="1174"/>
      <c r="C2853" s="1175"/>
      <c r="D2853" s="1168"/>
      <c r="E2853" s="665"/>
      <c r="F2853" s="665"/>
      <c r="G2853" s="665"/>
      <c r="H2853" s="665"/>
      <c r="I2853" s="665"/>
      <c r="J2853" s="279"/>
      <c r="K2853" s="1433" t="str">
        <f t="shared" si="476"/>
        <v/>
      </c>
      <c r="L2853" s="383"/>
    </row>
    <row r="2854" spans="1:12" ht="16.5" thickBot="1">
      <c r="A2854" s="8">
        <v>755</v>
      </c>
      <c r="B2854" s="1176"/>
      <c r="C2854" s="1176" t="s">
        <v>494</v>
      </c>
      <c r="D2854" s="1177">
        <f>+B2854</f>
        <v>0</v>
      </c>
      <c r="E2854" s="365">
        <f t="shared" ref="E2854:J2854" si="487">SUM(E2739,E2742,E2748,E2756,E2757,E2775,E2779,E2785,E2788,E2789,E2790,E2791,E2792,E2801,E2807,E2808,E2809,E2810,E2817,E2821,E2822,E2823,E2824,E2827,E2828,E2836,E2839,E2840,E2845)+E2850</f>
        <v>0</v>
      </c>
      <c r="F2854" s="366">
        <f t="shared" si="487"/>
        <v>4726173</v>
      </c>
      <c r="G2854" s="646">
        <f t="shared" si="487"/>
        <v>4722441</v>
      </c>
      <c r="H2854" s="647">
        <f t="shared" si="487"/>
        <v>0</v>
      </c>
      <c r="I2854" s="647">
        <f t="shared" si="487"/>
        <v>0</v>
      </c>
      <c r="J2854" s="648">
        <f t="shared" si="487"/>
        <v>3732</v>
      </c>
      <c r="K2854" s="1433">
        <f t="shared" si="476"/>
        <v>1</v>
      </c>
      <c r="L2854" s="1428" t="str">
        <f>LEFT(C2736,1)</f>
        <v>8</v>
      </c>
    </row>
    <row r="2855" spans="1:12" ht="16.5" thickTop="1">
      <c r="A2855" s="8">
        <v>760</v>
      </c>
      <c r="B2855" s="1178"/>
      <c r="C2855" s="1179"/>
      <c r="D2855" s="1054"/>
      <c r="E2855" s="1035"/>
      <c r="F2855" s="1035"/>
      <c r="G2855" s="1035"/>
      <c r="H2855" s="1035"/>
      <c r="I2855" s="1035"/>
      <c r="J2855" s="1035"/>
      <c r="K2855" s="4">
        <f>K2854</f>
        <v>1</v>
      </c>
      <c r="L2855" s="382"/>
    </row>
    <row r="2856" spans="1:12">
      <c r="A2856" s="7">
        <v>765</v>
      </c>
      <c r="B2856" s="1089"/>
      <c r="C2856" s="1180"/>
      <c r="D2856" s="1181"/>
      <c r="E2856" s="665"/>
      <c r="F2856" s="665"/>
      <c r="G2856" s="665"/>
      <c r="H2856" s="665"/>
      <c r="I2856" s="665"/>
      <c r="J2856" s="665"/>
      <c r="K2856" s="4">
        <f>K2854</f>
        <v>1</v>
      </c>
      <c r="L2856" s="382"/>
    </row>
    <row r="2857" spans="1:12" hidden="1">
      <c r="A2857" s="7">
        <v>775</v>
      </c>
      <c r="B2857" s="1035"/>
      <c r="C2857" s="1035"/>
      <c r="D2857" s="1054"/>
      <c r="E2857" s="665"/>
      <c r="F2857" s="665"/>
      <c r="G2857" s="665"/>
      <c r="H2857" s="665"/>
      <c r="I2857" s="665"/>
      <c r="J2857" s="665"/>
      <c r="K2857" s="1815" t="str">
        <f>(IF(SUM(K2868:K2889)&lt;&gt;0,$K$2,""))</f>
        <v/>
      </c>
      <c r="L2857" s="382"/>
    </row>
    <row r="2858" spans="1:12" hidden="1">
      <c r="A2858" s="8">
        <v>780</v>
      </c>
      <c r="B2858" s="2190" t="str">
        <f>$B$7</f>
        <v>ОТЧЕТНИ ДАННИ ПО ЕБК ЗА СМЕТКИТЕ ЗА СРЕДСТВАТА ОТ ЕВРОПЕЙСКИЯ СЪЮЗ - КСФ</v>
      </c>
      <c r="C2858" s="2191"/>
      <c r="D2858" s="2191"/>
      <c r="E2858" s="665"/>
      <c r="F2858" s="665"/>
      <c r="G2858" s="665"/>
      <c r="H2858" s="665"/>
      <c r="I2858" s="665"/>
      <c r="J2858" s="665"/>
      <c r="K2858" s="1815" t="str">
        <f>(IF(SUM(K2868:K2889)&lt;&gt;0,$K$2,""))</f>
        <v/>
      </c>
      <c r="L2858" s="382"/>
    </row>
    <row r="2859" spans="1:12" hidden="1">
      <c r="A2859" s="8">
        <v>785</v>
      </c>
      <c r="B2859" s="1035"/>
      <c r="C2859" s="1035"/>
      <c r="D2859" s="1054"/>
      <c r="E2859" s="1055" t="s">
        <v>737</v>
      </c>
      <c r="F2859" s="1055" t="s">
        <v>644</v>
      </c>
      <c r="G2859" s="665"/>
      <c r="H2859" s="665"/>
      <c r="I2859" s="665"/>
      <c r="J2859" s="665"/>
      <c r="K2859" s="1815" t="str">
        <f>(IF(SUM(K2868:K2889)&lt;&gt;0,$K$2,""))</f>
        <v/>
      </c>
      <c r="L2859" s="382"/>
    </row>
    <row r="2860" spans="1:12" ht="18.75" hidden="1">
      <c r="A2860" s="8">
        <v>790</v>
      </c>
      <c r="B2860" s="2187">
        <f>$B$9</f>
        <v>0</v>
      </c>
      <c r="C2860" s="2188"/>
      <c r="D2860" s="2189"/>
      <c r="E2860" s="977">
        <f>$E$9</f>
        <v>43466</v>
      </c>
      <c r="F2860" s="1059">
        <f>$F$9</f>
        <v>43555</v>
      </c>
      <c r="G2860" s="665"/>
      <c r="H2860" s="665"/>
      <c r="I2860" s="665"/>
      <c r="J2860" s="665"/>
      <c r="K2860" s="1815" t="str">
        <f>(IF(SUM(K2868:K2889)&lt;&gt;0,$K$2,""))</f>
        <v/>
      </c>
      <c r="L2860" s="382"/>
    </row>
    <row r="2861" spans="1:12" hidden="1">
      <c r="A2861" s="8">
        <v>795</v>
      </c>
      <c r="B2861" s="1060" t="str">
        <f>$B$10</f>
        <v xml:space="preserve">                                                            (наименование на разпоредителя с бюджет)</v>
      </c>
      <c r="C2861" s="1035"/>
      <c r="D2861" s="1054"/>
      <c r="E2861" s="1089"/>
      <c r="F2861" s="1089"/>
      <c r="G2861" s="665"/>
      <c r="H2861" s="665"/>
      <c r="I2861" s="665"/>
      <c r="J2861" s="665"/>
      <c r="K2861" s="1815" t="str">
        <f>(IF(SUM(K2868:K2889)&lt;&gt;0,$K$2,""))</f>
        <v/>
      </c>
      <c r="L2861" s="382"/>
    </row>
    <row r="2862" spans="1:12" hidden="1">
      <c r="A2862" s="7">
        <v>805</v>
      </c>
      <c r="B2862" s="1060"/>
      <c r="C2862" s="1035"/>
      <c r="D2862" s="1054"/>
      <c r="E2862" s="1060"/>
      <c r="F2862" s="1035"/>
      <c r="G2862" s="665"/>
      <c r="H2862" s="665"/>
      <c r="I2862" s="665"/>
      <c r="J2862" s="665"/>
      <c r="K2862" s="1815" t="str">
        <f>(IF(SUM(K2868:K2889)&lt;&gt;0,$K$2,""))</f>
        <v/>
      </c>
      <c r="L2862" s="382"/>
    </row>
    <row r="2863" spans="1:12" ht="19.5" hidden="1">
      <c r="A2863" s="8">
        <v>810</v>
      </c>
      <c r="B2863" s="2221" t="str">
        <f>$B$12</f>
        <v>Министерство на регионалното развитие и благоустройство</v>
      </c>
      <c r="C2863" s="2222"/>
      <c r="D2863" s="2223"/>
      <c r="E2863" s="1062" t="s">
        <v>1305</v>
      </c>
      <c r="F2863" s="1814" t="str">
        <f>$F$12</f>
        <v>2100</v>
      </c>
      <c r="G2863" s="665"/>
      <c r="H2863" s="665"/>
      <c r="I2863" s="665"/>
      <c r="J2863" s="665"/>
      <c r="K2863" s="1815" t="str">
        <f>(IF(SUM(K2868:K2889)&lt;&gt;0,$K$2,""))</f>
        <v/>
      </c>
      <c r="L2863" s="382"/>
    </row>
    <row r="2864" spans="1:12" hidden="1">
      <c r="A2864" s="8">
        <v>815</v>
      </c>
      <c r="B2864" s="1064" t="str">
        <f>$B$13</f>
        <v xml:space="preserve">                                             (наименование на първостепенния разпоредител с бюджет)</v>
      </c>
      <c r="C2864" s="1035"/>
      <c r="D2864" s="1054"/>
      <c r="E2864" s="1065"/>
      <c r="F2864" s="1066"/>
      <c r="G2864" s="665"/>
      <c r="H2864" s="665"/>
      <c r="I2864" s="665"/>
      <c r="J2864" s="665"/>
      <c r="K2864" s="1815" t="str">
        <f>(IF(SUM(K2868:K2889)&lt;&gt;0,$K$2,""))</f>
        <v/>
      </c>
      <c r="L2864" s="382"/>
    </row>
    <row r="2865" spans="1:12" ht="19.5" hidden="1">
      <c r="A2865" s="11">
        <v>525</v>
      </c>
      <c r="B2865" s="1182"/>
      <c r="C2865" s="1182"/>
      <c r="D2865" s="1411" t="s">
        <v>1416</v>
      </c>
      <c r="E2865" s="1184">
        <f>$E$15</f>
        <v>98</v>
      </c>
      <c r="F2865" s="1185" t="str">
        <f>$F$15</f>
        <v>СЕС - КСФ</v>
      </c>
      <c r="G2865" s="665"/>
      <c r="H2865" s="665"/>
      <c r="I2865" s="665"/>
      <c r="J2865" s="665"/>
      <c r="K2865" s="1815" t="str">
        <f>(IF(SUM(K2868:K2889)&lt;&gt;0,$K$2,""))</f>
        <v/>
      </c>
      <c r="L2865" s="382"/>
    </row>
    <row r="2866" spans="1:12" hidden="1">
      <c r="A2866" s="7">
        <v>820</v>
      </c>
      <c r="B2866" s="1089"/>
      <c r="C2866" s="1035"/>
      <c r="D2866" s="1186" t="s">
        <v>2200</v>
      </c>
      <c r="E2866" s="665"/>
      <c r="F2866" s="1187" t="s">
        <v>740</v>
      </c>
      <c r="G2866" s="1187"/>
      <c r="H2866" s="665"/>
      <c r="I2866" s="1187"/>
      <c r="J2866" s="665"/>
      <c r="K2866" s="1815" t="str">
        <f>(IF(SUM(K2868:K2889)&lt;&gt;0,$K$2,""))</f>
        <v/>
      </c>
      <c r="L2866" s="382"/>
    </row>
    <row r="2867" spans="1:12" hidden="1">
      <c r="A2867" s="8">
        <v>821</v>
      </c>
      <c r="B2867" s="1188" t="s">
        <v>972</v>
      </c>
      <c r="C2867" s="1189" t="s">
        <v>973</v>
      </c>
      <c r="D2867" s="1190" t="s">
        <v>974</v>
      </c>
      <c r="E2867" s="1191" t="s">
        <v>975</v>
      </c>
      <c r="F2867" s="1192" t="s">
        <v>976</v>
      </c>
      <c r="G2867" s="666"/>
      <c r="H2867" s="666"/>
      <c r="I2867" s="666"/>
      <c r="J2867" s="666"/>
      <c r="K2867" s="1815" t="str">
        <f>(IF(SUM(K2868:K2889)&lt;&gt;0,$K$2,""))</f>
        <v/>
      </c>
      <c r="L2867" s="382"/>
    </row>
    <row r="2868" spans="1:12" hidden="1">
      <c r="A2868" s="8">
        <v>822</v>
      </c>
      <c r="B2868" s="1193"/>
      <c r="C2868" s="1194" t="s">
        <v>977</v>
      </c>
      <c r="D2868" s="1195" t="s">
        <v>978</v>
      </c>
      <c r="E2868" s="1219">
        <f>E2869+E2870</f>
        <v>0</v>
      </c>
      <c r="F2868" s="1220">
        <f>F2869+F2870</f>
        <v>0</v>
      </c>
      <c r="G2868" s="666"/>
      <c r="H2868" s="666"/>
      <c r="I2868" s="666"/>
      <c r="J2868" s="666"/>
      <c r="K2868" s="172" t="str">
        <f t="shared" ref="K2868:K2893" si="488">(IF($E2868&lt;&gt;0,$K$2,IF($F2868&lt;&gt;0,$K$2,"")))</f>
        <v/>
      </c>
      <c r="L2868" s="382"/>
    </row>
    <row r="2869" spans="1:12" hidden="1">
      <c r="A2869" s="8">
        <v>823</v>
      </c>
      <c r="B2869" s="1196"/>
      <c r="C2869" s="1197" t="s">
        <v>979</v>
      </c>
      <c r="D2869" s="1198" t="s">
        <v>980</v>
      </c>
      <c r="E2869" s="1221"/>
      <c r="F2869" s="1222"/>
      <c r="G2869" s="666"/>
      <c r="H2869" s="666"/>
      <c r="I2869" s="666"/>
      <c r="J2869" s="666"/>
      <c r="K2869" s="172" t="str">
        <f t="shared" si="488"/>
        <v/>
      </c>
      <c r="L2869" s="382"/>
    </row>
    <row r="2870" spans="1:12" hidden="1">
      <c r="A2870" s="8">
        <v>825</v>
      </c>
      <c r="B2870" s="1199"/>
      <c r="C2870" s="1200" t="s">
        <v>981</v>
      </c>
      <c r="D2870" s="1201" t="s">
        <v>982</v>
      </c>
      <c r="E2870" s="1223"/>
      <c r="F2870" s="1224"/>
      <c r="G2870" s="666"/>
      <c r="H2870" s="666"/>
      <c r="I2870" s="666"/>
      <c r="J2870" s="666"/>
      <c r="K2870" s="172" t="str">
        <f t="shared" si="488"/>
        <v/>
      </c>
      <c r="L2870" s="382"/>
    </row>
    <row r="2871" spans="1:12" hidden="1">
      <c r="A2871" s="8"/>
      <c r="B2871" s="1193"/>
      <c r="C2871" s="1194" t="s">
        <v>983</v>
      </c>
      <c r="D2871" s="1195" t="s">
        <v>984</v>
      </c>
      <c r="E2871" s="1225">
        <f>E2872+E2873</f>
        <v>0</v>
      </c>
      <c r="F2871" s="1226">
        <f>F2872+F2873</f>
        <v>0</v>
      </c>
      <c r="G2871" s="666"/>
      <c r="H2871" s="666"/>
      <c r="I2871" s="666"/>
      <c r="J2871" s="666"/>
      <c r="K2871" s="172" t="str">
        <f t="shared" si="488"/>
        <v/>
      </c>
      <c r="L2871" s="382"/>
    </row>
    <row r="2872" spans="1:12" hidden="1">
      <c r="A2872" s="8"/>
      <c r="B2872" s="1196"/>
      <c r="C2872" s="1197" t="s">
        <v>985</v>
      </c>
      <c r="D2872" s="1198" t="s">
        <v>980</v>
      </c>
      <c r="E2872" s="1221"/>
      <c r="F2872" s="1222"/>
      <c r="G2872" s="666"/>
      <c r="H2872" s="666"/>
      <c r="I2872" s="666"/>
      <c r="J2872" s="666"/>
      <c r="K2872" s="172" t="str">
        <f t="shared" si="488"/>
        <v/>
      </c>
      <c r="L2872" s="382"/>
    </row>
    <row r="2873" spans="1:12" hidden="1">
      <c r="A2873" s="8"/>
      <c r="B2873" s="1202"/>
      <c r="C2873" s="1203" t="s">
        <v>986</v>
      </c>
      <c r="D2873" s="1204" t="s">
        <v>987</v>
      </c>
      <c r="E2873" s="1227"/>
      <c r="F2873" s="1228"/>
      <c r="G2873" s="666"/>
      <c r="H2873" s="666"/>
      <c r="I2873" s="666"/>
      <c r="J2873" s="666"/>
      <c r="K2873" s="172" t="str">
        <f t="shared" si="488"/>
        <v/>
      </c>
      <c r="L2873" s="382"/>
    </row>
    <row r="2874" spans="1:12" hidden="1">
      <c r="A2874" s="8"/>
      <c r="B2874" s="1193"/>
      <c r="C2874" s="1194" t="s">
        <v>988</v>
      </c>
      <c r="D2874" s="1195" t="s">
        <v>989</v>
      </c>
      <c r="E2874" s="1229"/>
      <c r="F2874" s="1230"/>
      <c r="G2874" s="666"/>
      <c r="H2874" s="666"/>
      <c r="I2874" s="666"/>
      <c r="J2874" s="666"/>
      <c r="K2874" s="172" t="str">
        <f t="shared" si="488"/>
        <v/>
      </c>
      <c r="L2874" s="382"/>
    </row>
    <row r="2875" spans="1:12" hidden="1">
      <c r="A2875" s="8"/>
      <c r="B2875" s="1196"/>
      <c r="C2875" s="1205" t="s">
        <v>990</v>
      </c>
      <c r="D2875" s="1206" t="s">
        <v>991</v>
      </c>
      <c r="E2875" s="1231"/>
      <c r="F2875" s="1232"/>
      <c r="G2875" s="666"/>
      <c r="H2875" s="666"/>
      <c r="I2875" s="666"/>
      <c r="J2875" s="666"/>
      <c r="K2875" s="172" t="str">
        <f t="shared" si="488"/>
        <v/>
      </c>
      <c r="L2875" s="382"/>
    </row>
    <row r="2876" spans="1:12" hidden="1">
      <c r="A2876" s="8"/>
      <c r="B2876" s="1202"/>
      <c r="C2876" s="1200" t="s">
        <v>992</v>
      </c>
      <c r="D2876" s="1201" t="s">
        <v>993</v>
      </c>
      <c r="E2876" s="1233"/>
      <c r="F2876" s="1234"/>
      <c r="G2876" s="666"/>
      <c r="H2876" s="666"/>
      <c r="I2876" s="666"/>
      <c r="J2876" s="666"/>
      <c r="K2876" s="172" t="str">
        <f t="shared" si="488"/>
        <v/>
      </c>
      <c r="L2876" s="382"/>
    </row>
    <row r="2877" spans="1:12" hidden="1">
      <c r="A2877" s="8"/>
      <c r="B2877" s="1193"/>
      <c r="C2877" s="1194" t="s">
        <v>994</v>
      </c>
      <c r="D2877" s="1195" t="s">
        <v>995</v>
      </c>
      <c r="E2877" s="1225"/>
      <c r="F2877" s="1226"/>
      <c r="G2877" s="666"/>
      <c r="H2877" s="666"/>
      <c r="I2877" s="666"/>
      <c r="J2877" s="666"/>
      <c r="K2877" s="172" t="str">
        <f t="shared" si="488"/>
        <v/>
      </c>
      <c r="L2877" s="382"/>
    </row>
    <row r="2878" spans="1:12" hidden="1">
      <c r="A2878" s="8"/>
      <c r="B2878" s="1196"/>
      <c r="C2878" s="1205" t="s">
        <v>996</v>
      </c>
      <c r="D2878" s="1206" t="s">
        <v>997</v>
      </c>
      <c r="E2878" s="1235"/>
      <c r="F2878" s="1236"/>
      <c r="G2878" s="666"/>
      <c r="H2878" s="666"/>
      <c r="I2878" s="666"/>
      <c r="J2878" s="666"/>
      <c r="K2878" s="172" t="str">
        <f t="shared" si="488"/>
        <v/>
      </c>
      <c r="L2878" s="382"/>
    </row>
    <row r="2879" spans="1:12" hidden="1">
      <c r="A2879" s="8"/>
      <c r="B2879" s="1202"/>
      <c r="C2879" s="1200" t="s">
        <v>998</v>
      </c>
      <c r="D2879" s="1201" t="s">
        <v>999</v>
      </c>
      <c r="E2879" s="1223"/>
      <c r="F2879" s="1224"/>
      <c r="G2879" s="666"/>
      <c r="H2879" s="666"/>
      <c r="I2879" s="666"/>
      <c r="J2879" s="666"/>
      <c r="K2879" s="172" t="str">
        <f t="shared" si="488"/>
        <v/>
      </c>
      <c r="L2879" s="382"/>
    </row>
    <row r="2880" spans="1:12" hidden="1">
      <c r="A2880" s="8"/>
      <c r="B2880" s="1193"/>
      <c r="C2880" s="1194" t="s">
        <v>1000</v>
      </c>
      <c r="D2880" s="1195" t="s">
        <v>312</v>
      </c>
      <c r="E2880" s="1225"/>
      <c r="F2880" s="1226"/>
      <c r="G2880" s="666"/>
      <c r="H2880" s="666"/>
      <c r="I2880" s="666"/>
      <c r="J2880" s="666"/>
      <c r="K2880" s="172" t="str">
        <f t="shared" si="488"/>
        <v/>
      </c>
      <c r="L2880" s="382"/>
    </row>
    <row r="2881" spans="1:12" ht="31.5" hidden="1">
      <c r="A2881" s="8"/>
      <c r="B2881" s="1193"/>
      <c r="C2881" s="1194" t="s">
        <v>313</v>
      </c>
      <c r="D2881" s="1195" t="s">
        <v>11</v>
      </c>
      <c r="E2881" s="1237"/>
      <c r="F2881" s="1238"/>
      <c r="G2881" s="666"/>
      <c r="H2881" s="666"/>
      <c r="I2881" s="666"/>
      <c r="J2881" s="666"/>
      <c r="K2881" s="172" t="str">
        <f t="shared" si="488"/>
        <v/>
      </c>
      <c r="L2881" s="382"/>
    </row>
    <row r="2882" spans="1:12" hidden="1">
      <c r="A2882" s="8"/>
      <c r="B2882" s="1193"/>
      <c r="C2882" s="1194" t="s">
        <v>314</v>
      </c>
      <c r="D2882" s="1195" t="s">
        <v>9</v>
      </c>
      <c r="E2882" s="1225"/>
      <c r="F2882" s="1226"/>
      <c r="G2882" s="666"/>
      <c r="H2882" s="666"/>
      <c r="I2882" s="666"/>
      <c r="J2882" s="666"/>
      <c r="K2882" s="172" t="str">
        <f t="shared" si="488"/>
        <v/>
      </c>
      <c r="L2882" s="382"/>
    </row>
    <row r="2883" spans="1:12" ht="31.5" hidden="1">
      <c r="A2883" s="8"/>
      <c r="B2883" s="1193"/>
      <c r="C2883" s="1194" t="s">
        <v>315</v>
      </c>
      <c r="D2883" s="1195" t="s">
        <v>10</v>
      </c>
      <c r="E2883" s="1225"/>
      <c r="F2883" s="1226"/>
      <c r="G2883" s="666"/>
      <c r="H2883" s="666"/>
      <c r="I2883" s="666"/>
      <c r="J2883" s="666"/>
      <c r="K2883" s="172" t="str">
        <f t="shared" si="488"/>
        <v/>
      </c>
      <c r="L2883" s="382"/>
    </row>
    <row r="2884" spans="1:12" ht="31.5" hidden="1">
      <c r="A2884" s="8"/>
      <c r="B2884" s="1193"/>
      <c r="C2884" s="1194" t="s">
        <v>316</v>
      </c>
      <c r="D2884" s="1195" t="s">
        <v>317</v>
      </c>
      <c r="E2884" s="1225"/>
      <c r="F2884" s="1226"/>
      <c r="G2884" s="666"/>
      <c r="H2884" s="666"/>
      <c r="I2884" s="666"/>
      <c r="J2884" s="666"/>
      <c r="K2884" s="172" t="str">
        <f t="shared" si="488"/>
        <v/>
      </c>
      <c r="L2884" s="382"/>
    </row>
    <row r="2885" spans="1:12" hidden="1">
      <c r="A2885" s="8"/>
      <c r="B2885" s="1193"/>
      <c r="C2885" s="1194" t="s">
        <v>318</v>
      </c>
      <c r="D2885" s="1195" t="s">
        <v>319</v>
      </c>
      <c r="E2885" s="1225"/>
      <c r="F2885" s="1226"/>
      <c r="G2885" s="666"/>
      <c r="H2885" s="666"/>
      <c r="I2885" s="666"/>
      <c r="J2885" s="666"/>
      <c r="K2885" s="172" t="str">
        <f t="shared" si="488"/>
        <v/>
      </c>
      <c r="L2885" s="382"/>
    </row>
    <row r="2886" spans="1:12" hidden="1">
      <c r="A2886" s="8">
        <v>905</v>
      </c>
      <c r="B2886" s="1193"/>
      <c r="C2886" s="1194" t="s">
        <v>320</v>
      </c>
      <c r="D2886" s="1195" t="s">
        <v>321</v>
      </c>
      <c r="E2886" s="1225"/>
      <c r="F2886" s="1226"/>
      <c r="G2886" s="666"/>
      <c r="H2886" s="666"/>
      <c r="I2886" s="666"/>
      <c r="J2886" s="666"/>
      <c r="K2886" s="172" t="str">
        <f t="shared" si="488"/>
        <v/>
      </c>
      <c r="L2886" s="382"/>
    </row>
    <row r="2887" spans="1:12" hidden="1">
      <c r="A2887" s="8">
        <v>906</v>
      </c>
      <c r="B2887" s="1193"/>
      <c r="C2887" s="1194" t="s">
        <v>322</v>
      </c>
      <c r="D2887" s="1195" t="s">
        <v>323</v>
      </c>
      <c r="E2887" s="1225"/>
      <c r="F2887" s="1226"/>
      <c r="G2887" s="666"/>
      <c r="H2887" s="666"/>
      <c r="I2887" s="666"/>
      <c r="J2887" s="666"/>
      <c r="K2887" s="172" t="str">
        <f t="shared" si="488"/>
        <v/>
      </c>
      <c r="L2887" s="382"/>
    </row>
    <row r="2888" spans="1:12" hidden="1">
      <c r="A2888" s="8">
        <v>907</v>
      </c>
      <c r="B2888" s="1193"/>
      <c r="C2888" s="1194" t="s">
        <v>324</v>
      </c>
      <c r="D2888" s="1195" t="s">
        <v>325</v>
      </c>
      <c r="E2888" s="1225"/>
      <c r="F2888" s="1226"/>
      <c r="G2888" s="666"/>
      <c r="H2888" s="666"/>
      <c r="I2888" s="666"/>
      <c r="J2888" s="666"/>
      <c r="K2888" s="172" t="str">
        <f t="shared" si="488"/>
        <v/>
      </c>
      <c r="L2888" s="382"/>
    </row>
    <row r="2889" spans="1:12" ht="16.5" hidden="1" thickBot="1">
      <c r="A2889" s="8">
        <v>910</v>
      </c>
      <c r="B2889" s="1207"/>
      <c r="C2889" s="1208" t="s">
        <v>326</v>
      </c>
      <c r="D2889" s="1209" t="s">
        <v>327</v>
      </c>
      <c r="E2889" s="1239"/>
      <c r="F2889" s="1240"/>
      <c r="G2889" s="666"/>
      <c r="H2889" s="666"/>
      <c r="I2889" s="666"/>
      <c r="J2889" s="666"/>
      <c r="K2889" s="172" t="str">
        <f t="shared" si="488"/>
        <v/>
      </c>
      <c r="L2889" s="382"/>
    </row>
    <row r="2890" spans="1:12" ht="31.5" hidden="1">
      <c r="A2890" s="8">
        <v>911</v>
      </c>
      <c r="B2890" s="1188" t="s">
        <v>972</v>
      </c>
      <c r="C2890" s="1189" t="s">
        <v>2193</v>
      </c>
      <c r="D2890" s="1190" t="s">
        <v>2194</v>
      </c>
      <c r="E2890" s="1191" t="s">
        <v>975</v>
      </c>
      <c r="F2890" s="1192" t="s">
        <v>976</v>
      </c>
      <c r="G2890" s="666"/>
      <c r="H2890" s="666"/>
      <c r="I2890" s="666"/>
      <c r="J2890" s="666"/>
      <c r="K2890" s="172" t="str">
        <f>(IF($E2891&lt;&gt;0,$K$2,IF($F2891&lt;&gt;0,$K$2,"")))</f>
        <v/>
      </c>
      <c r="L2890" s="382"/>
    </row>
    <row r="2891" spans="1:12" hidden="1">
      <c r="B2891" s="1193"/>
      <c r="C2891" s="1194" t="s">
        <v>2196</v>
      </c>
      <c r="D2891" s="1195" t="s">
        <v>2203</v>
      </c>
      <c r="E2891" s="678">
        <f>E2892+E2893</f>
        <v>0</v>
      </c>
      <c r="F2891" s="679">
        <f>F2892+F2893</f>
        <v>0</v>
      </c>
      <c r="G2891" s="666"/>
      <c r="H2891" s="666"/>
      <c r="I2891" s="666"/>
      <c r="J2891" s="666"/>
      <c r="K2891" s="172" t="str">
        <f t="shared" si="488"/>
        <v/>
      </c>
      <c r="L2891" s="382"/>
    </row>
    <row r="2892" spans="1:12" ht="36" hidden="1" customHeight="1">
      <c r="B2892" s="1193"/>
      <c r="C2892" s="1863" t="s">
        <v>2197</v>
      </c>
      <c r="D2892" s="1865" t="s">
        <v>2201</v>
      </c>
      <c r="E2892" s="1225"/>
      <c r="F2892" s="1226"/>
      <c r="G2892" s="666"/>
      <c r="H2892" s="666"/>
      <c r="I2892" s="666"/>
      <c r="J2892" s="666"/>
      <c r="K2892" s="172" t="str">
        <f t="shared" si="488"/>
        <v/>
      </c>
      <c r="L2892" s="382"/>
    </row>
    <row r="2893" spans="1:12" ht="16.5" hidden="1" thickBot="1">
      <c r="B2893" s="1207"/>
      <c r="C2893" s="1864" t="s">
        <v>2198</v>
      </c>
      <c r="D2893" s="1866" t="s">
        <v>2202</v>
      </c>
      <c r="E2893" s="1239"/>
      <c r="F2893" s="1240"/>
      <c r="G2893" s="666"/>
      <c r="H2893" s="666"/>
      <c r="I2893" s="666"/>
      <c r="J2893" s="666"/>
      <c r="K2893" s="172" t="str">
        <f t="shared" si="488"/>
        <v/>
      </c>
      <c r="L2893" s="382"/>
    </row>
    <row r="2894" spans="1:12">
      <c r="B2894" s="1210" t="s">
        <v>642</v>
      </c>
      <c r="C2894" s="1211"/>
      <c r="D2894" s="1212"/>
      <c r="E2894" s="666"/>
      <c r="F2894" s="666"/>
      <c r="G2894" s="666"/>
      <c r="H2894" s="666"/>
      <c r="I2894" s="666"/>
      <c r="J2894" s="666"/>
      <c r="K2894" s="4">
        <f>K2854</f>
        <v>1</v>
      </c>
      <c r="L2894" s="382"/>
    </row>
    <row r="2895" spans="1:12">
      <c r="B2895" s="2226" t="s">
        <v>328</v>
      </c>
      <c r="C2895" s="2226"/>
      <c r="D2895" s="2226"/>
      <c r="E2895" s="666"/>
      <c r="F2895" s="666"/>
      <c r="G2895" s="666"/>
      <c r="H2895" s="666"/>
      <c r="I2895" s="666"/>
      <c r="J2895" s="666"/>
      <c r="K2895" s="4">
        <f>K2854</f>
        <v>1</v>
      </c>
      <c r="L2895" s="382"/>
    </row>
    <row r="2896" spans="1:12" hidden="1">
      <c r="B2896" s="2"/>
      <c r="C2896" s="2"/>
    </row>
    <row r="2897" spans="2:12" hidden="1">
      <c r="E2897" s="12"/>
      <c r="F2897" s="12"/>
      <c r="G2897" s="12"/>
      <c r="H2897" s="12"/>
      <c r="I2897" s="12"/>
      <c r="J2897" s="12"/>
      <c r="K2897" s="1435" t="str">
        <f>(IF($E3030&lt;&gt;0,$K$2,IF($F3030&lt;&gt;0,$K$2,IF($G3030&lt;&gt;0,$K$2,IF($H3030&lt;&gt;0,$K$2,IF($I3030&lt;&gt;0,$K$2,IF($J3030&lt;&gt;0,$K$2,"")))))))</f>
        <v/>
      </c>
      <c r="L2897" s="382"/>
    </row>
    <row r="2898" spans="2:12" hidden="1">
      <c r="E2898" s="12"/>
      <c r="F2898" s="12"/>
      <c r="G2898" s="12"/>
      <c r="H2898" s="12"/>
      <c r="I2898" s="12"/>
      <c r="J2898" s="12"/>
      <c r="K2898" s="1435" t="str">
        <f>(IF($E3030&lt;&gt;0,$K$2,IF($F3030&lt;&gt;0,$K$2,IF($G3030&lt;&gt;0,$K$2,IF($H3030&lt;&gt;0,$K$2,IF($I3030&lt;&gt;0,$K$2,IF($J3030&lt;&gt;0,$K$2,"")))))))</f>
        <v/>
      </c>
      <c r="L2898" s="382"/>
    </row>
    <row r="2899" spans="2:12" hidden="1">
      <c r="B2899" s="2190" t="str">
        <f>$B$7</f>
        <v>ОТЧЕТНИ ДАННИ ПО ЕБК ЗА СМЕТКИТЕ ЗА СРЕДСТВАТА ОТ ЕВРОПЕЙСКИЯ СЪЮЗ - КСФ</v>
      </c>
      <c r="C2899" s="2191"/>
      <c r="D2899" s="2191"/>
      <c r="E2899" s="1053"/>
      <c r="F2899" s="1053"/>
      <c r="G2899" s="12"/>
      <c r="H2899" s="12"/>
      <c r="I2899" s="12"/>
      <c r="J2899" s="12"/>
      <c r="K2899" s="1435" t="str">
        <f>(IF($E3030&lt;&gt;0,$K$2,IF($F3030&lt;&gt;0,$K$2,IF($G3030&lt;&gt;0,$K$2,IF($H3030&lt;&gt;0,$K$2,IF($I3030&lt;&gt;0,$K$2,IF($J3030&lt;&gt;0,$K$2,"")))))))</f>
        <v/>
      </c>
      <c r="L2899" s="382"/>
    </row>
    <row r="2900" spans="2:12" hidden="1">
      <c r="B2900" s="1035"/>
      <c r="C2900" s="1035"/>
      <c r="D2900" s="1054"/>
      <c r="E2900" s="1055" t="s">
        <v>737</v>
      </c>
      <c r="F2900" s="1055" t="s">
        <v>644</v>
      </c>
      <c r="G2900" s="665"/>
      <c r="H2900" s="1056" t="s">
        <v>1419</v>
      </c>
      <c r="I2900" s="1057"/>
      <c r="J2900" s="1058"/>
      <c r="K2900" s="1435" t="str">
        <f>(IF($E3030&lt;&gt;0,$K$2,IF($F3030&lt;&gt;0,$K$2,IF($G3030&lt;&gt;0,$K$2,IF($H3030&lt;&gt;0,$K$2,IF($I3030&lt;&gt;0,$K$2,IF($J3030&lt;&gt;0,$K$2,"")))))))</f>
        <v/>
      </c>
      <c r="L2900" s="382"/>
    </row>
    <row r="2901" spans="2:12" ht="18.75" hidden="1">
      <c r="B2901" s="2187">
        <f>$B$9</f>
        <v>0</v>
      </c>
      <c r="C2901" s="2188"/>
      <c r="D2901" s="2189"/>
      <c r="E2901" s="977">
        <f>$E$9</f>
        <v>43466</v>
      </c>
      <c r="F2901" s="1059">
        <f>$F$9</f>
        <v>43555</v>
      </c>
      <c r="G2901" s="665"/>
      <c r="H2901" s="665"/>
      <c r="I2901" s="665"/>
      <c r="J2901" s="665"/>
      <c r="K2901" s="1435" t="str">
        <f>(IF($E3030&lt;&gt;0,$K$2,IF($F3030&lt;&gt;0,$K$2,IF($G3030&lt;&gt;0,$K$2,IF($H3030&lt;&gt;0,$K$2,IF($I3030&lt;&gt;0,$K$2,IF($J3030&lt;&gt;0,$K$2,"")))))))</f>
        <v/>
      </c>
      <c r="L2901" s="382"/>
    </row>
    <row r="2902" spans="2:12" hidden="1">
      <c r="B2902" s="1060" t="str">
        <f>$B$10</f>
        <v xml:space="preserve">                                                            (наименование на разпоредителя с бюджет)</v>
      </c>
      <c r="C2902" s="1035"/>
      <c r="D2902" s="1054"/>
      <c r="E2902" s="1089"/>
      <c r="F2902" s="1089"/>
      <c r="G2902" s="665"/>
      <c r="H2902" s="665"/>
      <c r="I2902" s="665"/>
      <c r="J2902" s="665"/>
      <c r="K2902" s="1435" t="str">
        <f>(IF($E3030&lt;&gt;0,$K$2,IF($F3030&lt;&gt;0,$K$2,IF($G3030&lt;&gt;0,$K$2,IF($H3030&lt;&gt;0,$K$2,IF($I3030&lt;&gt;0,$K$2,IF($J3030&lt;&gt;0,$K$2,"")))))))</f>
        <v/>
      </c>
      <c r="L2902" s="382"/>
    </row>
    <row r="2903" spans="2:12" hidden="1">
      <c r="B2903" s="1060"/>
      <c r="C2903" s="1035"/>
      <c r="D2903" s="1054"/>
      <c r="E2903" s="1060"/>
      <c r="F2903" s="1035"/>
      <c r="G2903" s="665"/>
      <c r="H2903" s="665"/>
      <c r="I2903" s="665"/>
      <c r="J2903" s="665"/>
      <c r="K2903" s="1435" t="str">
        <f>(IF($E3030&lt;&gt;0,$K$2,IF($F3030&lt;&gt;0,$K$2,IF($G3030&lt;&gt;0,$K$2,IF($H3030&lt;&gt;0,$K$2,IF($I3030&lt;&gt;0,$K$2,IF($J3030&lt;&gt;0,$K$2,"")))))))</f>
        <v/>
      </c>
      <c r="L2903" s="382"/>
    </row>
    <row r="2904" spans="2:12" ht="19.5" hidden="1">
      <c r="B2904" s="2221" t="str">
        <f>$B$12</f>
        <v>Министерство на регионалното развитие и благоустройство</v>
      </c>
      <c r="C2904" s="2222"/>
      <c r="D2904" s="2223"/>
      <c r="E2904" s="1062" t="s">
        <v>1305</v>
      </c>
      <c r="F2904" s="1813" t="str">
        <f>$F$12</f>
        <v>2100</v>
      </c>
      <c r="G2904" s="1063"/>
      <c r="H2904" s="665"/>
      <c r="I2904" s="665"/>
      <c r="J2904" s="665"/>
      <c r="K2904" s="1435" t="str">
        <f>(IF($E3030&lt;&gt;0,$K$2,IF($F3030&lt;&gt;0,$K$2,IF($G3030&lt;&gt;0,$K$2,IF($H3030&lt;&gt;0,$K$2,IF($I3030&lt;&gt;0,$K$2,IF($J3030&lt;&gt;0,$K$2,"")))))))</f>
        <v/>
      </c>
      <c r="L2904" s="382"/>
    </row>
    <row r="2905" spans="2:12" hidden="1">
      <c r="B2905" s="1064" t="str">
        <f>$B$13</f>
        <v xml:space="preserve">                                             (наименование на първостепенния разпоредител с бюджет)</v>
      </c>
      <c r="C2905" s="1035"/>
      <c r="D2905" s="1054"/>
      <c r="E2905" s="1065"/>
      <c r="F2905" s="1066"/>
      <c r="G2905" s="665"/>
      <c r="H2905" s="665"/>
      <c r="I2905" s="665"/>
      <c r="J2905" s="665"/>
      <c r="K2905" s="1435" t="str">
        <f>(IF($E3030&lt;&gt;0,$K$2,IF($F3030&lt;&gt;0,$K$2,IF($G3030&lt;&gt;0,$K$2,IF($H3030&lt;&gt;0,$K$2,IF($I3030&lt;&gt;0,$K$2,IF($J3030&lt;&gt;0,$K$2,"")))))))</f>
        <v/>
      </c>
      <c r="L2905" s="382"/>
    </row>
    <row r="2906" spans="2:12" ht="19.5" hidden="1">
      <c r="B2906" s="1067"/>
      <c r="C2906" s="665"/>
      <c r="D2906" s="1068" t="s">
        <v>1430</v>
      </c>
      <c r="E2906" s="1069">
        <f>$E$15</f>
        <v>98</v>
      </c>
      <c r="F2906" s="1412" t="str">
        <f>$F$15</f>
        <v>СЕС - КСФ</v>
      </c>
      <c r="G2906" s="665"/>
      <c r="H2906" s="12"/>
      <c r="I2906" s="665"/>
      <c r="J2906" s="12"/>
      <c r="K2906" s="1435" t="str">
        <f>(IF($E3030&lt;&gt;0,$K$2,IF($F3030&lt;&gt;0,$K$2,IF($G3030&lt;&gt;0,$K$2,IF($H3030&lt;&gt;0,$K$2,IF($I3030&lt;&gt;0,$K$2,IF($J3030&lt;&gt;0,$K$2,"")))))))</f>
        <v/>
      </c>
      <c r="L2906" s="382"/>
    </row>
    <row r="2907" spans="2:12" hidden="1">
      <c r="B2907" s="1035"/>
      <c r="C2907" s="1035"/>
      <c r="D2907" s="1054"/>
      <c r="E2907" s="1066"/>
      <c r="F2907" s="1070"/>
      <c r="G2907" s="1071"/>
      <c r="H2907" s="1071"/>
      <c r="I2907" s="1071"/>
      <c r="J2907" s="1072" t="s">
        <v>740</v>
      </c>
      <c r="K2907" s="1435" t="str">
        <f>(IF($E3030&lt;&gt;0,$K$2,IF($F3030&lt;&gt;0,$K$2,IF($G3030&lt;&gt;0,$K$2,IF($H3030&lt;&gt;0,$K$2,IF($I3030&lt;&gt;0,$K$2,IF($J3030&lt;&gt;0,$K$2,"")))))))</f>
        <v/>
      </c>
      <c r="L2907" s="382"/>
    </row>
    <row r="2908" spans="2:12" ht="16.5" hidden="1">
      <c r="B2908" s="1073"/>
      <c r="C2908" s="1074"/>
      <c r="D2908" s="1075" t="s">
        <v>1022</v>
      </c>
      <c r="E2908" s="1076" t="s">
        <v>742</v>
      </c>
      <c r="F2908" s="363" t="s">
        <v>1320</v>
      </c>
      <c r="G2908" s="1077"/>
      <c r="H2908" s="1078"/>
      <c r="I2908" s="1077"/>
      <c r="J2908" s="1079"/>
      <c r="K2908" s="1435" t="str">
        <f>(IF($E3030&lt;&gt;0,$K$2,IF($F3030&lt;&gt;0,$K$2,IF($G3030&lt;&gt;0,$K$2,IF($H3030&lt;&gt;0,$K$2,IF($I3030&lt;&gt;0,$K$2,IF($J3030&lt;&gt;0,$K$2,"")))))))</f>
        <v/>
      </c>
      <c r="L2908" s="382"/>
    </row>
    <row r="2909" spans="2:12" ht="56.1" hidden="1" customHeight="1">
      <c r="B2909" s="1080" t="s">
        <v>692</v>
      </c>
      <c r="C2909" s="1081" t="s">
        <v>744</v>
      </c>
      <c r="D2909" s="1082" t="s">
        <v>1023</v>
      </c>
      <c r="E2909" s="1083">
        <f>$C$3</f>
        <v>2019</v>
      </c>
      <c r="F2909" s="364" t="s">
        <v>1318</v>
      </c>
      <c r="G2909" s="1084" t="s">
        <v>1317</v>
      </c>
      <c r="H2909" s="1085" t="s">
        <v>1016</v>
      </c>
      <c r="I2909" s="1086" t="s">
        <v>1306</v>
      </c>
      <c r="J2909" s="1087" t="s">
        <v>1307</v>
      </c>
      <c r="K2909" s="1435" t="str">
        <f>(IF($E3030&lt;&gt;0,$K$2,IF($F3030&lt;&gt;0,$K$2,IF($G3030&lt;&gt;0,$K$2,IF($H3030&lt;&gt;0,$K$2,IF($I3030&lt;&gt;0,$K$2,IF($J3030&lt;&gt;0,$K$2,"")))))))</f>
        <v/>
      </c>
      <c r="L2909" s="382"/>
    </row>
    <row r="2910" spans="2:12" ht="69" hidden="1" customHeight="1">
      <c r="B2910" s="1088"/>
      <c r="C2910" s="1089"/>
      <c r="D2910" s="1090" t="s">
        <v>497</v>
      </c>
      <c r="E2910" s="344" t="s">
        <v>344</v>
      </c>
      <c r="F2910" s="344" t="s">
        <v>345</v>
      </c>
      <c r="G2910" s="659" t="s">
        <v>1029</v>
      </c>
      <c r="H2910" s="660" t="s">
        <v>1030</v>
      </c>
      <c r="I2910" s="660" t="s">
        <v>1003</v>
      </c>
      <c r="J2910" s="661" t="s">
        <v>1288</v>
      </c>
      <c r="K2910" s="1435" t="str">
        <f>(IF($E3030&lt;&gt;0,$K$2,IF($F3030&lt;&gt;0,$K$2,IF($G3030&lt;&gt;0,$K$2,IF($H3030&lt;&gt;0,$K$2,IF($I3030&lt;&gt;0,$K$2,IF($J3030&lt;&gt;0,$K$2,"")))))))</f>
        <v/>
      </c>
      <c r="L2910" s="382"/>
    </row>
    <row r="2911" spans="2:12" hidden="1">
      <c r="B2911" s="1091"/>
      <c r="C2911" s="1819" t="str">
        <f>VLOOKUP(D2911,OP_LIST2,2,FALSE)</f>
        <v>98301</v>
      </c>
      <c r="D2911" s="1431" t="s">
        <v>1487</v>
      </c>
      <c r="E2911" s="279"/>
      <c r="F2911" s="662"/>
      <c r="G2911" s="1092"/>
      <c r="H2911" s="668"/>
      <c r="I2911" s="668"/>
      <c r="J2911" s="669"/>
      <c r="K2911" s="1435" t="str">
        <f>(IF($E3030&lt;&gt;0,$K$2,IF($F3030&lt;&gt;0,$K$2,IF($G3030&lt;&gt;0,$K$2,IF($H3030&lt;&gt;0,$K$2,IF($I3030&lt;&gt;0,$K$2,IF($J3030&lt;&gt;0,$K$2,"")))))))</f>
        <v/>
      </c>
      <c r="L2911" s="382"/>
    </row>
    <row r="2912" spans="2:12" hidden="1">
      <c r="B2912" s="1093"/>
      <c r="C2912" s="1818">
        <f>VLOOKUP(D2913,EBK_DEIN2,2,FALSE)</f>
        <v>1115</v>
      </c>
      <c r="D2912" s="1432" t="s">
        <v>1272</v>
      </c>
      <c r="E2912" s="662"/>
      <c r="F2912" s="662"/>
      <c r="G2912" s="1094"/>
      <c r="H2912" s="670"/>
      <c r="I2912" s="670"/>
      <c r="J2912" s="671"/>
      <c r="K2912" s="1435" t="str">
        <f>(IF($E3030&lt;&gt;0,$K$2,IF($F3030&lt;&gt;0,$K$2,IF($G3030&lt;&gt;0,$K$2,IF($H3030&lt;&gt;0,$K$2,IF($I3030&lt;&gt;0,$K$2,IF($J3030&lt;&gt;0,$K$2,"")))))))</f>
        <v/>
      </c>
      <c r="L2912" s="382"/>
    </row>
    <row r="2913" spans="1:12" hidden="1">
      <c r="B2913" s="1095"/>
      <c r="C2913" s="1819">
        <f>+C2912</f>
        <v>1115</v>
      </c>
      <c r="D2913" s="1431" t="s">
        <v>64</v>
      </c>
      <c r="E2913" s="662"/>
      <c r="F2913" s="662"/>
      <c r="G2913" s="1094"/>
      <c r="H2913" s="670"/>
      <c r="I2913" s="670"/>
      <c r="J2913" s="671"/>
      <c r="K2913" s="1435" t="str">
        <f>(IF($E3030&lt;&gt;0,$K$2,IF($F3030&lt;&gt;0,$K$2,IF($G3030&lt;&gt;0,$K$2,IF($H3030&lt;&gt;0,$K$2,IF($I3030&lt;&gt;0,$K$2,IF($J3030&lt;&gt;0,$K$2,"")))))))</f>
        <v/>
      </c>
      <c r="L2913" s="382"/>
    </row>
    <row r="2914" spans="1:12" hidden="1">
      <c r="B2914" s="1096"/>
      <c r="C2914" s="1097"/>
      <c r="D2914" s="1098" t="s">
        <v>1024</v>
      </c>
      <c r="E2914" s="662"/>
      <c r="F2914" s="662"/>
      <c r="G2914" s="1099"/>
      <c r="H2914" s="672"/>
      <c r="I2914" s="672"/>
      <c r="J2914" s="673"/>
      <c r="K2914" s="1435" t="str">
        <f>(IF($E3030&lt;&gt;0,$K$2,IF($F3030&lt;&gt;0,$K$2,IF($G3030&lt;&gt;0,$K$2,IF($H3030&lt;&gt;0,$K$2,IF($I3030&lt;&gt;0,$K$2,IF($J3030&lt;&gt;0,$K$2,"")))))))</f>
        <v/>
      </c>
      <c r="L2914" s="382"/>
    </row>
    <row r="2915" spans="1:12" hidden="1">
      <c r="B2915" s="1100">
        <v>100</v>
      </c>
      <c r="C2915" s="2213" t="s">
        <v>498</v>
      </c>
      <c r="D2915" s="2194"/>
      <c r="E2915" s="349">
        <f t="shared" ref="E2915:J2915" si="489">SUM(E2916:E2917)</f>
        <v>0</v>
      </c>
      <c r="F2915" s="350">
        <f t="shared" si="489"/>
        <v>0</v>
      </c>
      <c r="G2915" s="463">
        <f t="shared" si="489"/>
        <v>0</v>
      </c>
      <c r="H2915" s="464">
        <f t="shared" si="489"/>
        <v>0</v>
      </c>
      <c r="I2915" s="464">
        <f t="shared" si="489"/>
        <v>0</v>
      </c>
      <c r="J2915" s="465">
        <f t="shared" si="489"/>
        <v>0</v>
      </c>
      <c r="K2915" s="1433" t="str">
        <f>(IF($E2915&lt;&gt;0,$K$2,IF($F2915&lt;&gt;0,$K$2,IF($G2915&lt;&gt;0,$K$2,IF($H2915&lt;&gt;0,$K$2,IF($I2915&lt;&gt;0,$K$2,IF($J2915&lt;&gt;0,$K$2,"")))))))</f>
        <v/>
      </c>
      <c r="L2915" s="383"/>
    </row>
    <row r="2916" spans="1:12" hidden="1">
      <c r="B2916" s="1101"/>
      <c r="C2916" s="1102">
        <v>101</v>
      </c>
      <c r="D2916" s="1103" t="s">
        <v>499</v>
      </c>
      <c r="E2916" s="507"/>
      <c r="F2916" s="516">
        <f>G2916+H2916+I2916+J2916</f>
        <v>0</v>
      </c>
      <c r="G2916" s="430"/>
      <c r="H2916" s="431"/>
      <c r="I2916" s="431"/>
      <c r="J2916" s="432"/>
      <c r="K2916" s="1433" t="str">
        <f t="shared" ref="K2916:K2982" si="490">(IF($E2916&lt;&gt;0,$K$2,IF($F2916&lt;&gt;0,$K$2,IF($G2916&lt;&gt;0,$K$2,IF($H2916&lt;&gt;0,$K$2,IF($I2916&lt;&gt;0,$K$2,IF($J2916&lt;&gt;0,$K$2,"")))))))</f>
        <v/>
      </c>
      <c r="L2916" s="383"/>
    </row>
    <row r="2917" spans="1:12" ht="36" hidden="1" customHeight="1">
      <c r="A2917" s="1035"/>
      <c r="B2917" s="1101"/>
      <c r="C2917" s="1104">
        <v>102</v>
      </c>
      <c r="D2917" s="1105" t="s">
        <v>500</v>
      </c>
      <c r="E2917" s="513"/>
      <c r="F2917" s="517">
        <f>G2917+H2917+I2917+J2917</f>
        <v>0</v>
      </c>
      <c r="G2917" s="442"/>
      <c r="H2917" s="443"/>
      <c r="I2917" s="443"/>
      <c r="J2917" s="444"/>
      <c r="K2917" s="1433" t="str">
        <f t="shared" si="490"/>
        <v/>
      </c>
      <c r="L2917" s="383"/>
    </row>
    <row r="2918" spans="1:12" hidden="1">
      <c r="A2918" s="1035"/>
      <c r="B2918" s="1100">
        <v>200</v>
      </c>
      <c r="C2918" s="2199" t="s">
        <v>501</v>
      </c>
      <c r="D2918" s="2199"/>
      <c r="E2918" s="349">
        <f t="shared" ref="E2918:J2918" si="491">SUM(E2919:E2923)</f>
        <v>0</v>
      </c>
      <c r="F2918" s="350">
        <f t="shared" si="491"/>
        <v>0</v>
      </c>
      <c r="G2918" s="463">
        <f t="shared" si="491"/>
        <v>0</v>
      </c>
      <c r="H2918" s="464">
        <f t="shared" si="491"/>
        <v>0</v>
      </c>
      <c r="I2918" s="464">
        <f t="shared" si="491"/>
        <v>0</v>
      </c>
      <c r="J2918" s="465">
        <f t="shared" si="491"/>
        <v>0</v>
      </c>
      <c r="K2918" s="1433" t="str">
        <f t="shared" si="490"/>
        <v/>
      </c>
      <c r="L2918" s="383"/>
    </row>
    <row r="2919" spans="1:12" hidden="1">
      <c r="A2919" s="1035"/>
      <c r="B2919" s="1106"/>
      <c r="C2919" s="1102">
        <v>201</v>
      </c>
      <c r="D2919" s="1103" t="s">
        <v>502</v>
      </c>
      <c r="E2919" s="507"/>
      <c r="F2919" s="516">
        <f>G2919+H2919+I2919+J2919</f>
        <v>0</v>
      </c>
      <c r="G2919" s="430"/>
      <c r="H2919" s="431"/>
      <c r="I2919" s="431"/>
      <c r="J2919" s="432"/>
      <c r="K2919" s="1433" t="str">
        <f t="shared" si="490"/>
        <v/>
      </c>
      <c r="L2919" s="383"/>
    </row>
    <row r="2920" spans="1:12" hidden="1">
      <c r="A2920" s="1035"/>
      <c r="B2920" s="1107"/>
      <c r="C2920" s="1108">
        <v>202</v>
      </c>
      <c r="D2920" s="1109" t="s">
        <v>503</v>
      </c>
      <c r="E2920" s="509"/>
      <c r="F2920" s="518">
        <f>G2920+H2920+I2920+J2920</f>
        <v>0</v>
      </c>
      <c r="G2920" s="433"/>
      <c r="H2920" s="434"/>
      <c r="I2920" s="434"/>
      <c r="J2920" s="435"/>
      <c r="K2920" s="1433" t="str">
        <f t="shared" si="490"/>
        <v/>
      </c>
      <c r="L2920" s="383"/>
    </row>
    <row r="2921" spans="1:12" ht="31.5" hidden="1">
      <c r="A2921" s="1035"/>
      <c r="B2921" s="1110"/>
      <c r="C2921" s="1108">
        <v>205</v>
      </c>
      <c r="D2921" s="1109" t="s">
        <v>885</v>
      </c>
      <c r="E2921" s="509"/>
      <c r="F2921" s="518">
        <f>G2921+H2921+I2921+J2921</f>
        <v>0</v>
      </c>
      <c r="G2921" s="433"/>
      <c r="H2921" s="434"/>
      <c r="I2921" s="434"/>
      <c r="J2921" s="435"/>
      <c r="K2921" s="1433" t="str">
        <f t="shared" si="490"/>
        <v/>
      </c>
      <c r="L2921" s="383"/>
    </row>
    <row r="2922" spans="1:12" hidden="1">
      <c r="A2922" s="1035"/>
      <c r="B2922" s="1110"/>
      <c r="C2922" s="1108">
        <v>208</v>
      </c>
      <c r="D2922" s="1111" t="s">
        <v>886</v>
      </c>
      <c r="E2922" s="509"/>
      <c r="F2922" s="518">
        <f>G2922+H2922+I2922+J2922</f>
        <v>0</v>
      </c>
      <c r="G2922" s="433"/>
      <c r="H2922" s="434"/>
      <c r="I2922" s="434"/>
      <c r="J2922" s="435"/>
      <c r="K2922" s="1433" t="str">
        <f t="shared" si="490"/>
        <v/>
      </c>
      <c r="L2922" s="383"/>
    </row>
    <row r="2923" spans="1:12" hidden="1">
      <c r="A2923" s="1035"/>
      <c r="B2923" s="1106"/>
      <c r="C2923" s="1104">
        <v>209</v>
      </c>
      <c r="D2923" s="1112" t="s">
        <v>887</v>
      </c>
      <c r="E2923" s="513"/>
      <c r="F2923" s="517">
        <f>G2923+H2923+I2923+J2923</f>
        <v>0</v>
      </c>
      <c r="G2923" s="442"/>
      <c r="H2923" s="443"/>
      <c r="I2923" s="443"/>
      <c r="J2923" s="444"/>
      <c r="K2923" s="1433" t="str">
        <f t="shared" si="490"/>
        <v/>
      </c>
      <c r="L2923" s="383"/>
    </row>
    <row r="2924" spans="1:12" hidden="1">
      <c r="B2924" s="1100">
        <v>500</v>
      </c>
      <c r="C2924" s="2201" t="s">
        <v>888</v>
      </c>
      <c r="D2924" s="2201"/>
      <c r="E2924" s="349">
        <f t="shared" ref="E2924:J2924" si="492">SUM(E2925:E2931)</f>
        <v>0</v>
      </c>
      <c r="F2924" s="350">
        <f t="shared" si="492"/>
        <v>0</v>
      </c>
      <c r="G2924" s="463">
        <f t="shared" si="492"/>
        <v>0</v>
      </c>
      <c r="H2924" s="464">
        <f t="shared" si="492"/>
        <v>0</v>
      </c>
      <c r="I2924" s="464">
        <f t="shared" si="492"/>
        <v>0</v>
      </c>
      <c r="J2924" s="465">
        <f t="shared" si="492"/>
        <v>0</v>
      </c>
      <c r="K2924" s="1433" t="str">
        <f t="shared" si="490"/>
        <v/>
      </c>
      <c r="L2924" s="383"/>
    </row>
    <row r="2925" spans="1:12" ht="31.5" hidden="1">
      <c r="A2925" s="1035"/>
      <c r="B2925" s="1106"/>
      <c r="C2925" s="1113">
        <v>551</v>
      </c>
      <c r="D2925" s="1114" t="s">
        <v>889</v>
      </c>
      <c r="E2925" s="507"/>
      <c r="F2925" s="516">
        <f t="shared" ref="F2925:F2932" si="493">G2925+H2925+I2925+J2925</f>
        <v>0</v>
      </c>
      <c r="G2925" s="1395">
        <v>0</v>
      </c>
      <c r="H2925" s="1396">
        <v>0</v>
      </c>
      <c r="I2925" s="1396">
        <v>0</v>
      </c>
      <c r="J2925" s="432"/>
      <c r="K2925" s="1433" t="str">
        <f t="shared" si="490"/>
        <v/>
      </c>
      <c r="L2925" s="383"/>
    </row>
    <row r="2926" spans="1:12" hidden="1">
      <c r="B2926" s="1106"/>
      <c r="C2926" s="1115">
        <f>C2925+1</f>
        <v>552</v>
      </c>
      <c r="D2926" s="1116" t="s">
        <v>890</v>
      </c>
      <c r="E2926" s="509"/>
      <c r="F2926" s="518">
        <f t="shared" si="493"/>
        <v>0</v>
      </c>
      <c r="G2926" s="1397">
        <v>0</v>
      </c>
      <c r="H2926" s="1398">
        <v>0</v>
      </c>
      <c r="I2926" s="1398">
        <v>0</v>
      </c>
      <c r="J2926" s="435"/>
      <c r="K2926" s="1433" t="str">
        <f t="shared" si="490"/>
        <v/>
      </c>
      <c r="L2926" s="383"/>
    </row>
    <row r="2927" spans="1:12" hidden="1">
      <c r="A2927" s="1035"/>
      <c r="B2927" s="1117"/>
      <c r="C2927" s="1115">
        <v>558</v>
      </c>
      <c r="D2927" s="1118" t="s">
        <v>1444</v>
      </c>
      <c r="E2927" s="509"/>
      <c r="F2927" s="518">
        <f>G2927+H2927+I2927+J2927</f>
        <v>0</v>
      </c>
      <c r="G2927" s="1397">
        <v>0</v>
      </c>
      <c r="H2927" s="1398">
        <v>0</v>
      </c>
      <c r="I2927" s="1398">
        <v>0</v>
      </c>
      <c r="J2927" s="638">
        <v>0</v>
      </c>
      <c r="K2927" s="1433" t="str">
        <f t="shared" si="490"/>
        <v/>
      </c>
      <c r="L2927" s="383"/>
    </row>
    <row r="2928" spans="1:12" hidden="1">
      <c r="A2928" s="307"/>
      <c r="B2928" s="1117"/>
      <c r="C2928" s="1115">
        <v>560</v>
      </c>
      <c r="D2928" s="1118" t="s">
        <v>891</v>
      </c>
      <c r="E2928" s="509"/>
      <c r="F2928" s="518">
        <f t="shared" si="493"/>
        <v>0</v>
      </c>
      <c r="G2928" s="1397">
        <v>0</v>
      </c>
      <c r="H2928" s="1398">
        <v>0</v>
      </c>
      <c r="I2928" s="1398">
        <v>0</v>
      </c>
      <c r="J2928" s="435"/>
      <c r="K2928" s="1433" t="str">
        <f t="shared" si="490"/>
        <v/>
      </c>
      <c r="L2928" s="383"/>
    </row>
    <row r="2929" spans="1:12" hidden="1">
      <c r="B2929" s="1117"/>
      <c r="C2929" s="1115">
        <v>580</v>
      </c>
      <c r="D2929" s="1116" t="s">
        <v>892</v>
      </c>
      <c r="E2929" s="509"/>
      <c r="F2929" s="518">
        <f t="shared" si="493"/>
        <v>0</v>
      </c>
      <c r="G2929" s="1397">
        <v>0</v>
      </c>
      <c r="H2929" s="1398">
        <v>0</v>
      </c>
      <c r="I2929" s="1398">
        <v>0</v>
      </c>
      <c r="J2929" s="435"/>
      <c r="K2929" s="1433" t="str">
        <f t="shared" si="490"/>
        <v/>
      </c>
      <c r="L2929" s="383"/>
    </row>
    <row r="2930" spans="1:12" ht="31.5" hidden="1">
      <c r="B2930" s="1106"/>
      <c r="C2930" s="1108">
        <v>588</v>
      </c>
      <c r="D2930" s="1111" t="s">
        <v>1448</v>
      </c>
      <c r="E2930" s="509"/>
      <c r="F2930" s="518">
        <f>G2930+H2930+I2930+J2930</f>
        <v>0</v>
      </c>
      <c r="G2930" s="1397">
        <v>0</v>
      </c>
      <c r="H2930" s="1398">
        <v>0</v>
      </c>
      <c r="I2930" s="1398">
        <v>0</v>
      </c>
      <c r="J2930" s="638">
        <v>0</v>
      </c>
      <c r="K2930" s="1433" t="str">
        <f t="shared" si="490"/>
        <v/>
      </c>
      <c r="L2930" s="383"/>
    </row>
    <row r="2931" spans="1:12" ht="31.5" hidden="1">
      <c r="B2931" s="1106"/>
      <c r="C2931" s="1119">
        <v>590</v>
      </c>
      <c r="D2931" s="1120" t="s">
        <v>893</v>
      </c>
      <c r="E2931" s="513"/>
      <c r="F2931" s="517">
        <f t="shared" si="493"/>
        <v>0</v>
      </c>
      <c r="G2931" s="442"/>
      <c r="H2931" s="443"/>
      <c r="I2931" s="443"/>
      <c r="J2931" s="444"/>
      <c r="K2931" s="1433" t="str">
        <f t="shared" si="490"/>
        <v/>
      </c>
      <c r="L2931" s="383"/>
    </row>
    <row r="2932" spans="1:12" hidden="1">
      <c r="A2932" s="7">
        <v>5</v>
      </c>
      <c r="B2932" s="1100">
        <v>800</v>
      </c>
      <c r="C2932" s="2202" t="s">
        <v>1025</v>
      </c>
      <c r="D2932" s="2203"/>
      <c r="E2932" s="1415"/>
      <c r="F2932" s="352">
        <f t="shared" si="493"/>
        <v>0</v>
      </c>
      <c r="G2932" s="1214"/>
      <c r="H2932" s="1215"/>
      <c r="I2932" s="1215"/>
      <c r="J2932" s="1216"/>
      <c r="K2932" s="1433" t="str">
        <f t="shared" si="490"/>
        <v/>
      </c>
      <c r="L2932" s="383"/>
    </row>
    <row r="2933" spans="1:12" hidden="1">
      <c r="A2933" s="8">
        <v>10</v>
      </c>
      <c r="B2933" s="1100">
        <v>1000</v>
      </c>
      <c r="C2933" s="2199" t="s">
        <v>895</v>
      </c>
      <c r="D2933" s="2199"/>
      <c r="E2933" s="351">
        <f t="shared" ref="E2933:J2933" si="494">SUM(E2934:E2950)</f>
        <v>0</v>
      </c>
      <c r="F2933" s="352">
        <f t="shared" si="494"/>
        <v>0</v>
      </c>
      <c r="G2933" s="463">
        <f t="shared" si="494"/>
        <v>0</v>
      </c>
      <c r="H2933" s="464">
        <f t="shared" si="494"/>
        <v>0</v>
      </c>
      <c r="I2933" s="464">
        <f t="shared" si="494"/>
        <v>0</v>
      </c>
      <c r="J2933" s="465">
        <f t="shared" si="494"/>
        <v>0</v>
      </c>
      <c r="K2933" s="1433" t="str">
        <f t="shared" si="490"/>
        <v/>
      </c>
      <c r="L2933" s="383"/>
    </row>
    <row r="2934" spans="1:12" hidden="1">
      <c r="A2934" s="8">
        <v>15</v>
      </c>
      <c r="B2934" s="1107"/>
      <c r="C2934" s="1102">
        <v>1011</v>
      </c>
      <c r="D2934" s="1121" t="s">
        <v>896</v>
      </c>
      <c r="E2934" s="507"/>
      <c r="F2934" s="516">
        <f t="shared" ref="F2934:F2950" si="495">G2934+H2934+I2934+J2934</f>
        <v>0</v>
      </c>
      <c r="G2934" s="430"/>
      <c r="H2934" s="431"/>
      <c r="I2934" s="431"/>
      <c r="J2934" s="432"/>
      <c r="K2934" s="1433" t="str">
        <f t="shared" si="490"/>
        <v/>
      </c>
      <c r="L2934" s="383"/>
    </row>
    <row r="2935" spans="1:12" hidden="1">
      <c r="A2935" s="7">
        <v>35</v>
      </c>
      <c r="B2935" s="1107"/>
      <c r="C2935" s="1108">
        <v>1012</v>
      </c>
      <c r="D2935" s="1109" t="s">
        <v>897</v>
      </c>
      <c r="E2935" s="509"/>
      <c r="F2935" s="518">
        <f t="shared" si="495"/>
        <v>0</v>
      </c>
      <c r="G2935" s="433"/>
      <c r="H2935" s="434"/>
      <c r="I2935" s="434"/>
      <c r="J2935" s="435"/>
      <c r="K2935" s="1433" t="str">
        <f t="shared" si="490"/>
        <v/>
      </c>
      <c r="L2935" s="383"/>
    </row>
    <row r="2936" spans="1:12" hidden="1">
      <c r="A2936" s="8">
        <v>40</v>
      </c>
      <c r="B2936" s="1107"/>
      <c r="C2936" s="1108">
        <v>1013</v>
      </c>
      <c r="D2936" s="1109" t="s">
        <v>898</v>
      </c>
      <c r="E2936" s="509"/>
      <c r="F2936" s="518">
        <f t="shared" si="495"/>
        <v>0</v>
      </c>
      <c r="G2936" s="433"/>
      <c r="H2936" s="434"/>
      <c r="I2936" s="434"/>
      <c r="J2936" s="435"/>
      <c r="K2936" s="1433" t="str">
        <f t="shared" si="490"/>
        <v/>
      </c>
      <c r="L2936" s="383"/>
    </row>
    <row r="2937" spans="1:12" hidden="1">
      <c r="A2937" s="8">
        <v>45</v>
      </c>
      <c r="B2937" s="1107"/>
      <c r="C2937" s="1108">
        <v>1014</v>
      </c>
      <c r="D2937" s="1109" t="s">
        <v>899</v>
      </c>
      <c r="E2937" s="509"/>
      <c r="F2937" s="518">
        <f t="shared" si="495"/>
        <v>0</v>
      </c>
      <c r="G2937" s="433"/>
      <c r="H2937" s="434"/>
      <c r="I2937" s="434"/>
      <c r="J2937" s="435"/>
      <c r="K2937" s="1433" t="str">
        <f t="shared" si="490"/>
        <v/>
      </c>
      <c r="L2937" s="383"/>
    </row>
    <row r="2938" spans="1:12" hidden="1">
      <c r="A2938" s="8">
        <v>50</v>
      </c>
      <c r="B2938" s="1107"/>
      <c r="C2938" s="1108">
        <v>1015</v>
      </c>
      <c r="D2938" s="1109" t="s">
        <v>900</v>
      </c>
      <c r="E2938" s="509"/>
      <c r="F2938" s="518">
        <f t="shared" si="495"/>
        <v>0</v>
      </c>
      <c r="G2938" s="433"/>
      <c r="H2938" s="434"/>
      <c r="I2938" s="434"/>
      <c r="J2938" s="435"/>
      <c r="K2938" s="1433" t="str">
        <f t="shared" si="490"/>
        <v/>
      </c>
      <c r="L2938" s="383"/>
    </row>
    <row r="2939" spans="1:12" hidden="1">
      <c r="A2939" s="8">
        <v>55</v>
      </c>
      <c r="B2939" s="1107"/>
      <c r="C2939" s="1122">
        <v>1016</v>
      </c>
      <c r="D2939" s="1123" t="s">
        <v>901</v>
      </c>
      <c r="E2939" s="511"/>
      <c r="F2939" s="519">
        <f t="shared" si="495"/>
        <v>0</v>
      </c>
      <c r="G2939" s="497"/>
      <c r="H2939" s="498"/>
      <c r="I2939" s="498"/>
      <c r="J2939" s="499"/>
      <c r="K2939" s="1433" t="str">
        <f t="shared" si="490"/>
        <v/>
      </c>
      <c r="L2939" s="383"/>
    </row>
    <row r="2940" spans="1:12" hidden="1">
      <c r="A2940" s="8">
        <v>60</v>
      </c>
      <c r="B2940" s="1101"/>
      <c r="C2940" s="1124">
        <v>1020</v>
      </c>
      <c r="D2940" s="1125" t="s">
        <v>902</v>
      </c>
      <c r="E2940" s="1416"/>
      <c r="F2940" s="521">
        <f t="shared" si="495"/>
        <v>0</v>
      </c>
      <c r="G2940" s="439"/>
      <c r="H2940" s="440"/>
      <c r="I2940" s="440"/>
      <c r="J2940" s="441"/>
      <c r="K2940" s="1433" t="str">
        <f t="shared" si="490"/>
        <v/>
      </c>
      <c r="L2940" s="383"/>
    </row>
    <row r="2941" spans="1:12" hidden="1">
      <c r="A2941" s="7">
        <v>65</v>
      </c>
      <c r="B2941" s="1107"/>
      <c r="C2941" s="1126">
        <v>1030</v>
      </c>
      <c r="D2941" s="1127" t="s">
        <v>903</v>
      </c>
      <c r="E2941" s="1417"/>
      <c r="F2941" s="523">
        <f t="shared" si="495"/>
        <v>0</v>
      </c>
      <c r="G2941" s="436"/>
      <c r="H2941" s="437"/>
      <c r="I2941" s="437"/>
      <c r="J2941" s="438"/>
      <c r="K2941" s="1433" t="str">
        <f t="shared" si="490"/>
        <v/>
      </c>
      <c r="L2941" s="383"/>
    </row>
    <row r="2942" spans="1:12" hidden="1">
      <c r="A2942" s="8">
        <v>70</v>
      </c>
      <c r="B2942" s="1107"/>
      <c r="C2942" s="1124">
        <v>1051</v>
      </c>
      <c r="D2942" s="1128" t="s">
        <v>904</v>
      </c>
      <c r="E2942" s="1416"/>
      <c r="F2942" s="521">
        <f t="shared" si="495"/>
        <v>0</v>
      </c>
      <c r="G2942" s="439"/>
      <c r="H2942" s="440"/>
      <c r="I2942" s="440"/>
      <c r="J2942" s="441"/>
      <c r="K2942" s="1433" t="str">
        <f t="shared" si="490"/>
        <v/>
      </c>
      <c r="L2942" s="383"/>
    </row>
    <row r="2943" spans="1:12" hidden="1">
      <c r="A2943" s="8">
        <v>75</v>
      </c>
      <c r="B2943" s="1107"/>
      <c r="C2943" s="1108">
        <v>1052</v>
      </c>
      <c r="D2943" s="1109" t="s">
        <v>905</v>
      </c>
      <c r="E2943" s="509"/>
      <c r="F2943" s="518">
        <f t="shared" si="495"/>
        <v>0</v>
      </c>
      <c r="G2943" s="433"/>
      <c r="H2943" s="434"/>
      <c r="I2943" s="434"/>
      <c r="J2943" s="435"/>
      <c r="K2943" s="1433" t="str">
        <f t="shared" si="490"/>
        <v/>
      </c>
      <c r="L2943" s="383"/>
    </row>
    <row r="2944" spans="1:12" hidden="1">
      <c r="A2944" s="8">
        <v>80</v>
      </c>
      <c r="B2944" s="1107"/>
      <c r="C2944" s="1126">
        <v>1053</v>
      </c>
      <c r="D2944" s="1127" t="s">
        <v>1324</v>
      </c>
      <c r="E2944" s="1417"/>
      <c r="F2944" s="523">
        <f t="shared" si="495"/>
        <v>0</v>
      </c>
      <c r="G2944" s="436"/>
      <c r="H2944" s="437"/>
      <c r="I2944" s="437"/>
      <c r="J2944" s="438"/>
      <c r="K2944" s="1433" t="str">
        <f t="shared" si="490"/>
        <v/>
      </c>
      <c r="L2944" s="383"/>
    </row>
    <row r="2945" spans="1:12" hidden="1">
      <c r="A2945" s="8">
        <v>80</v>
      </c>
      <c r="B2945" s="1107"/>
      <c r="C2945" s="1124">
        <v>1062</v>
      </c>
      <c r="D2945" s="1125" t="s">
        <v>906</v>
      </c>
      <c r="E2945" s="1416"/>
      <c r="F2945" s="521">
        <f t="shared" si="495"/>
        <v>0</v>
      </c>
      <c r="G2945" s="439"/>
      <c r="H2945" s="440"/>
      <c r="I2945" s="440"/>
      <c r="J2945" s="441"/>
      <c r="K2945" s="1433" t="str">
        <f t="shared" si="490"/>
        <v/>
      </c>
      <c r="L2945" s="383"/>
    </row>
    <row r="2946" spans="1:12" hidden="1">
      <c r="A2946" s="8">
        <v>85</v>
      </c>
      <c r="B2946" s="1107"/>
      <c r="C2946" s="1126">
        <v>1063</v>
      </c>
      <c r="D2946" s="1129" t="s">
        <v>1282</v>
      </c>
      <c r="E2946" s="1417"/>
      <c r="F2946" s="523">
        <f t="shared" si="495"/>
        <v>0</v>
      </c>
      <c r="G2946" s="436"/>
      <c r="H2946" s="437"/>
      <c r="I2946" s="437"/>
      <c r="J2946" s="438"/>
      <c r="K2946" s="1433" t="str">
        <f t="shared" si="490"/>
        <v/>
      </c>
      <c r="L2946" s="383"/>
    </row>
    <row r="2947" spans="1:12" hidden="1">
      <c r="A2947" s="8">
        <v>90</v>
      </c>
      <c r="B2947" s="1107"/>
      <c r="C2947" s="1130">
        <v>1069</v>
      </c>
      <c r="D2947" s="1131" t="s">
        <v>907</v>
      </c>
      <c r="E2947" s="1418"/>
      <c r="F2947" s="525">
        <f t="shared" si="495"/>
        <v>0</v>
      </c>
      <c r="G2947" s="622"/>
      <c r="H2947" s="623"/>
      <c r="I2947" s="623"/>
      <c r="J2947" s="587"/>
      <c r="K2947" s="1433" t="str">
        <f t="shared" si="490"/>
        <v/>
      </c>
      <c r="L2947" s="383"/>
    </row>
    <row r="2948" spans="1:12" hidden="1">
      <c r="A2948" s="8">
        <v>90</v>
      </c>
      <c r="B2948" s="1101"/>
      <c r="C2948" s="1124">
        <v>1091</v>
      </c>
      <c r="D2948" s="1128" t="s">
        <v>1325</v>
      </c>
      <c r="E2948" s="1416"/>
      <c r="F2948" s="521">
        <f t="shared" si="495"/>
        <v>0</v>
      </c>
      <c r="G2948" s="439"/>
      <c r="H2948" s="440"/>
      <c r="I2948" s="440"/>
      <c r="J2948" s="441"/>
      <c r="K2948" s="1433" t="str">
        <f t="shared" si="490"/>
        <v/>
      </c>
      <c r="L2948" s="383"/>
    </row>
    <row r="2949" spans="1:12" hidden="1">
      <c r="A2949" s="7">
        <v>115</v>
      </c>
      <c r="B2949" s="1107"/>
      <c r="C2949" s="1108">
        <v>1092</v>
      </c>
      <c r="D2949" s="1109" t="s">
        <v>1088</v>
      </c>
      <c r="E2949" s="509"/>
      <c r="F2949" s="518">
        <f t="shared" si="495"/>
        <v>0</v>
      </c>
      <c r="G2949" s="433"/>
      <c r="H2949" s="434"/>
      <c r="I2949" s="434"/>
      <c r="J2949" s="435"/>
      <c r="K2949" s="1433" t="str">
        <f t="shared" si="490"/>
        <v/>
      </c>
      <c r="L2949" s="383"/>
    </row>
    <row r="2950" spans="1:12" hidden="1">
      <c r="A2950" s="7">
        <v>125</v>
      </c>
      <c r="B2950" s="1107"/>
      <c r="C2950" s="1104">
        <v>1098</v>
      </c>
      <c r="D2950" s="1132" t="s">
        <v>908</v>
      </c>
      <c r="E2950" s="513"/>
      <c r="F2950" s="517">
        <f t="shared" si="495"/>
        <v>0</v>
      </c>
      <c r="G2950" s="442"/>
      <c r="H2950" s="443"/>
      <c r="I2950" s="443"/>
      <c r="J2950" s="444"/>
      <c r="K2950" s="1433" t="str">
        <f t="shared" si="490"/>
        <v/>
      </c>
      <c r="L2950" s="383"/>
    </row>
    <row r="2951" spans="1:12" hidden="1">
      <c r="A2951" s="8">
        <v>130</v>
      </c>
      <c r="B2951" s="1100">
        <v>1900</v>
      </c>
      <c r="C2951" s="2192" t="s">
        <v>575</v>
      </c>
      <c r="D2951" s="2192"/>
      <c r="E2951" s="351">
        <f t="shared" ref="E2951:J2951" si="496">SUM(E2952:E2954)</f>
        <v>0</v>
      </c>
      <c r="F2951" s="352">
        <f t="shared" si="496"/>
        <v>0</v>
      </c>
      <c r="G2951" s="463">
        <f t="shared" si="496"/>
        <v>0</v>
      </c>
      <c r="H2951" s="464">
        <f t="shared" si="496"/>
        <v>0</v>
      </c>
      <c r="I2951" s="464">
        <f t="shared" si="496"/>
        <v>0</v>
      </c>
      <c r="J2951" s="465">
        <f t="shared" si="496"/>
        <v>0</v>
      </c>
      <c r="K2951" s="1433" t="str">
        <f t="shared" si="490"/>
        <v/>
      </c>
      <c r="L2951" s="383"/>
    </row>
    <row r="2952" spans="1:12" ht="31.5" hidden="1">
      <c r="A2952" s="8">
        <v>135</v>
      </c>
      <c r="B2952" s="1107"/>
      <c r="C2952" s="1102">
        <v>1901</v>
      </c>
      <c r="D2952" s="1133" t="s">
        <v>576</v>
      </c>
      <c r="E2952" s="507"/>
      <c r="F2952" s="516">
        <f>G2952+H2952+I2952+J2952</f>
        <v>0</v>
      </c>
      <c r="G2952" s="430"/>
      <c r="H2952" s="431"/>
      <c r="I2952" s="431"/>
      <c r="J2952" s="432"/>
      <c r="K2952" s="1433" t="str">
        <f t="shared" si="490"/>
        <v/>
      </c>
      <c r="L2952" s="383"/>
    </row>
    <row r="2953" spans="1:12" ht="31.5" hidden="1">
      <c r="A2953" s="8">
        <v>140</v>
      </c>
      <c r="B2953" s="1134"/>
      <c r="C2953" s="1108">
        <v>1981</v>
      </c>
      <c r="D2953" s="1135" t="s">
        <v>577</v>
      </c>
      <c r="E2953" s="509"/>
      <c r="F2953" s="518">
        <f>G2953+H2953+I2953+J2953</f>
        <v>0</v>
      </c>
      <c r="G2953" s="433"/>
      <c r="H2953" s="434"/>
      <c r="I2953" s="434"/>
      <c r="J2953" s="435"/>
      <c r="K2953" s="1433" t="str">
        <f t="shared" si="490"/>
        <v/>
      </c>
      <c r="L2953" s="383"/>
    </row>
    <row r="2954" spans="1:12" ht="31.5" hidden="1">
      <c r="A2954" s="8">
        <v>145</v>
      </c>
      <c r="B2954" s="1107"/>
      <c r="C2954" s="1104">
        <v>1991</v>
      </c>
      <c r="D2954" s="1136" t="s">
        <v>578</v>
      </c>
      <c r="E2954" s="513"/>
      <c r="F2954" s="517">
        <f>G2954+H2954+I2954+J2954</f>
        <v>0</v>
      </c>
      <c r="G2954" s="442"/>
      <c r="H2954" s="443"/>
      <c r="I2954" s="443"/>
      <c r="J2954" s="444"/>
      <c r="K2954" s="1433" t="str">
        <f t="shared" si="490"/>
        <v/>
      </c>
      <c r="L2954" s="383"/>
    </row>
    <row r="2955" spans="1:12" hidden="1">
      <c r="A2955" s="8">
        <v>150</v>
      </c>
      <c r="B2955" s="1100">
        <v>2100</v>
      </c>
      <c r="C2955" s="2192" t="s">
        <v>1072</v>
      </c>
      <c r="D2955" s="2192"/>
      <c r="E2955" s="351">
        <f t="shared" ref="E2955:J2955" si="497">SUM(E2956:E2960)</f>
        <v>0</v>
      </c>
      <c r="F2955" s="352">
        <f t="shared" si="497"/>
        <v>0</v>
      </c>
      <c r="G2955" s="463">
        <f t="shared" si="497"/>
        <v>0</v>
      </c>
      <c r="H2955" s="464">
        <f t="shared" si="497"/>
        <v>0</v>
      </c>
      <c r="I2955" s="464">
        <f t="shared" si="497"/>
        <v>0</v>
      </c>
      <c r="J2955" s="465">
        <f t="shared" si="497"/>
        <v>0</v>
      </c>
      <c r="K2955" s="1433" t="str">
        <f t="shared" si="490"/>
        <v/>
      </c>
      <c r="L2955" s="383"/>
    </row>
    <row r="2956" spans="1:12" hidden="1">
      <c r="A2956" s="8">
        <v>155</v>
      </c>
      <c r="B2956" s="1107"/>
      <c r="C2956" s="1102">
        <v>2110</v>
      </c>
      <c r="D2956" s="1137" t="s">
        <v>909</v>
      </c>
      <c r="E2956" s="507"/>
      <c r="F2956" s="516">
        <f>G2956+H2956+I2956+J2956</f>
        <v>0</v>
      </c>
      <c r="G2956" s="430"/>
      <c r="H2956" s="431"/>
      <c r="I2956" s="431"/>
      <c r="J2956" s="432"/>
      <c r="K2956" s="1433" t="str">
        <f t="shared" si="490"/>
        <v/>
      </c>
      <c r="L2956" s="383"/>
    </row>
    <row r="2957" spans="1:12" hidden="1">
      <c r="A2957" s="8">
        <v>160</v>
      </c>
      <c r="B2957" s="1134"/>
      <c r="C2957" s="1108">
        <v>2120</v>
      </c>
      <c r="D2957" s="1111" t="s">
        <v>910</v>
      </c>
      <c r="E2957" s="509"/>
      <c r="F2957" s="518">
        <f>G2957+H2957+I2957+J2957</f>
        <v>0</v>
      </c>
      <c r="G2957" s="433"/>
      <c r="H2957" s="434"/>
      <c r="I2957" s="434"/>
      <c r="J2957" s="435"/>
      <c r="K2957" s="1433" t="str">
        <f t="shared" si="490"/>
        <v/>
      </c>
      <c r="L2957" s="383"/>
    </row>
    <row r="2958" spans="1:12" hidden="1">
      <c r="A2958" s="8">
        <v>165</v>
      </c>
      <c r="B2958" s="1134"/>
      <c r="C2958" s="1108">
        <v>2125</v>
      </c>
      <c r="D2958" s="1111" t="s">
        <v>1026</v>
      </c>
      <c r="E2958" s="509"/>
      <c r="F2958" s="518">
        <f>G2958+H2958+I2958+J2958</f>
        <v>0</v>
      </c>
      <c r="G2958" s="433"/>
      <c r="H2958" s="434"/>
      <c r="I2958" s="1398">
        <v>0</v>
      </c>
      <c r="J2958" s="435"/>
      <c r="K2958" s="1433" t="str">
        <f t="shared" si="490"/>
        <v/>
      </c>
      <c r="L2958" s="383"/>
    </row>
    <row r="2959" spans="1:12" hidden="1">
      <c r="A2959" s="8">
        <v>175</v>
      </c>
      <c r="B2959" s="1106"/>
      <c r="C2959" s="1108">
        <v>2140</v>
      </c>
      <c r="D2959" s="1111" t="s">
        <v>912</v>
      </c>
      <c r="E2959" s="509"/>
      <c r="F2959" s="518">
        <f>G2959+H2959+I2959+J2959</f>
        <v>0</v>
      </c>
      <c r="G2959" s="433"/>
      <c r="H2959" s="434"/>
      <c r="I2959" s="1398">
        <v>0</v>
      </c>
      <c r="J2959" s="435"/>
      <c r="K2959" s="1433" t="str">
        <f t="shared" si="490"/>
        <v/>
      </c>
      <c r="L2959" s="383"/>
    </row>
    <row r="2960" spans="1:12" hidden="1">
      <c r="A2960" s="8">
        <v>180</v>
      </c>
      <c r="B2960" s="1107"/>
      <c r="C2960" s="1104">
        <v>2190</v>
      </c>
      <c r="D2960" s="1138" t="s">
        <v>913</v>
      </c>
      <c r="E2960" s="513"/>
      <c r="F2960" s="517">
        <f>G2960+H2960+I2960+J2960</f>
        <v>0</v>
      </c>
      <c r="G2960" s="442"/>
      <c r="H2960" s="443"/>
      <c r="I2960" s="1400">
        <v>0</v>
      </c>
      <c r="J2960" s="444"/>
      <c r="K2960" s="1433" t="str">
        <f t="shared" si="490"/>
        <v/>
      </c>
      <c r="L2960" s="383"/>
    </row>
    <row r="2961" spans="1:12" hidden="1">
      <c r="A2961" s="8">
        <v>185</v>
      </c>
      <c r="B2961" s="1100">
        <v>2200</v>
      </c>
      <c r="C2961" s="2192" t="s">
        <v>914</v>
      </c>
      <c r="D2961" s="2192"/>
      <c r="E2961" s="351">
        <f t="shared" ref="E2961:J2961" si="498">SUM(E2962:E2963)</f>
        <v>0</v>
      </c>
      <c r="F2961" s="352">
        <f t="shared" si="498"/>
        <v>0</v>
      </c>
      <c r="G2961" s="463">
        <f t="shared" si="498"/>
        <v>0</v>
      </c>
      <c r="H2961" s="464">
        <f t="shared" si="498"/>
        <v>0</v>
      </c>
      <c r="I2961" s="464">
        <f t="shared" si="498"/>
        <v>0</v>
      </c>
      <c r="J2961" s="465">
        <f t="shared" si="498"/>
        <v>0</v>
      </c>
      <c r="K2961" s="1433" t="str">
        <f t="shared" si="490"/>
        <v/>
      </c>
      <c r="L2961" s="383"/>
    </row>
    <row r="2962" spans="1:12" hidden="1">
      <c r="A2962" s="8">
        <v>190</v>
      </c>
      <c r="B2962" s="1107"/>
      <c r="C2962" s="1102">
        <v>2221</v>
      </c>
      <c r="D2962" s="1103" t="s">
        <v>1265</v>
      </c>
      <c r="E2962" s="507"/>
      <c r="F2962" s="516">
        <f t="shared" ref="F2962:F2967" si="499">G2962+H2962+I2962+J2962</f>
        <v>0</v>
      </c>
      <c r="G2962" s="430"/>
      <c r="H2962" s="431"/>
      <c r="I2962" s="431"/>
      <c r="J2962" s="432"/>
      <c r="K2962" s="1433" t="str">
        <f t="shared" si="490"/>
        <v/>
      </c>
      <c r="L2962" s="383"/>
    </row>
    <row r="2963" spans="1:12" hidden="1">
      <c r="A2963" s="8">
        <v>200</v>
      </c>
      <c r="B2963" s="1107"/>
      <c r="C2963" s="1104">
        <v>2224</v>
      </c>
      <c r="D2963" s="1105" t="s">
        <v>915</v>
      </c>
      <c r="E2963" s="513"/>
      <c r="F2963" s="517">
        <f t="shared" si="499"/>
        <v>0</v>
      </c>
      <c r="G2963" s="442"/>
      <c r="H2963" s="443"/>
      <c r="I2963" s="443"/>
      <c r="J2963" s="444"/>
      <c r="K2963" s="1433" t="str">
        <f t="shared" si="490"/>
        <v/>
      </c>
      <c r="L2963" s="383"/>
    </row>
    <row r="2964" spans="1:12" hidden="1">
      <c r="A2964" s="8">
        <v>200</v>
      </c>
      <c r="B2964" s="1100">
        <v>2500</v>
      </c>
      <c r="C2964" s="2192" t="s">
        <v>916</v>
      </c>
      <c r="D2964" s="2200"/>
      <c r="E2964" s="1415"/>
      <c r="F2964" s="352">
        <f t="shared" si="499"/>
        <v>0</v>
      </c>
      <c r="G2964" s="1214"/>
      <c r="H2964" s="1215"/>
      <c r="I2964" s="1215"/>
      <c r="J2964" s="1216"/>
      <c r="K2964" s="1433" t="str">
        <f t="shared" si="490"/>
        <v/>
      </c>
      <c r="L2964" s="383"/>
    </row>
    <row r="2965" spans="1:12" hidden="1">
      <c r="A2965" s="8">
        <v>205</v>
      </c>
      <c r="B2965" s="1100">
        <v>2600</v>
      </c>
      <c r="C2965" s="2193" t="s">
        <v>917</v>
      </c>
      <c r="D2965" s="2194"/>
      <c r="E2965" s="1415"/>
      <c r="F2965" s="352">
        <f t="shared" si="499"/>
        <v>0</v>
      </c>
      <c r="G2965" s="1214"/>
      <c r="H2965" s="1215"/>
      <c r="I2965" s="1215"/>
      <c r="J2965" s="1216"/>
      <c r="K2965" s="1433" t="str">
        <f t="shared" si="490"/>
        <v/>
      </c>
      <c r="L2965" s="383"/>
    </row>
    <row r="2966" spans="1:12" hidden="1">
      <c r="A2966" s="8">
        <v>210</v>
      </c>
      <c r="B2966" s="1100">
        <v>2700</v>
      </c>
      <c r="C2966" s="2193" t="s">
        <v>918</v>
      </c>
      <c r="D2966" s="2194"/>
      <c r="E2966" s="1415"/>
      <c r="F2966" s="352">
        <f t="shared" si="499"/>
        <v>0</v>
      </c>
      <c r="G2966" s="1214"/>
      <c r="H2966" s="1215"/>
      <c r="I2966" s="1215"/>
      <c r="J2966" s="1216"/>
      <c r="K2966" s="1433" t="str">
        <f t="shared" si="490"/>
        <v/>
      </c>
      <c r="L2966" s="383"/>
    </row>
    <row r="2967" spans="1:12" hidden="1">
      <c r="A2967" s="8">
        <v>215</v>
      </c>
      <c r="B2967" s="1100">
        <v>2800</v>
      </c>
      <c r="C2967" s="2193" t="s">
        <v>1729</v>
      </c>
      <c r="D2967" s="2194"/>
      <c r="E2967" s="1415"/>
      <c r="F2967" s="352">
        <f t="shared" si="499"/>
        <v>0</v>
      </c>
      <c r="G2967" s="1214"/>
      <c r="H2967" s="1215"/>
      <c r="I2967" s="1215"/>
      <c r="J2967" s="1216"/>
      <c r="K2967" s="1433" t="str">
        <f t="shared" si="490"/>
        <v/>
      </c>
      <c r="L2967" s="383"/>
    </row>
    <row r="2968" spans="1:12" ht="36" hidden="1" customHeight="1">
      <c r="A2968" s="7">
        <v>220</v>
      </c>
      <c r="B2968" s="1100">
        <v>2900</v>
      </c>
      <c r="C2968" s="2192" t="s">
        <v>919</v>
      </c>
      <c r="D2968" s="2192"/>
      <c r="E2968" s="351">
        <f t="shared" ref="E2968:J2968" si="500">SUM(E2969:E2976)</f>
        <v>0</v>
      </c>
      <c r="F2968" s="352">
        <f t="shared" si="500"/>
        <v>0</v>
      </c>
      <c r="G2968" s="463">
        <f t="shared" si="500"/>
        <v>0</v>
      </c>
      <c r="H2968" s="464">
        <f t="shared" si="500"/>
        <v>0</v>
      </c>
      <c r="I2968" s="464">
        <f t="shared" si="500"/>
        <v>0</v>
      </c>
      <c r="J2968" s="465">
        <f t="shared" si="500"/>
        <v>0</v>
      </c>
      <c r="K2968" s="1433" t="str">
        <f t="shared" si="490"/>
        <v/>
      </c>
      <c r="L2968" s="383"/>
    </row>
    <row r="2969" spans="1:12" hidden="1">
      <c r="A2969" s="8">
        <v>225</v>
      </c>
      <c r="B2969" s="1139"/>
      <c r="C2969" s="1102">
        <v>2910</v>
      </c>
      <c r="D2969" s="1140" t="s">
        <v>2144</v>
      </c>
      <c r="E2969" s="507"/>
      <c r="F2969" s="516">
        <f t="shared" ref="F2969:F2976" si="501">G2969+H2969+I2969+J2969</f>
        <v>0</v>
      </c>
      <c r="G2969" s="430"/>
      <c r="H2969" s="431"/>
      <c r="I2969" s="431"/>
      <c r="J2969" s="432"/>
      <c r="K2969" s="1433" t="str">
        <f t="shared" si="490"/>
        <v/>
      </c>
      <c r="L2969" s="383"/>
    </row>
    <row r="2970" spans="1:12" hidden="1">
      <c r="A2970" s="8">
        <v>230</v>
      </c>
      <c r="B2970" s="1139"/>
      <c r="C2970" s="1126">
        <v>2920</v>
      </c>
      <c r="D2970" s="1141" t="s">
        <v>2143</v>
      </c>
      <c r="E2970" s="1417"/>
      <c r="F2970" s="523">
        <f>G2970+H2970+I2970+J2970</f>
        <v>0</v>
      </c>
      <c r="G2970" s="436"/>
      <c r="H2970" s="437"/>
      <c r="I2970" s="437"/>
      <c r="J2970" s="438"/>
      <c r="K2970" s="1433" t="str">
        <f t="shared" si="490"/>
        <v/>
      </c>
      <c r="L2970" s="383"/>
    </row>
    <row r="2971" spans="1:12" ht="31.5" hidden="1">
      <c r="A2971" s="8">
        <v>245</v>
      </c>
      <c r="B2971" s="1139"/>
      <c r="C2971" s="1126">
        <v>2969</v>
      </c>
      <c r="D2971" s="1141" t="s">
        <v>920</v>
      </c>
      <c r="E2971" s="1417"/>
      <c r="F2971" s="523">
        <f t="shared" si="501"/>
        <v>0</v>
      </c>
      <c r="G2971" s="436"/>
      <c r="H2971" s="437"/>
      <c r="I2971" s="437"/>
      <c r="J2971" s="438"/>
      <c r="K2971" s="1433" t="str">
        <f t="shared" si="490"/>
        <v/>
      </c>
      <c r="L2971" s="383"/>
    </row>
    <row r="2972" spans="1:12" ht="31.5" hidden="1">
      <c r="A2972" s="7">
        <v>220</v>
      </c>
      <c r="B2972" s="1139"/>
      <c r="C2972" s="1142">
        <v>2970</v>
      </c>
      <c r="D2972" s="1143" t="s">
        <v>921</v>
      </c>
      <c r="E2972" s="1419"/>
      <c r="F2972" s="527">
        <f t="shared" si="501"/>
        <v>0</v>
      </c>
      <c r="G2972" s="630"/>
      <c r="H2972" s="631"/>
      <c r="I2972" s="631"/>
      <c r="J2972" s="606"/>
      <c r="K2972" s="1433" t="str">
        <f t="shared" si="490"/>
        <v/>
      </c>
      <c r="L2972" s="383"/>
    </row>
    <row r="2973" spans="1:12" hidden="1">
      <c r="A2973" s="8">
        <v>225</v>
      </c>
      <c r="B2973" s="1139"/>
      <c r="C2973" s="1130">
        <v>2989</v>
      </c>
      <c r="D2973" s="1144" t="s">
        <v>922</v>
      </c>
      <c r="E2973" s="1418"/>
      <c r="F2973" s="525">
        <f t="shared" si="501"/>
        <v>0</v>
      </c>
      <c r="G2973" s="622"/>
      <c r="H2973" s="623"/>
      <c r="I2973" s="623"/>
      <c r="J2973" s="587"/>
      <c r="K2973" s="1433" t="str">
        <f t="shared" si="490"/>
        <v/>
      </c>
      <c r="L2973" s="383"/>
    </row>
    <row r="2974" spans="1:12" ht="31.5" hidden="1">
      <c r="A2974" s="8">
        <v>230</v>
      </c>
      <c r="B2974" s="1107"/>
      <c r="C2974" s="1124">
        <v>2990</v>
      </c>
      <c r="D2974" s="1145" t="s">
        <v>2145</v>
      </c>
      <c r="E2974" s="1416"/>
      <c r="F2974" s="521">
        <f>G2974+H2974+I2974+J2974</f>
        <v>0</v>
      </c>
      <c r="G2974" s="439"/>
      <c r="H2974" s="440"/>
      <c r="I2974" s="440"/>
      <c r="J2974" s="441"/>
      <c r="K2974" s="1433" t="str">
        <f t="shared" si="490"/>
        <v/>
      </c>
      <c r="L2974" s="383"/>
    </row>
    <row r="2975" spans="1:12" hidden="1">
      <c r="A2975" s="8">
        <v>235</v>
      </c>
      <c r="B2975" s="1107"/>
      <c r="C2975" s="1124">
        <v>2991</v>
      </c>
      <c r="D2975" s="1145" t="s">
        <v>923</v>
      </c>
      <c r="E2975" s="1416"/>
      <c r="F2975" s="521">
        <f t="shared" si="501"/>
        <v>0</v>
      </c>
      <c r="G2975" s="439"/>
      <c r="H2975" s="440"/>
      <c r="I2975" s="440"/>
      <c r="J2975" s="441"/>
      <c r="K2975" s="1433" t="str">
        <f t="shared" si="490"/>
        <v/>
      </c>
      <c r="L2975" s="383"/>
    </row>
    <row r="2976" spans="1:12" hidden="1">
      <c r="A2976" s="8">
        <v>240</v>
      </c>
      <c r="B2976" s="1107"/>
      <c r="C2976" s="1104">
        <v>2992</v>
      </c>
      <c r="D2976" s="1146" t="s">
        <v>924</v>
      </c>
      <c r="E2976" s="513"/>
      <c r="F2976" s="517">
        <f t="shared" si="501"/>
        <v>0</v>
      </c>
      <c r="G2976" s="442"/>
      <c r="H2976" s="443"/>
      <c r="I2976" s="443"/>
      <c r="J2976" s="444"/>
      <c r="K2976" s="1433" t="str">
        <f t="shared" si="490"/>
        <v/>
      </c>
      <c r="L2976" s="383"/>
    </row>
    <row r="2977" spans="1:12" hidden="1">
      <c r="A2977" s="8">
        <v>245</v>
      </c>
      <c r="B2977" s="1100">
        <v>3300</v>
      </c>
      <c r="C2977" s="1147" t="s">
        <v>2237</v>
      </c>
      <c r="D2977" s="1977"/>
      <c r="E2977" s="351">
        <f t="shared" ref="E2977:J2977" si="502">SUM(E2978:E2982)</f>
        <v>0</v>
      </c>
      <c r="F2977" s="352">
        <f t="shared" si="502"/>
        <v>0</v>
      </c>
      <c r="G2977" s="463">
        <f t="shared" si="502"/>
        <v>0</v>
      </c>
      <c r="H2977" s="464">
        <f t="shared" si="502"/>
        <v>0</v>
      </c>
      <c r="I2977" s="464">
        <f t="shared" si="502"/>
        <v>0</v>
      </c>
      <c r="J2977" s="465">
        <f t="shared" si="502"/>
        <v>0</v>
      </c>
      <c r="K2977" s="1433" t="str">
        <f t="shared" si="490"/>
        <v/>
      </c>
      <c r="L2977" s="383"/>
    </row>
    <row r="2978" spans="1:12" hidden="1">
      <c r="A2978" s="7">
        <v>250</v>
      </c>
      <c r="B2978" s="1106"/>
      <c r="C2978" s="1102">
        <v>3301</v>
      </c>
      <c r="D2978" s="1148" t="s">
        <v>926</v>
      </c>
      <c r="E2978" s="507"/>
      <c r="F2978" s="516">
        <f t="shared" ref="F2978:F2985" si="503">G2978+H2978+I2978+J2978</f>
        <v>0</v>
      </c>
      <c r="G2978" s="430"/>
      <c r="H2978" s="431"/>
      <c r="I2978" s="1396">
        <v>0</v>
      </c>
      <c r="J2978" s="637">
        <v>0</v>
      </c>
      <c r="K2978" s="1433" t="str">
        <f t="shared" si="490"/>
        <v/>
      </c>
      <c r="L2978" s="383"/>
    </row>
    <row r="2979" spans="1:12" hidden="1">
      <c r="A2979" s="8">
        <v>255</v>
      </c>
      <c r="B2979" s="1106"/>
      <c r="C2979" s="1108">
        <v>3302</v>
      </c>
      <c r="D2979" s="1149" t="s">
        <v>1027</v>
      </c>
      <c r="E2979" s="509"/>
      <c r="F2979" s="518">
        <f t="shared" si="503"/>
        <v>0</v>
      </c>
      <c r="G2979" s="433"/>
      <c r="H2979" s="434"/>
      <c r="I2979" s="1398">
        <v>0</v>
      </c>
      <c r="J2979" s="638">
        <v>0</v>
      </c>
      <c r="K2979" s="1433" t="str">
        <f t="shared" si="490"/>
        <v/>
      </c>
      <c r="L2979" s="383"/>
    </row>
    <row r="2980" spans="1:12" hidden="1">
      <c r="A2980" s="8">
        <v>265</v>
      </c>
      <c r="B2980" s="1106"/>
      <c r="C2980" s="1108">
        <v>3303</v>
      </c>
      <c r="D2980" s="1149" t="s">
        <v>927</v>
      </c>
      <c r="E2980" s="509"/>
      <c r="F2980" s="518">
        <f t="shared" si="503"/>
        <v>0</v>
      </c>
      <c r="G2980" s="433"/>
      <c r="H2980" s="434"/>
      <c r="I2980" s="1398">
        <v>0</v>
      </c>
      <c r="J2980" s="638">
        <v>0</v>
      </c>
      <c r="K2980" s="1433" t="str">
        <f t="shared" si="490"/>
        <v/>
      </c>
      <c r="L2980" s="383"/>
    </row>
    <row r="2981" spans="1:12" hidden="1">
      <c r="A2981" s="7">
        <v>270</v>
      </c>
      <c r="B2981" s="1106"/>
      <c r="C2981" s="1108">
        <v>3304</v>
      </c>
      <c r="D2981" s="1149" t="s">
        <v>928</v>
      </c>
      <c r="E2981" s="509"/>
      <c r="F2981" s="518">
        <f t="shared" si="503"/>
        <v>0</v>
      </c>
      <c r="G2981" s="433"/>
      <c r="H2981" s="434"/>
      <c r="I2981" s="1398">
        <v>0</v>
      </c>
      <c r="J2981" s="638">
        <v>0</v>
      </c>
      <c r="K2981" s="1433" t="str">
        <f t="shared" si="490"/>
        <v/>
      </c>
      <c r="L2981" s="383"/>
    </row>
    <row r="2982" spans="1:12" ht="31.5" hidden="1">
      <c r="A2982" s="7">
        <v>290</v>
      </c>
      <c r="B2982" s="1106"/>
      <c r="C2982" s="1104">
        <v>3306</v>
      </c>
      <c r="D2982" s="1150" t="s">
        <v>1730</v>
      </c>
      <c r="E2982" s="513"/>
      <c r="F2982" s="517">
        <f t="shared" si="503"/>
        <v>0</v>
      </c>
      <c r="G2982" s="442"/>
      <c r="H2982" s="443"/>
      <c r="I2982" s="1400">
        <v>0</v>
      </c>
      <c r="J2982" s="1405">
        <v>0</v>
      </c>
      <c r="K2982" s="1433" t="str">
        <f t="shared" si="490"/>
        <v/>
      </c>
      <c r="L2982" s="383"/>
    </row>
    <row r="2983" spans="1:12" hidden="1">
      <c r="A2983" s="7">
        <v>320</v>
      </c>
      <c r="B2983" s="1100">
        <v>3900</v>
      </c>
      <c r="C2983" s="2192" t="s">
        <v>929</v>
      </c>
      <c r="D2983" s="2192"/>
      <c r="E2983" s="1415"/>
      <c r="F2983" s="352">
        <f t="shared" si="503"/>
        <v>0</v>
      </c>
      <c r="G2983" s="1214"/>
      <c r="H2983" s="1215"/>
      <c r="I2983" s="1215"/>
      <c r="J2983" s="1216"/>
      <c r="K2983" s="1433" t="str">
        <f t="shared" ref="K2983:K3030" si="504">(IF($E2983&lt;&gt;0,$K$2,IF($F2983&lt;&gt;0,$K$2,IF($G2983&lt;&gt;0,$K$2,IF($H2983&lt;&gt;0,$K$2,IF($I2983&lt;&gt;0,$K$2,IF($J2983&lt;&gt;0,$K$2,"")))))))</f>
        <v/>
      </c>
      <c r="L2983" s="383"/>
    </row>
    <row r="2984" spans="1:12" hidden="1">
      <c r="A2984" s="7">
        <v>330</v>
      </c>
      <c r="B2984" s="1100">
        <v>4000</v>
      </c>
      <c r="C2984" s="2192" t="s">
        <v>930</v>
      </c>
      <c r="D2984" s="2192"/>
      <c r="E2984" s="1415"/>
      <c r="F2984" s="352">
        <f t="shared" si="503"/>
        <v>0</v>
      </c>
      <c r="G2984" s="1214"/>
      <c r="H2984" s="1215"/>
      <c r="I2984" s="1215"/>
      <c r="J2984" s="1216"/>
      <c r="K2984" s="1433" t="str">
        <f t="shared" si="504"/>
        <v/>
      </c>
      <c r="L2984" s="383"/>
    </row>
    <row r="2985" spans="1:12" hidden="1">
      <c r="A2985" s="7">
        <v>350</v>
      </c>
      <c r="B2985" s="1100">
        <v>4100</v>
      </c>
      <c r="C2985" s="2192" t="s">
        <v>931</v>
      </c>
      <c r="D2985" s="2192"/>
      <c r="E2985" s="1415"/>
      <c r="F2985" s="352">
        <f t="shared" si="503"/>
        <v>0</v>
      </c>
      <c r="G2985" s="1214"/>
      <c r="H2985" s="1215"/>
      <c r="I2985" s="1215"/>
      <c r="J2985" s="1216"/>
      <c r="K2985" s="1433" t="str">
        <f t="shared" si="504"/>
        <v/>
      </c>
      <c r="L2985" s="383"/>
    </row>
    <row r="2986" spans="1:12" hidden="1">
      <c r="A2986" s="8">
        <v>355</v>
      </c>
      <c r="B2986" s="1100">
        <v>4200</v>
      </c>
      <c r="C2986" s="2192" t="s">
        <v>932</v>
      </c>
      <c r="D2986" s="2192"/>
      <c r="E2986" s="351">
        <f t="shared" ref="E2986:J2986" si="505">SUM(E2987:E2992)</f>
        <v>0</v>
      </c>
      <c r="F2986" s="352">
        <f t="shared" si="505"/>
        <v>0</v>
      </c>
      <c r="G2986" s="463">
        <f t="shared" si="505"/>
        <v>0</v>
      </c>
      <c r="H2986" s="464">
        <f t="shared" si="505"/>
        <v>0</v>
      </c>
      <c r="I2986" s="464">
        <f t="shared" si="505"/>
        <v>0</v>
      </c>
      <c r="J2986" s="465">
        <f t="shared" si="505"/>
        <v>0</v>
      </c>
      <c r="K2986" s="1433" t="str">
        <f t="shared" si="504"/>
        <v/>
      </c>
      <c r="L2986" s="383"/>
    </row>
    <row r="2987" spans="1:12" hidden="1">
      <c r="A2987" s="8">
        <v>375</v>
      </c>
      <c r="B2987" s="1151"/>
      <c r="C2987" s="1102">
        <v>4201</v>
      </c>
      <c r="D2987" s="1103" t="s">
        <v>933</v>
      </c>
      <c r="E2987" s="507"/>
      <c r="F2987" s="516">
        <f t="shared" ref="F2987:F2992" si="506">G2987+H2987+I2987+J2987</f>
        <v>0</v>
      </c>
      <c r="G2987" s="430"/>
      <c r="H2987" s="431"/>
      <c r="I2987" s="431"/>
      <c r="J2987" s="432"/>
      <c r="K2987" s="1433" t="str">
        <f t="shared" si="504"/>
        <v/>
      </c>
      <c r="L2987" s="383"/>
    </row>
    <row r="2988" spans="1:12" hidden="1">
      <c r="A2988" s="8">
        <v>375</v>
      </c>
      <c r="B2988" s="1151"/>
      <c r="C2988" s="1108">
        <v>4202</v>
      </c>
      <c r="D2988" s="1152" t="s">
        <v>934</v>
      </c>
      <c r="E2988" s="509"/>
      <c r="F2988" s="518">
        <f t="shared" si="506"/>
        <v>0</v>
      </c>
      <c r="G2988" s="433"/>
      <c r="H2988" s="434"/>
      <c r="I2988" s="434"/>
      <c r="J2988" s="435"/>
      <c r="K2988" s="1433" t="str">
        <f t="shared" si="504"/>
        <v/>
      </c>
      <c r="L2988" s="383"/>
    </row>
    <row r="2989" spans="1:12" hidden="1">
      <c r="A2989" s="8">
        <v>380</v>
      </c>
      <c r="B2989" s="1151"/>
      <c r="C2989" s="1108">
        <v>4214</v>
      </c>
      <c r="D2989" s="1152" t="s">
        <v>935</v>
      </c>
      <c r="E2989" s="509"/>
      <c r="F2989" s="518">
        <f t="shared" si="506"/>
        <v>0</v>
      </c>
      <c r="G2989" s="433"/>
      <c r="H2989" s="434"/>
      <c r="I2989" s="434"/>
      <c r="J2989" s="435"/>
      <c r="K2989" s="1433" t="str">
        <f t="shared" si="504"/>
        <v/>
      </c>
      <c r="L2989" s="383"/>
    </row>
    <row r="2990" spans="1:12" hidden="1">
      <c r="A2990" s="8">
        <v>385</v>
      </c>
      <c r="B2990" s="1151"/>
      <c r="C2990" s="1108">
        <v>4217</v>
      </c>
      <c r="D2990" s="1152" t="s">
        <v>936</v>
      </c>
      <c r="E2990" s="509"/>
      <c r="F2990" s="518">
        <f t="shared" si="506"/>
        <v>0</v>
      </c>
      <c r="G2990" s="433"/>
      <c r="H2990" s="434"/>
      <c r="I2990" s="434"/>
      <c r="J2990" s="435"/>
      <c r="K2990" s="1433" t="str">
        <f t="shared" si="504"/>
        <v/>
      </c>
      <c r="L2990" s="383"/>
    </row>
    <row r="2991" spans="1:12" hidden="1">
      <c r="A2991" s="8">
        <v>390</v>
      </c>
      <c r="B2991" s="1151"/>
      <c r="C2991" s="1108">
        <v>4218</v>
      </c>
      <c r="D2991" s="1109" t="s">
        <v>937</v>
      </c>
      <c r="E2991" s="509"/>
      <c r="F2991" s="518">
        <f t="shared" si="506"/>
        <v>0</v>
      </c>
      <c r="G2991" s="433"/>
      <c r="H2991" s="434"/>
      <c r="I2991" s="434"/>
      <c r="J2991" s="435"/>
      <c r="K2991" s="1433" t="str">
        <f t="shared" si="504"/>
        <v/>
      </c>
      <c r="L2991" s="383"/>
    </row>
    <row r="2992" spans="1:12" hidden="1">
      <c r="A2992" s="8">
        <v>390</v>
      </c>
      <c r="B2992" s="1151"/>
      <c r="C2992" s="1104">
        <v>4219</v>
      </c>
      <c r="D2992" s="1136" t="s">
        <v>938</v>
      </c>
      <c r="E2992" s="513"/>
      <c r="F2992" s="517">
        <f t="shared" si="506"/>
        <v>0</v>
      </c>
      <c r="G2992" s="442"/>
      <c r="H2992" s="443"/>
      <c r="I2992" s="443"/>
      <c r="J2992" s="444"/>
      <c r="K2992" s="1433" t="str">
        <f t="shared" si="504"/>
        <v/>
      </c>
      <c r="L2992" s="383"/>
    </row>
    <row r="2993" spans="1:12" hidden="1">
      <c r="A2993" s="8">
        <v>395</v>
      </c>
      <c r="B2993" s="1100">
        <v>4300</v>
      </c>
      <c r="C2993" s="2192" t="s">
        <v>1734</v>
      </c>
      <c r="D2993" s="2192"/>
      <c r="E2993" s="351">
        <f t="shared" ref="E2993:J2993" si="507">SUM(E2994:E2996)</f>
        <v>0</v>
      </c>
      <c r="F2993" s="352">
        <f t="shared" si="507"/>
        <v>0</v>
      </c>
      <c r="G2993" s="463">
        <f t="shared" si="507"/>
        <v>0</v>
      </c>
      <c r="H2993" s="464">
        <f t="shared" si="507"/>
        <v>0</v>
      </c>
      <c r="I2993" s="464">
        <f t="shared" si="507"/>
        <v>0</v>
      </c>
      <c r="J2993" s="465">
        <f t="shared" si="507"/>
        <v>0</v>
      </c>
      <c r="K2993" s="1433" t="str">
        <f t="shared" si="504"/>
        <v/>
      </c>
      <c r="L2993" s="383"/>
    </row>
    <row r="2994" spans="1:12" hidden="1">
      <c r="A2994" s="353">
        <v>397</v>
      </c>
      <c r="B2994" s="1151"/>
      <c r="C2994" s="1102">
        <v>4301</v>
      </c>
      <c r="D2994" s="1121" t="s">
        <v>939</v>
      </c>
      <c r="E2994" s="507"/>
      <c r="F2994" s="516">
        <f t="shared" ref="F2994:F2999" si="508">G2994+H2994+I2994+J2994</f>
        <v>0</v>
      </c>
      <c r="G2994" s="430"/>
      <c r="H2994" s="431"/>
      <c r="I2994" s="431"/>
      <c r="J2994" s="432"/>
      <c r="K2994" s="1433" t="str">
        <f t="shared" si="504"/>
        <v/>
      </c>
      <c r="L2994" s="383"/>
    </row>
    <row r="2995" spans="1:12" hidden="1">
      <c r="A2995" s="6">
        <v>398</v>
      </c>
      <c r="B2995" s="1151"/>
      <c r="C2995" s="1108">
        <v>4302</v>
      </c>
      <c r="D2995" s="1152" t="s">
        <v>1028</v>
      </c>
      <c r="E2995" s="509"/>
      <c r="F2995" s="518">
        <f t="shared" si="508"/>
        <v>0</v>
      </c>
      <c r="G2995" s="433"/>
      <c r="H2995" s="434"/>
      <c r="I2995" s="434"/>
      <c r="J2995" s="435"/>
      <c r="K2995" s="1433" t="str">
        <f t="shared" si="504"/>
        <v/>
      </c>
      <c r="L2995" s="383"/>
    </row>
    <row r="2996" spans="1:12" hidden="1">
      <c r="A2996" s="6">
        <v>399</v>
      </c>
      <c r="B2996" s="1151"/>
      <c r="C2996" s="1104">
        <v>4309</v>
      </c>
      <c r="D2996" s="1112" t="s">
        <v>941</v>
      </c>
      <c r="E2996" s="513"/>
      <c r="F2996" s="517">
        <f t="shared" si="508"/>
        <v>0</v>
      </c>
      <c r="G2996" s="442"/>
      <c r="H2996" s="443"/>
      <c r="I2996" s="443"/>
      <c r="J2996" s="444"/>
      <c r="K2996" s="1433" t="str">
        <f t="shared" si="504"/>
        <v/>
      </c>
      <c r="L2996" s="383"/>
    </row>
    <row r="2997" spans="1:12" hidden="1">
      <c r="A2997" s="6">
        <v>400</v>
      </c>
      <c r="B2997" s="1100">
        <v>4400</v>
      </c>
      <c r="C2997" s="2192" t="s">
        <v>1731</v>
      </c>
      <c r="D2997" s="2192"/>
      <c r="E2997" s="1415"/>
      <c r="F2997" s="352">
        <f t="shared" si="508"/>
        <v>0</v>
      </c>
      <c r="G2997" s="1214"/>
      <c r="H2997" s="1215"/>
      <c r="I2997" s="1215"/>
      <c r="J2997" s="1216"/>
      <c r="K2997" s="1433" t="str">
        <f t="shared" si="504"/>
        <v/>
      </c>
      <c r="L2997" s="383"/>
    </row>
    <row r="2998" spans="1:12" hidden="1">
      <c r="A2998" s="6">
        <v>401</v>
      </c>
      <c r="B2998" s="1100">
        <v>4500</v>
      </c>
      <c r="C2998" s="2192" t="s">
        <v>1732</v>
      </c>
      <c r="D2998" s="2192"/>
      <c r="E2998" s="1415"/>
      <c r="F2998" s="352">
        <f t="shared" si="508"/>
        <v>0</v>
      </c>
      <c r="G2998" s="1214"/>
      <c r="H2998" s="1215"/>
      <c r="I2998" s="1215"/>
      <c r="J2998" s="1216"/>
      <c r="K2998" s="1433" t="str">
        <f t="shared" si="504"/>
        <v/>
      </c>
      <c r="L2998" s="383"/>
    </row>
    <row r="2999" spans="1:12" hidden="1">
      <c r="A2999" s="14">
        <v>404</v>
      </c>
      <c r="B2999" s="1100">
        <v>4600</v>
      </c>
      <c r="C2999" s="2193" t="s">
        <v>942</v>
      </c>
      <c r="D2999" s="2194"/>
      <c r="E2999" s="1415"/>
      <c r="F2999" s="352">
        <f t="shared" si="508"/>
        <v>0</v>
      </c>
      <c r="G2999" s="1214"/>
      <c r="H2999" s="1215"/>
      <c r="I2999" s="1215"/>
      <c r="J2999" s="1216"/>
      <c r="K2999" s="1433" t="str">
        <f t="shared" si="504"/>
        <v/>
      </c>
      <c r="L2999" s="383"/>
    </row>
    <row r="3000" spans="1:12" hidden="1">
      <c r="A3000" s="14">
        <v>404</v>
      </c>
      <c r="B3000" s="1100">
        <v>4900</v>
      </c>
      <c r="C3000" s="2192" t="s">
        <v>579</v>
      </c>
      <c r="D3000" s="2192"/>
      <c r="E3000" s="351">
        <f t="shared" ref="E3000:J3000" si="509">+E3001+E3002</f>
        <v>0</v>
      </c>
      <c r="F3000" s="352">
        <f t="shared" si="509"/>
        <v>0</v>
      </c>
      <c r="G3000" s="463">
        <f t="shared" si="509"/>
        <v>0</v>
      </c>
      <c r="H3000" s="464">
        <f t="shared" si="509"/>
        <v>0</v>
      </c>
      <c r="I3000" s="464">
        <f t="shared" si="509"/>
        <v>0</v>
      </c>
      <c r="J3000" s="465">
        <f t="shared" si="509"/>
        <v>0</v>
      </c>
      <c r="K3000" s="1433" t="str">
        <f t="shared" si="504"/>
        <v/>
      </c>
      <c r="L3000" s="383"/>
    </row>
    <row r="3001" spans="1:12" hidden="1">
      <c r="A3001" s="7">
        <v>440</v>
      </c>
      <c r="B3001" s="1151"/>
      <c r="C3001" s="1102">
        <v>4901</v>
      </c>
      <c r="D3001" s="1153" t="s">
        <v>580</v>
      </c>
      <c r="E3001" s="507"/>
      <c r="F3001" s="516">
        <f>G3001+H3001+I3001+J3001</f>
        <v>0</v>
      </c>
      <c r="G3001" s="430"/>
      <c r="H3001" s="431"/>
      <c r="I3001" s="431"/>
      <c r="J3001" s="432"/>
      <c r="K3001" s="1433" t="str">
        <f t="shared" si="504"/>
        <v/>
      </c>
      <c r="L3001" s="383"/>
    </row>
    <row r="3002" spans="1:12" hidden="1">
      <c r="A3002" s="7">
        <v>450</v>
      </c>
      <c r="B3002" s="1151"/>
      <c r="C3002" s="1104">
        <v>4902</v>
      </c>
      <c r="D3002" s="1112" t="s">
        <v>581</v>
      </c>
      <c r="E3002" s="513"/>
      <c r="F3002" s="517">
        <f>G3002+H3002+I3002+J3002</f>
        <v>0</v>
      </c>
      <c r="G3002" s="442"/>
      <c r="H3002" s="443"/>
      <c r="I3002" s="443"/>
      <c r="J3002" s="444"/>
      <c r="K3002" s="1433" t="str">
        <f t="shared" si="504"/>
        <v/>
      </c>
      <c r="L3002" s="383"/>
    </row>
    <row r="3003" spans="1:12" hidden="1">
      <c r="A3003" s="7">
        <v>495</v>
      </c>
      <c r="B3003" s="1154">
        <v>5100</v>
      </c>
      <c r="C3003" s="2198" t="s">
        <v>943</v>
      </c>
      <c r="D3003" s="2198"/>
      <c r="E3003" s="1415"/>
      <c r="F3003" s="352">
        <f>G3003+H3003+I3003+J3003</f>
        <v>0</v>
      </c>
      <c r="G3003" s="1214"/>
      <c r="H3003" s="1215"/>
      <c r="I3003" s="1215"/>
      <c r="J3003" s="1216"/>
      <c r="K3003" s="1433" t="str">
        <f t="shared" si="504"/>
        <v/>
      </c>
      <c r="L3003" s="383"/>
    </row>
    <row r="3004" spans="1:12" hidden="1">
      <c r="A3004" s="8">
        <v>500</v>
      </c>
      <c r="B3004" s="1154">
        <v>5200</v>
      </c>
      <c r="C3004" s="2198" t="s">
        <v>944</v>
      </c>
      <c r="D3004" s="2198"/>
      <c r="E3004" s="351">
        <f t="shared" ref="E3004:J3004" si="510">SUM(E3005:E3011)</f>
        <v>0</v>
      </c>
      <c r="F3004" s="352">
        <f t="shared" si="510"/>
        <v>0</v>
      </c>
      <c r="G3004" s="463">
        <f t="shared" si="510"/>
        <v>0</v>
      </c>
      <c r="H3004" s="464">
        <f t="shared" si="510"/>
        <v>0</v>
      </c>
      <c r="I3004" s="464">
        <f t="shared" si="510"/>
        <v>0</v>
      </c>
      <c r="J3004" s="465">
        <f t="shared" si="510"/>
        <v>0</v>
      </c>
      <c r="K3004" s="1433" t="str">
        <f t="shared" si="504"/>
        <v/>
      </c>
      <c r="L3004" s="383"/>
    </row>
    <row r="3005" spans="1:12" hidden="1">
      <c r="A3005" s="8">
        <v>505</v>
      </c>
      <c r="B3005" s="1155"/>
      <c r="C3005" s="1156">
        <v>5201</v>
      </c>
      <c r="D3005" s="1157" t="s">
        <v>945</v>
      </c>
      <c r="E3005" s="507"/>
      <c r="F3005" s="516">
        <f t="shared" ref="F3005:F3011" si="511">G3005+H3005+I3005+J3005</f>
        <v>0</v>
      </c>
      <c r="G3005" s="430"/>
      <c r="H3005" s="431"/>
      <c r="I3005" s="431"/>
      <c r="J3005" s="432"/>
      <c r="K3005" s="1433" t="str">
        <f t="shared" si="504"/>
        <v/>
      </c>
      <c r="L3005" s="383"/>
    </row>
    <row r="3006" spans="1:12" hidden="1">
      <c r="A3006" s="8">
        <v>510</v>
      </c>
      <c r="B3006" s="1155"/>
      <c r="C3006" s="1158">
        <v>5202</v>
      </c>
      <c r="D3006" s="1159" t="s">
        <v>946</v>
      </c>
      <c r="E3006" s="509"/>
      <c r="F3006" s="518">
        <f t="shared" si="511"/>
        <v>0</v>
      </c>
      <c r="G3006" s="433"/>
      <c r="H3006" s="434"/>
      <c r="I3006" s="434"/>
      <c r="J3006" s="435"/>
      <c r="K3006" s="1433" t="str">
        <f t="shared" si="504"/>
        <v/>
      </c>
      <c r="L3006" s="383"/>
    </row>
    <row r="3007" spans="1:12" hidden="1">
      <c r="A3007" s="8">
        <v>515</v>
      </c>
      <c r="B3007" s="1155"/>
      <c r="C3007" s="1158">
        <v>5203</v>
      </c>
      <c r="D3007" s="1159" t="s">
        <v>264</v>
      </c>
      <c r="E3007" s="509"/>
      <c r="F3007" s="518">
        <f t="shared" si="511"/>
        <v>0</v>
      </c>
      <c r="G3007" s="433"/>
      <c r="H3007" s="434"/>
      <c r="I3007" s="434"/>
      <c r="J3007" s="435"/>
      <c r="K3007" s="1433" t="str">
        <f t="shared" si="504"/>
        <v/>
      </c>
      <c r="L3007" s="383"/>
    </row>
    <row r="3008" spans="1:12" hidden="1">
      <c r="A3008" s="8">
        <v>520</v>
      </c>
      <c r="B3008" s="1155"/>
      <c r="C3008" s="1158">
        <v>5204</v>
      </c>
      <c r="D3008" s="1159" t="s">
        <v>265</v>
      </c>
      <c r="E3008" s="509"/>
      <c r="F3008" s="518">
        <f t="shared" si="511"/>
        <v>0</v>
      </c>
      <c r="G3008" s="433"/>
      <c r="H3008" s="434"/>
      <c r="I3008" s="434"/>
      <c r="J3008" s="435"/>
      <c r="K3008" s="1433" t="str">
        <f t="shared" si="504"/>
        <v/>
      </c>
      <c r="L3008" s="383"/>
    </row>
    <row r="3009" spans="1:12" hidden="1">
      <c r="A3009" s="8">
        <v>525</v>
      </c>
      <c r="B3009" s="1155"/>
      <c r="C3009" s="1158">
        <v>5205</v>
      </c>
      <c r="D3009" s="1159" t="s">
        <v>266</v>
      </c>
      <c r="E3009" s="509"/>
      <c r="F3009" s="518">
        <f t="shared" si="511"/>
        <v>0</v>
      </c>
      <c r="G3009" s="433"/>
      <c r="H3009" s="434"/>
      <c r="I3009" s="434"/>
      <c r="J3009" s="435"/>
      <c r="K3009" s="1433" t="str">
        <f t="shared" si="504"/>
        <v/>
      </c>
      <c r="L3009" s="383"/>
    </row>
    <row r="3010" spans="1:12" hidden="1">
      <c r="A3010" s="7">
        <v>635</v>
      </c>
      <c r="B3010" s="1155"/>
      <c r="C3010" s="1158">
        <v>5206</v>
      </c>
      <c r="D3010" s="1159" t="s">
        <v>267</v>
      </c>
      <c r="E3010" s="509"/>
      <c r="F3010" s="518">
        <f t="shared" si="511"/>
        <v>0</v>
      </c>
      <c r="G3010" s="433"/>
      <c r="H3010" s="434"/>
      <c r="I3010" s="434"/>
      <c r="J3010" s="435"/>
      <c r="K3010" s="1433" t="str">
        <f t="shared" si="504"/>
        <v/>
      </c>
      <c r="L3010" s="383"/>
    </row>
    <row r="3011" spans="1:12" hidden="1">
      <c r="A3011" s="8">
        <v>640</v>
      </c>
      <c r="B3011" s="1155"/>
      <c r="C3011" s="1160">
        <v>5219</v>
      </c>
      <c r="D3011" s="1161" t="s">
        <v>268</v>
      </c>
      <c r="E3011" s="513"/>
      <c r="F3011" s="517">
        <f t="shared" si="511"/>
        <v>0</v>
      </c>
      <c r="G3011" s="442"/>
      <c r="H3011" s="443"/>
      <c r="I3011" s="443"/>
      <c r="J3011" s="444"/>
      <c r="K3011" s="1433" t="str">
        <f t="shared" si="504"/>
        <v/>
      </c>
      <c r="L3011" s="383"/>
    </row>
    <row r="3012" spans="1:12" hidden="1">
      <c r="A3012" s="8">
        <v>645</v>
      </c>
      <c r="B3012" s="1154">
        <v>5300</v>
      </c>
      <c r="C3012" s="2198" t="s">
        <v>269</v>
      </c>
      <c r="D3012" s="2198"/>
      <c r="E3012" s="351">
        <f t="shared" ref="E3012:J3012" si="512">SUM(E3013:E3014)</f>
        <v>0</v>
      </c>
      <c r="F3012" s="352">
        <f t="shared" si="512"/>
        <v>0</v>
      </c>
      <c r="G3012" s="463">
        <f t="shared" si="512"/>
        <v>0</v>
      </c>
      <c r="H3012" s="464">
        <f t="shared" si="512"/>
        <v>0</v>
      </c>
      <c r="I3012" s="464">
        <f t="shared" si="512"/>
        <v>0</v>
      </c>
      <c r="J3012" s="465">
        <f t="shared" si="512"/>
        <v>0</v>
      </c>
      <c r="K3012" s="1433" t="str">
        <f t="shared" si="504"/>
        <v/>
      </c>
      <c r="L3012" s="383"/>
    </row>
    <row r="3013" spans="1:12" hidden="1">
      <c r="A3013" s="8">
        <v>650</v>
      </c>
      <c r="B3013" s="1155"/>
      <c r="C3013" s="1156">
        <v>5301</v>
      </c>
      <c r="D3013" s="1157" t="s">
        <v>1266</v>
      </c>
      <c r="E3013" s="507"/>
      <c r="F3013" s="516">
        <f>G3013+H3013+I3013+J3013</f>
        <v>0</v>
      </c>
      <c r="G3013" s="430"/>
      <c r="H3013" s="431"/>
      <c r="I3013" s="431"/>
      <c r="J3013" s="432"/>
      <c r="K3013" s="1433" t="str">
        <f t="shared" si="504"/>
        <v/>
      </c>
      <c r="L3013" s="383"/>
    </row>
    <row r="3014" spans="1:12" hidden="1">
      <c r="A3014" s="7">
        <v>655</v>
      </c>
      <c r="B3014" s="1155"/>
      <c r="C3014" s="1160">
        <v>5309</v>
      </c>
      <c r="D3014" s="1161" t="s">
        <v>270</v>
      </c>
      <c r="E3014" s="513"/>
      <c r="F3014" s="517">
        <f>G3014+H3014+I3014+J3014</f>
        <v>0</v>
      </c>
      <c r="G3014" s="442"/>
      <c r="H3014" s="443"/>
      <c r="I3014" s="443"/>
      <c r="J3014" s="444"/>
      <c r="K3014" s="1433" t="str">
        <f t="shared" si="504"/>
        <v/>
      </c>
      <c r="L3014" s="383"/>
    </row>
    <row r="3015" spans="1:12" hidden="1">
      <c r="A3015" s="7">
        <v>665</v>
      </c>
      <c r="B3015" s="1154">
        <v>5400</v>
      </c>
      <c r="C3015" s="2198" t="s">
        <v>960</v>
      </c>
      <c r="D3015" s="2198"/>
      <c r="E3015" s="1415"/>
      <c r="F3015" s="352">
        <f>G3015+H3015+I3015+J3015</f>
        <v>0</v>
      </c>
      <c r="G3015" s="1214"/>
      <c r="H3015" s="1215"/>
      <c r="I3015" s="1215"/>
      <c r="J3015" s="1216"/>
      <c r="K3015" s="1433" t="str">
        <f t="shared" si="504"/>
        <v/>
      </c>
      <c r="L3015" s="383"/>
    </row>
    <row r="3016" spans="1:12" hidden="1">
      <c r="A3016" s="7">
        <v>675</v>
      </c>
      <c r="B3016" s="1100">
        <v>5500</v>
      </c>
      <c r="C3016" s="2192" t="s">
        <v>961</v>
      </c>
      <c r="D3016" s="2192"/>
      <c r="E3016" s="351">
        <f t="shared" ref="E3016:J3016" si="513">SUM(E3017:E3020)</f>
        <v>0</v>
      </c>
      <c r="F3016" s="352">
        <f t="shared" si="513"/>
        <v>0</v>
      </c>
      <c r="G3016" s="463">
        <f t="shared" si="513"/>
        <v>0</v>
      </c>
      <c r="H3016" s="464">
        <f t="shared" si="513"/>
        <v>0</v>
      </c>
      <c r="I3016" s="464">
        <f t="shared" si="513"/>
        <v>0</v>
      </c>
      <c r="J3016" s="465">
        <f t="shared" si="513"/>
        <v>0</v>
      </c>
      <c r="K3016" s="1433" t="str">
        <f t="shared" si="504"/>
        <v/>
      </c>
      <c r="L3016" s="383"/>
    </row>
    <row r="3017" spans="1:12" hidden="1">
      <c r="A3017" s="7">
        <v>685</v>
      </c>
      <c r="B3017" s="1151"/>
      <c r="C3017" s="1102">
        <v>5501</v>
      </c>
      <c r="D3017" s="1121" t="s">
        <v>962</v>
      </c>
      <c r="E3017" s="507"/>
      <c r="F3017" s="516">
        <f>G3017+H3017+I3017+J3017</f>
        <v>0</v>
      </c>
      <c r="G3017" s="430"/>
      <c r="H3017" s="431"/>
      <c r="I3017" s="431"/>
      <c r="J3017" s="432"/>
      <c r="K3017" s="1433" t="str">
        <f t="shared" si="504"/>
        <v/>
      </c>
      <c r="L3017" s="383"/>
    </row>
    <row r="3018" spans="1:12" hidden="1">
      <c r="A3018" s="8">
        <v>690</v>
      </c>
      <c r="B3018" s="1151"/>
      <c r="C3018" s="1108">
        <v>5502</v>
      </c>
      <c r="D3018" s="1109" t="s">
        <v>963</v>
      </c>
      <c r="E3018" s="509"/>
      <c r="F3018" s="518">
        <f>G3018+H3018+I3018+J3018</f>
        <v>0</v>
      </c>
      <c r="G3018" s="433"/>
      <c r="H3018" s="434"/>
      <c r="I3018" s="434"/>
      <c r="J3018" s="435"/>
      <c r="K3018" s="1433" t="str">
        <f t="shared" si="504"/>
        <v/>
      </c>
      <c r="L3018" s="383"/>
    </row>
    <row r="3019" spans="1:12" hidden="1">
      <c r="A3019" s="8">
        <v>695</v>
      </c>
      <c r="B3019" s="1151"/>
      <c r="C3019" s="1108">
        <v>5503</v>
      </c>
      <c r="D3019" s="1152" t="s">
        <v>964</v>
      </c>
      <c r="E3019" s="509"/>
      <c r="F3019" s="518">
        <f>G3019+H3019+I3019+J3019</f>
        <v>0</v>
      </c>
      <c r="G3019" s="433"/>
      <c r="H3019" s="434"/>
      <c r="I3019" s="434"/>
      <c r="J3019" s="435"/>
      <c r="K3019" s="1433" t="str">
        <f t="shared" si="504"/>
        <v/>
      </c>
      <c r="L3019" s="383"/>
    </row>
    <row r="3020" spans="1:12" hidden="1">
      <c r="A3020" s="7">
        <v>700</v>
      </c>
      <c r="B3020" s="1151"/>
      <c r="C3020" s="1104">
        <v>5504</v>
      </c>
      <c r="D3020" s="1132" t="s">
        <v>965</v>
      </c>
      <c r="E3020" s="513"/>
      <c r="F3020" s="517">
        <f>G3020+H3020+I3020+J3020</f>
        <v>0</v>
      </c>
      <c r="G3020" s="442"/>
      <c r="H3020" s="443"/>
      <c r="I3020" s="443"/>
      <c r="J3020" s="444"/>
      <c r="K3020" s="1433" t="str">
        <f t="shared" si="504"/>
        <v/>
      </c>
      <c r="L3020" s="383"/>
    </row>
    <row r="3021" spans="1:12" hidden="1">
      <c r="A3021" s="7">
        <v>710</v>
      </c>
      <c r="B3021" s="1154">
        <v>5700</v>
      </c>
      <c r="C3021" s="2195" t="s">
        <v>1326</v>
      </c>
      <c r="D3021" s="2196"/>
      <c r="E3021" s="351">
        <f t="shared" ref="E3021:J3021" si="514">SUM(E3022:E3024)</f>
        <v>0</v>
      </c>
      <c r="F3021" s="352">
        <f t="shared" si="514"/>
        <v>0</v>
      </c>
      <c r="G3021" s="463">
        <f t="shared" si="514"/>
        <v>0</v>
      </c>
      <c r="H3021" s="464">
        <f t="shared" si="514"/>
        <v>0</v>
      </c>
      <c r="I3021" s="464">
        <f t="shared" si="514"/>
        <v>0</v>
      </c>
      <c r="J3021" s="465">
        <f t="shared" si="514"/>
        <v>0</v>
      </c>
      <c r="K3021" s="1433" t="str">
        <f t="shared" si="504"/>
        <v/>
      </c>
      <c r="L3021" s="383"/>
    </row>
    <row r="3022" spans="1:12" ht="36" hidden="1" customHeight="1">
      <c r="A3022" s="8">
        <v>715</v>
      </c>
      <c r="B3022" s="1155"/>
      <c r="C3022" s="1156">
        <v>5701</v>
      </c>
      <c r="D3022" s="1157" t="s">
        <v>967</v>
      </c>
      <c r="E3022" s="507"/>
      <c r="F3022" s="516">
        <f>G3022+H3022+I3022+J3022</f>
        <v>0</v>
      </c>
      <c r="G3022" s="430"/>
      <c r="H3022" s="431"/>
      <c r="I3022" s="431"/>
      <c r="J3022" s="432"/>
      <c r="K3022" s="1433" t="str">
        <f t="shared" si="504"/>
        <v/>
      </c>
      <c r="L3022" s="383"/>
    </row>
    <row r="3023" spans="1:12" hidden="1">
      <c r="A3023" s="8">
        <v>720</v>
      </c>
      <c r="B3023" s="1155"/>
      <c r="C3023" s="1162">
        <v>5702</v>
      </c>
      <c r="D3023" s="1163" t="s">
        <v>968</v>
      </c>
      <c r="E3023" s="511"/>
      <c r="F3023" s="519">
        <f>G3023+H3023+I3023+J3023</f>
        <v>0</v>
      </c>
      <c r="G3023" s="497"/>
      <c r="H3023" s="498"/>
      <c r="I3023" s="498"/>
      <c r="J3023" s="499"/>
      <c r="K3023" s="1433" t="str">
        <f t="shared" si="504"/>
        <v/>
      </c>
      <c r="L3023" s="383"/>
    </row>
    <row r="3024" spans="1:12" hidden="1">
      <c r="A3024" s="8">
        <v>725</v>
      </c>
      <c r="B3024" s="1107"/>
      <c r="C3024" s="1164">
        <v>4071</v>
      </c>
      <c r="D3024" s="1165" t="s">
        <v>969</v>
      </c>
      <c r="E3024" s="1420"/>
      <c r="F3024" s="529">
        <f>G3024+H3024+I3024+J3024</f>
        <v>0</v>
      </c>
      <c r="G3024" s="632"/>
      <c r="H3024" s="1217"/>
      <c r="I3024" s="1217"/>
      <c r="J3024" s="1218"/>
      <c r="K3024" s="1433" t="str">
        <f t="shared" si="504"/>
        <v/>
      </c>
      <c r="L3024" s="383"/>
    </row>
    <row r="3025" spans="1:12" hidden="1">
      <c r="A3025" s="8">
        <v>730</v>
      </c>
      <c r="B3025" s="1166"/>
      <c r="C3025" s="1167"/>
      <c r="D3025" s="1168"/>
      <c r="E3025" s="1434"/>
      <c r="F3025" s="649"/>
      <c r="G3025" s="649"/>
      <c r="H3025" s="649"/>
      <c r="I3025" s="649"/>
      <c r="J3025" s="650"/>
      <c r="K3025" s="1433" t="str">
        <f t="shared" si="504"/>
        <v/>
      </c>
      <c r="L3025" s="383"/>
    </row>
    <row r="3026" spans="1:12" hidden="1">
      <c r="A3026" s="8">
        <v>735</v>
      </c>
      <c r="B3026" s="1169">
        <v>98</v>
      </c>
      <c r="C3026" s="2224" t="s">
        <v>970</v>
      </c>
      <c r="D3026" s="2225"/>
      <c r="E3026" s="1421"/>
      <c r="F3026" s="663">
        <f>G3026+H3026+I3026+J3026</f>
        <v>0</v>
      </c>
      <c r="G3026" s="656">
        <v>0</v>
      </c>
      <c r="H3026" s="657">
        <v>0</v>
      </c>
      <c r="I3026" s="657">
        <v>0</v>
      </c>
      <c r="J3026" s="658">
        <v>0</v>
      </c>
      <c r="K3026" s="1433" t="str">
        <f t="shared" si="504"/>
        <v/>
      </c>
      <c r="L3026" s="383"/>
    </row>
    <row r="3027" spans="1:12" hidden="1">
      <c r="A3027" s="8">
        <v>740</v>
      </c>
      <c r="B3027" s="1170"/>
      <c r="C3027" s="1171"/>
      <c r="D3027" s="1172"/>
      <c r="E3027" s="276"/>
      <c r="F3027" s="276"/>
      <c r="G3027" s="276"/>
      <c r="H3027" s="276"/>
      <c r="I3027" s="276"/>
      <c r="J3027" s="277"/>
      <c r="K3027" s="1433" t="str">
        <f t="shared" si="504"/>
        <v/>
      </c>
      <c r="L3027" s="383"/>
    </row>
    <row r="3028" spans="1:12" hidden="1">
      <c r="A3028" s="8">
        <v>745</v>
      </c>
      <c r="B3028" s="1173"/>
      <c r="C3028" s="1035"/>
      <c r="D3028" s="1168"/>
      <c r="E3028" s="665"/>
      <c r="F3028" s="665"/>
      <c r="G3028" s="665"/>
      <c r="H3028" s="665"/>
      <c r="I3028" s="665"/>
      <c r="J3028" s="279"/>
      <c r="K3028" s="1433" t="str">
        <f t="shared" si="504"/>
        <v/>
      </c>
      <c r="L3028" s="383"/>
    </row>
    <row r="3029" spans="1:12" hidden="1">
      <c r="A3029" s="7">
        <v>750</v>
      </c>
      <c r="B3029" s="1174"/>
      <c r="C3029" s="1175"/>
      <c r="D3029" s="1168"/>
      <c r="E3029" s="665"/>
      <c r="F3029" s="665"/>
      <c r="G3029" s="665"/>
      <c r="H3029" s="665"/>
      <c r="I3029" s="665"/>
      <c r="J3029" s="279"/>
      <c r="K3029" s="1433" t="str">
        <f t="shared" si="504"/>
        <v/>
      </c>
      <c r="L3029" s="383"/>
    </row>
    <row r="3030" spans="1:12" ht="16.5" hidden="1" thickBot="1">
      <c r="A3030" s="8">
        <v>755</v>
      </c>
      <c r="B3030" s="1176"/>
      <c r="C3030" s="1176" t="s">
        <v>494</v>
      </c>
      <c r="D3030" s="1177">
        <f>+B3030</f>
        <v>0</v>
      </c>
      <c r="E3030" s="365">
        <f t="shared" ref="E3030:J3030" si="515">SUM(E2915,E2918,E2924,E2932,E2933,E2951,E2955,E2961,E2964,E2965,E2966,E2967,E2968,E2977,E2983,E2984,E2985,E2986,E2993,E2997,E2998,E2999,E3000,E3003,E3004,E3012,E3015,E3016,E3021)+E3026</f>
        <v>0</v>
      </c>
      <c r="F3030" s="366">
        <f t="shared" si="515"/>
        <v>0</v>
      </c>
      <c r="G3030" s="646">
        <f t="shared" si="515"/>
        <v>0</v>
      </c>
      <c r="H3030" s="647">
        <f t="shared" si="515"/>
        <v>0</v>
      </c>
      <c r="I3030" s="647">
        <f t="shared" si="515"/>
        <v>0</v>
      </c>
      <c r="J3030" s="648">
        <f t="shared" si="515"/>
        <v>0</v>
      </c>
      <c r="K3030" s="1433" t="str">
        <f t="shared" si="504"/>
        <v/>
      </c>
      <c r="L3030" s="1428" t="str">
        <f>LEFT(C2912,1)</f>
        <v>1</v>
      </c>
    </row>
    <row r="3031" spans="1:12" hidden="1">
      <c r="A3031" s="8">
        <v>760</v>
      </c>
      <c r="B3031" s="1178"/>
      <c r="C3031" s="1179"/>
      <c r="D3031" s="1054"/>
      <c r="E3031" s="1035"/>
      <c r="F3031" s="1035"/>
      <c r="G3031" s="1035"/>
      <c r="H3031" s="1035"/>
      <c r="I3031" s="1035"/>
      <c r="J3031" s="1035"/>
      <c r="K3031" s="4" t="str">
        <f>K3030</f>
        <v/>
      </c>
      <c r="L3031" s="382"/>
    </row>
    <row r="3032" spans="1:12" hidden="1">
      <c r="A3032" s="7">
        <v>765</v>
      </c>
      <c r="B3032" s="1089"/>
      <c r="C3032" s="1180"/>
      <c r="D3032" s="1181"/>
      <c r="E3032" s="665"/>
      <c r="F3032" s="665"/>
      <c r="G3032" s="665"/>
      <c r="H3032" s="665"/>
      <c r="I3032" s="665"/>
      <c r="J3032" s="665"/>
      <c r="K3032" s="4" t="str">
        <f>K3030</f>
        <v/>
      </c>
      <c r="L3032" s="382"/>
    </row>
    <row r="3033" spans="1:12" hidden="1">
      <c r="A3033" s="7">
        <v>775</v>
      </c>
      <c r="B3033" s="1035"/>
      <c r="C3033" s="1035"/>
      <c r="D3033" s="1054"/>
      <c r="E3033" s="665"/>
      <c r="F3033" s="665"/>
      <c r="G3033" s="665"/>
      <c r="H3033" s="665"/>
      <c r="I3033" s="665"/>
      <c r="J3033" s="665"/>
      <c r="K3033" s="1815" t="str">
        <f>(IF(SUM(K3044:K3065)&lt;&gt;0,$K$2,""))</f>
        <v/>
      </c>
      <c r="L3033" s="382"/>
    </row>
    <row r="3034" spans="1:12" hidden="1">
      <c r="A3034" s="8">
        <v>780</v>
      </c>
      <c r="B3034" s="2190" t="str">
        <f>$B$7</f>
        <v>ОТЧЕТНИ ДАННИ ПО ЕБК ЗА СМЕТКИТЕ ЗА СРЕДСТВАТА ОТ ЕВРОПЕЙСКИЯ СЪЮЗ - КСФ</v>
      </c>
      <c r="C3034" s="2191"/>
      <c r="D3034" s="2191"/>
      <c r="E3034" s="665"/>
      <c r="F3034" s="665"/>
      <c r="G3034" s="665"/>
      <c r="H3034" s="665"/>
      <c r="I3034" s="665"/>
      <c r="J3034" s="665"/>
      <c r="K3034" s="1815" t="str">
        <f>(IF(SUM(K3044:K3065)&lt;&gt;0,$K$2,""))</f>
        <v/>
      </c>
      <c r="L3034" s="382"/>
    </row>
    <row r="3035" spans="1:12" hidden="1">
      <c r="A3035" s="8">
        <v>785</v>
      </c>
      <c r="B3035" s="1035"/>
      <c r="C3035" s="1035"/>
      <c r="D3035" s="1054"/>
      <c r="E3035" s="1055" t="s">
        <v>737</v>
      </c>
      <c r="F3035" s="1055" t="s">
        <v>644</v>
      </c>
      <c r="G3035" s="665"/>
      <c r="H3035" s="665"/>
      <c r="I3035" s="665"/>
      <c r="J3035" s="665"/>
      <c r="K3035" s="1815" t="str">
        <f>(IF(SUM(K3044:K3065)&lt;&gt;0,$K$2,""))</f>
        <v/>
      </c>
      <c r="L3035" s="382"/>
    </row>
    <row r="3036" spans="1:12" ht="18.75" hidden="1">
      <c r="A3036" s="8">
        <v>790</v>
      </c>
      <c r="B3036" s="2187">
        <f>$B$9</f>
        <v>0</v>
      </c>
      <c r="C3036" s="2188"/>
      <c r="D3036" s="2189"/>
      <c r="E3036" s="977">
        <f>$E$9</f>
        <v>43466</v>
      </c>
      <c r="F3036" s="1059">
        <f>$F$9</f>
        <v>43555</v>
      </c>
      <c r="G3036" s="665"/>
      <c r="H3036" s="665"/>
      <c r="I3036" s="665"/>
      <c r="J3036" s="665"/>
      <c r="K3036" s="1815" t="str">
        <f>(IF(SUM(K3044:K3065)&lt;&gt;0,$K$2,""))</f>
        <v/>
      </c>
      <c r="L3036" s="382"/>
    </row>
    <row r="3037" spans="1:12" hidden="1">
      <c r="A3037" s="8">
        <v>795</v>
      </c>
      <c r="B3037" s="1060" t="str">
        <f>$B$10</f>
        <v xml:space="preserve">                                                            (наименование на разпоредителя с бюджет)</v>
      </c>
      <c r="C3037" s="1035"/>
      <c r="D3037" s="1054"/>
      <c r="E3037" s="1089"/>
      <c r="F3037" s="1089"/>
      <c r="G3037" s="665"/>
      <c r="H3037" s="665"/>
      <c r="I3037" s="665"/>
      <c r="J3037" s="665"/>
      <c r="K3037" s="1815" t="str">
        <f>(IF(SUM(K3044:K3065)&lt;&gt;0,$K$2,""))</f>
        <v/>
      </c>
      <c r="L3037" s="382"/>
    </row>
    <row r="3038" spans="1:12" hidden="1">
      <c r="A3038" s="7">
        <v>805</v>
      </c>
      <c r="B3038" s="1060"/>
      <c r="C3038" s="1035"/>
      <c r="D3038" s="1054"/>
      <c r="E3038" s="1060"/>
      <c r="F3038" s="1035"/>
      <c r="G3038" s="665"/>
      <c r="H3038" s="665"/>
      <c r="I3038" s="665"/>
      <c r="J3038" s="665"/>
      <c r="K3038" s="1815" t="str">
        <f>(IF(SUM(K3044:K3065)&lt;&gt;0,$K$2,""))</f>
        <v/>
      </c>
      <c r="L3038" s="382"/>
    </row>
    <row r="3039" spans="1:12" ht="19.5" hidden="1">
      <c r="A3039" s="8">
        <v>810</v>
      </c>
      <c r="B3039" s="2221" t="str">
        <f>$B$12</f>
        <v>Министерство на регионалното развитие и благоустройство</v>
      </c>
      <c r="C3039" s="2222"/>
      <c r="D3039" s="2223"/>
      <c r="E3039" s="1062" t="s">
        <v>1305</v>
      </c>
      <c r="F3039" s="1814" t="str">
        <f>$F$12</f>
        <v>2100</v>
      </c>
      <c r="G3039" s="665"/>
      <c r="H3039" s="665"/>
      <c r="I3039" s="665"/>
      <c r="J3039" s="665"/>
      <c r="K3039" s="1815" t="str">
        <f>(IF(SUM(K3044:K3065)&lt;&gt;0,$K$2,""))</f>
        <v/>
      </c>
      <c r="L3039" s="382"/>
    </row>
    <row r="3040" spans="1:12" hidden="1">
      <c r="A3040" s="8">
        <v>815</v>
      </c>
      <c r="B3040" s="1064" t="str">
        <f>$B$13</f>
        <v xml:space="preserve">                                             (наименование на първостепенния разпоредител с бюджет)</v>
      </c>
      <c r="C3040" s="1035"/>
      <c r="D3040" s="1054"/>
      <c r="E3040" s="1065"/>
      <c r="F3040" s="1066"/>
      <c r="G3040" s="665"/>
      <c r="H3040" s="665"/>
      <c r="I3040" s="665"/>
      <c r="J3040" s="665"/>
      <c r="K3040" s="1815" t="str">
        <f>(IF(SUM(K3044:K3065)&lt;&gt;0,$K$2,""))</f>
        <v/>
      </c>
      <c r="L3040" s="382"/>
    </row>
    <row r="3041" spans="1:12" ht="19.5" hidden="1">
      <c r="A3041" s="11">
        <v>525</v>
      </c>
      <c r="B3041" s="1182"/>
      <c r="C3041" s="1182"/>
      <c r="D3041" s="1411" t="s">
        <v>1416</v>
      </c>
      <c r="E3041" s="1184">
        <f>$E$15</f>
        <v>98</v>
      </c>
      <c r="F3041" s="1185" t="str">
        <f>$F$15</f>
        <v>СЕС - КСФ</v>
      </c>
      <c r="G3041" s="665"/>
      <c r="H3041" s="665"/>
      <c r="I3041" s="665"/>
      <c r="J3041" s="665"/>
      <c r="K3041" s="1815" t="str">
        <f>(IF(SUM(K3044:K3065)&lt;&gt;0,$K$2,""))</f>
        <v/>
      </c>
      <c r="L3041" s="382"/>
    </row>
    <row r="3042" spans="1:12" hidden="1">
      <c r="A3042" s="7">
        <v>820</v>
      </c>
      <c r="B3042" s="1089"/>
      <c r="C3042" s="1035"/>
      <c r="D3042" s="1186" t="s">
        <v>2200</v>
      </c>
      <c r="E3042" s="665"/>
      <c r="F3042" s="1187" t="s">
        <v>740</v>
      </c>
      <c r="G3042" s="1187"/>
      <c r="H3042" s="665"/>
      <c r="I3042" s="1187"/>
      <c r="J3042" s="665"/>
      <c r="K3042" s="1815" t="str">
        <f>(IF(SUM(K3044:K3065)&lt;&gt;0,$K$2,""))</f>
        <v/>
      </c>
      <c r="L3042" s="382"/>
    </row>
    <row r="3043" spans="1:12" hidden="1">
      <c r="A3043" s="8">
        <v>821</v>
      </c>
      <c r="B3043" s="1188" t="s">
        <v>972</v>
      </c>
      <c r="C3043" s="1189" t="s">
        <v>973</v>
      </c>
      <c r="D3043" s="1190" t="s">
        <v>974</v>
      </c>
      <c r="E3043" s="1191" t="s">
        <v>975</v>
      </c>
      <c r="F3043" s="1192" t="s">
        <v>976</v>
      </c>
      <c r="G3043" s="666"/>
      <c r="H3043" s="666"/>
      <c r="I3043" s="666"/>
      <c r="J3043" s="666"/>
      <c r="K3043" s="1815" t="str">
        <f>(IF(SUM(K3044:K3065)&lt;&gt;0,$K$2,""))</f>
        <v/>
      </c>
      <c r="L3043" s="382"/>
    </row>
    <row r="3044" spans="1:12" hidden="1">
      <c r="A3044" s="8">
        <v>822</v>
      </c>
      <c r="B3044" s="1193"/>
      <c r="C3044" s="1194" t="s">
        <v>977</v>
      </c>
      <c r="D3044" s="1195" t="s">
        <v>978</v>
      </c>
      <c r="E3044" s="1219">
        <f>E3045+E3046</f>
        <v>0</v>
      </c>
      <c r="F3044" s="1220">
        <f>F3045+F3046</f>
        <v>0</v>
      </c>
      <c r="G3044" s="666"/>
      <c r="H3044" s="666"/>
      <c r="I3044" s="666"/>
      <c r="J3044" s="666"/>
      <c r="K3044" s="172" t="str">
        <f t="shared" ref="K3044:K3069" si="516">(IF($E3044&lt;&gt;0,$K$2,IF($F3044&lt;&gt;0,$K$2,"")))</f>
        <v/>
      </c>
      <c r="L3044" s="382"/>
    </row>
    <row r="3045" spans="1:12" hidden="1">
      <c r="A3045" s="8">
        <v>823</v>
      </c>
      <c r="B3045" s="1196"/>
      <c r="C3045" s="1197" t="s">
        <v>979</v>
      </c>
      <c r="D3045" s="1198" t="s">
        <v>980</v>
      </c>
      <c r="E3045" s="1221"/>
      <c r="F3045" s="1222"/>
      <c r="G3045" s="666"/>
      <c r="H3045" s="666"/>
      <c r="I3045" s="666"/>
      <c r="J3045" s="666"/>
      <c r="K3045" s="172" t="str">
        <f t="shared" si="516"/>
        <v/>
      </c>
      <c r="L3045" s="382"/>
    </row>
    <row r="3046" spans="1:12" hidden="1">
      <c r="A3046" s="8">
        <v>825</v>
      </c>
      <c r="B3046" s="1199"/>
      <c r="C3046" s="1200" t="s">
        <v>981</v>
      </c>
      <c r="D3046" s="1201" t="s">
        <v>982</v>
      </c>
      <c r="E3046" s="1223"/>
      <c r="F3046" s="1224"/>
      <c r="G3046" s="666"/>
      <c r="H3046" s="666"/>
      <c r="I3046" s="666"/>
      <c r="J3046" s="666"/>
      <c r="K3046" s="172" t="str">
        <f t="shared" si="516"/>
        <v/>
      </c>
      <c r="L3046" s="382"/>
    </row>
    <row r="3047" spans="1:12" hidden="1">
      <c r="A3047" s="8"/>
      <c r="B3047" s="1193"/>
      <c r="C3047" s="1194" t="s">
        <v>983</v>
      </c>
      <c r="D3047" s="1195" t="s">
        <v>984</v>
      </c>
      <c r="E3047" s="1225">
        <f>E3048+E3049</f>
        <v>0</v>
      </c>
      <c r="F3047" s="1226">
        <f>F3048+F3049</f>
        <v>0</v>
      </c>
      <c r="G3047" s="666"/>
      <c r="H3047" s="666"/>
      <c r="I3047" s="666"/>
      <c r="J3047" s="666"/>
      <c r="K3047" s="172" t="str">
        <f t="shared" si="516"/>
        <v/>
      </c>
      <c r="L3047" s="382"/>
    </row>
    <row r="3048" spans="1:12" hidden="1">
      <c r="A3048" s="8"/>
      <c r="B3048" s="1196"/>
      <c r="C3048" s="1197" t="s">
        <v>985</v>
      </c>
      <c r="D3048" s="1198" t="s">
        <v>980</v>
      </c>
      <c r="E3048" s="1221"/>
      <c r="F3048" s="1222"/>
      <c r="G3048" s="666"/>
      <c r="H3048" s="666"/>
      <c r="I3048" s="666"/>
      <c r="J3048" s="666"/>
      <c r="K3048" s="172" t="str">
        <f t="shared" si="516"/>
        <v/>
      </c>
      <c r="L3048" s="382"/>
    </row>
    <row r="3049" spans="1:12" hidden="1">
      <c r="A3049" s="8"/>
      <c r="B3049" s="1202"/>
      <c r="C3049" s="1203" t="s">
        <v>986</v>
      </c>
      <c r="D3049" s="1204" t="s">
        <v>987</v>
      </c>
      <c r="E3049" s="1227"/>
      <c r="F3049" s="1228"/>
      <c r="G3049" s="666"/>
      <c r="H3049" s="666"/>
      <c r="I3049" s="666"/>
      <c r="J3049" s="666"/>
      <c r="K3049" s="172" t="str">
        <f t="shared" si="516"/>
        <v/>
      </c>
      <c r="L3049" s="382"/>
    </row>
    <row r="3050" spans="1:12" hidden="1">
      <c r="A3050" s="8"/>
      <c r="B3050" s="1193"/>
      <c r="C3050" s="1194" t="s">
        <v>988</v>
      </c>
      <c r="D3050" s="1195" t="s">
        <v>989</v>
      </c>
      <c r="E3050" s="1229"/>
      <c r="F3050" s="1230"/>
      <c r="G3050" s="666"/>
      <c r="H3050" s="666"/>
      <c r="I3050" s="666"/>
      <c r="J3050" s="666"/>
      <c r="K3050" s="172" t="str">
        <f t="shared" si="516"/>
        <v/>
      </c>
      <c r="L3050" s="382"/>
    </row>
    <row r="3051" spans="1:12" hidden="1">
      <c r="A3051" s="8"/>
      <c r="B3051" s="1196"/>
      <c r="C3051" s="1205" t="s">
        <v>990</v>
      </c>
      <c r="D3051" s="1206" t="s">
        <v>991</v>
      </c>
      <c r="E3051" s="1231"/>
      <c r="F3051" s="1232"/>
      <c r="G3051" s="666"/>
      <c r="H3051" s="666"/>
      <c r="I3051" s="666"/>
      <c r="J3051" s="666"/>
      <c r="K3051" s="172" t="str">
        <f t="shared" si="516"/>
        <v/>
      </c>
      <c r="L3051" s="382"/>
    </row>
    <row r="3052" spans="1:12" hidden="1">
      <c r="A3052" s="8"/>
      <c r="B3052" s="1202"/>
      <c r="C3052" s="1200" t="s">
        <v>992</v>
      </c>
      <c r="D3052" s="1201" t="s">
        <v>993</v>
      </c>
      <c r="E3052" s="1233"/>
      <c r="F3052" s="1234"/>
      <c r="G3052" s="666"/>
      <c r="H3052" s="666"/>
      <c r="I3052" s="666"/>
      <c r="J3052" s="666"/>
      <c r="K3052" s="172" t="str">
        <f t="shared" si="516"/>
        <v/>
      </c>
      <c r="L3052" s="382"/>
    </row>
    <row r="3053" spans="1:12" hidden="1">
      <c r="A3053" s="8"/>
      <c r="B3053" s="1193"/>
      <c r="C3053" s="1194" t="s">
        <v>994</v>
      </c>
      <c r="D3053" s="1195" t="s">
        <v>995</v>
      </c>
      <c r="E3053" s="1225"/>
      <c r="F3053" s="1226"/>
      <c r="G3053" s="666"/>
      <c r="H3053" s="666"/>
      <c r="I3053" s="666"/>
      <c r="J3053" s="666"/>
      <c r="K3053" s="172" t="str">
        <f t="shared" si="516"/>
        <v/>
      </c>
      <c r="L3053" s="382"/>
    </row>
    <row r="3054" spans="1:12" hidden="1">
      <c r="A3054" s="8"/>
      <c r="B3054" s="1196"/>
      <c r="C3054" s="1205" t="s">
        <v>996</v>
      </c>
      <c r="D3054" s="1206" t="s">
        <v>997</v>
      </c>
      <c r="E3054" s="1235"/>
      <c r="F3054" s="1236"/>
      <c r="G3054" s="666"/>
      <c r="H3054" s="666"/>
      <c r="I3054" s="666"/>
      <c r="J3054" s="666"/>
      <c r="K3054" s="172" t="str">
        <f t="shared" si="516"/>
        <v/>
      </c>
      <c r="L3054" s="382"/>
    </row>
    <row r="3055" spans="1:12" hidden="1">
      <c r="A3055" s="8"/>
      <c r="B3055" s="1202"/>
      <c r="C3055" s="1200" t="s">
        <v>998</v>
      </c>
      <c r="D3055" s="1201" t="s">
        <v>999</v>
      </c>
      <c r="E3055" s="1223"/>
      <c r="F3055" s="1224"/>
      <c r="G3055" s="666"/>
      <c r="H3055" s="666"/>
      <c r="I3055" s="666"/>
      <c r="J3055" s="666"/>
      <c r="K3055" s="172" t="str">
        <f t="shared" si="516"/>
        <v/>
      </c>
      <c r="L3055" s="382"/>
    </row>
    <row r="3056" spans="1:12" hidden="1">
      <c r="A3056" s="8"/>
      <c r="B3056" s="1193"/>
      <c r="C3056" s="1194" t="s">
        <v>1000</v>
      </c>
      <c r="D3056" s="1195" t="s">
        <v>312</v>
      </c>
      <c r="E3056" s="1225"/>
      <c r="F3056" s="1226"/>
      <c r="G3056" s="666"/>
      <c r="H3056" s="666"/>
      <c r="I3056" s="666"/>
      <c r="J3056" s="666"/>
      <c r="K3056" s="172" t="str">
        <f t="shared" si="516"/>
        <v/>
      </c>
      <c r="L3056" s="382"/>
    </row>
    <row r="3057" spans="1:12" ht="31.5" hidden="1">
      <c r="A3057" s="8"/>
      <c r="B3057" s="1193"/>
      <c r="C3057" s="1194" t="s">
        <v>313</v>
      </c>
      <c r="D3057" s="1195" t="s">
        <v>11</v>
      </c>
      <c r="E3057" s="1237"/>
      <c r="F3057" s="1238"/>
      <c r="G3057" s="666"/>
      <c r="H3057" s="666"/>
      <c r="I3057" s="666"/>
      <c r="J3057" s="666"/>
      <c r="K3057" s="172" t="str">
        <f t="shared" si="516"/>
        <v/>
      </c>
      <c r="L3057" s="382"/>
    </row>
    <row r="3058" spans="1:12" hidden="1">
      <c r="A3058" s="8"/>
      <c r="B3058" s="1193"/>
      <c r="C3058" s="1194" t="s">
        <v>314</v>
      </c>
      <c r="D3058" s="1195" t="s">
        <v>9</v>
      </c>
      <c r="E3058" s="1225"/>
      <c r="F3058" s="1226"/>
      <c r="G3058" s="666"/>
      <c r="H3058" s="666"/>
      <c r="I3058" s="666"/>
      <c r="J3058" s="666"/>
      <c r="K3058" s="172" t="str">
        <f t="shared" si="516"/>
        <v/>
      </c>
      <c r="L3058" s="382"/>
    </row>
    <row r="3059" spans="1:12" ht="31.5" hidden="1">
      <c r="A3059" s="8"/>
      <c r="B3059" s="1193"/>
      <c r="C3059" s="1194" t="s">
        <v>315</v>
      </c>
      <c r="D3059" s="1195" t="s">
        <v>10</v>
      </c>
      <c r="E3059" s="1225"/>
      <c r="F3059" s="1226"/>
      <c r="G3059" s="666"/>
      <c r="H3059" s="666"/>
      <c r="I3059" s="666"/>
      <c r="J3059" s="666"/>
      <c r="K3059" s="172" t="str">
        <f t="shared" si="516"/>
        <v/>
      </c>
      <c r="L3059" s="382"/>
    </row>
    <row r="3060" spans="1:12" ht="31.5" hidden="1">
      <c r="A3060" s="8"/>
      <c r="B3060" s="1193"/>
      <c r="C3060" s="1194" t="s">
        <v>316</v>
      </c>
      <c r="D3060" s="1195" t="s">
        <v>317</v>
      </c>
      <c r="E3060" s="1225"/>
      <c r="F3060" s="1226"/>
      <c r="G3060" s="666"/>
      <c r="H3060" s="666"/>
      <c r="I3060" s="666"/>
      <c r="J3060" s="666"/>
      <c r="K3060" s="172" t="str">
        <f t="shared" si="516"/>
        <v/>
      </c>
      <c r="L3060" s="382"/>
    </row>
    <row r="3061" spans="1:12" hidden="1">
      <c r="A3061" s="8"/>
      <c r="B3061" s="1193"/>
      <c r="C3061" s="1194" t="s">
        <v>318</v>
      </c>
      <c r="D3061" s="1195" t="s">
        <v>319</v>
      </c>
      <c r="E3061" s="1225"/>
      <c r="F3061" s="1226"/>
      <c r="G3061" s="666"/>
      <c r="H3061" s="666"/>
      <c r="I3061" s="666"/>
      <c r="J3061" s="666"/>
      <c r="K3061" s="172" t="str">
        <f t="shared" si="516"/>
        <v/>
      </c>
      <c r="L3061" s="382"/>
    </row>
    <row r="3062" spans="1:12" hidden="1">
      <c r="A3062" s="8">
        <v>905</v>
      </c>
      <c r="B3062" s="1193"/>
      <c r="C3062" s="1194" t="s">
        <v>320</v>
      </c>
      <c r="D3062" s="1195" t="s">
        <v>321</v>
      </c>
      <c r="E3062" s="1225"/>
      <c r="F3062" s="1226"/>
      <c r="G3062" s="666"/>
      <c r="H3062" s="666"/>
      <c r="I3062" s="666"/>
      <c r="J3062" s="666"/>
      <c r="K3062" s="172" t="str">
        <f t="shared" si="516"/>
        <v/>
      </c>
      <c r="L3062" s="382"/>
    </row>
    <row r="3063" spans="1:12" hidden="1">
      <c r="A3063" s="8">
        <v>906</v>
      </c>
      <c r="B3063" s="1193"/>
      <c r="C3063" s="1194" t="s">
        <v>322</v>
      </c>
      <c r="D3063" s="1195" t="s">
        <v>323</v>
      </c>
      <c r="E3063" s="1225"/>
      <c r="F3063" s="1226"/>
      <c r="G3063" s="666"/>
      <c r="H3063" s="666"/>
      <c r="I3063" s="666"/>
      <c r="J3063" s="666"/>
      <c r="K3063" s="172" t="str">
        <f t="shared" si="516"/>
        <v/>
      </c>
      <c r="L3063" s="382"/>
    </row>
    <row r="3064" spans="1:12" hidden="1">
      <c r="A3064" s="8">
        <v>907</v>
      </c>
      <c r="B3064" s="1193"/>
      <c r="C3064" s="1194" t="s">
        <v>324</v>
      </c>
      <c r="D3064" s="1195" t="s">
        <v>325</v>
      </c>
      <c r="E3064" s="1225"/>
      <c r="F3064" s="1226"/>
      <c r="G3064" s="666"/>
      <c r="H3064" s="666"/>
      <c r="I3064" s="666"/>
      <c r="J3064" s="666"/>
      <c r="K3064" s="172" t="str">
        <f t="shared" si="516"/>
        <v/>
      </c>
      <c r="L3064" s="382"/>
    </row>
    <row r="3065" spans="1:12" ht="16.5" hidden="1" thickBot="1">
      <c r="A3065" s="8">
        <v>910</v>
      </c>
      <c r="B3065" s="1207"/>
      <c r="C3065" s="1208" t="s">
        <v>326</v>
      </c>
      <c r="D3065" s="1209" t="s">
        <v>327</v>
      </c>
      <c r="E3065" s="1239"/>
      <c r="F3065" s="1240"/>
      <c r="G3065" s="666"/>
      <c r="H3065" s="666"/>
      <c r="I3065" s="666"/>
      <c r="J3065" s="666"/>
      <c r="K3065" s="172" t="str">
        <f t="shared" si="516"/>
        <v/>
      </c>
      <c r="L3065" s="382"/>
    </row>
    <row r="3066" spans="1:12" ht="31.5" hidden="1">
      <c r="A3066" s="8">
        <v>911</v>
      </c>
      <c r="B3066" s="1188" t="s">
        <v>972</v>
      </c>
      <c r="C3066" s="1189" t="s">
        <v>2193</v>
      </c>
      <c r="D3066" s="1190" t="s">
        <v>2194</v>
      </c>
      <c r="E3066" s="1191" t="s">
        <v>975</v>
      </c>
      <c r="F3066" s="1192" t="s">
        <v>976</v>
      </c>
      <c r="G3066" s="666"/>
      <c r="H3066" s="666"/>
      <c r="I3066" s="666"/>
      <c r="J3066" s="666"/>
      <c r="K3066" s="172" t="str">
        <f>(IF($E3067&lt;&gt;0,$K$2,IF($F3067&lt;&gt;0,$K$2,"")))</f>
        <v/>
      </c>
      <c r="L3066" s="382"/>
    </row>
    <row r="3067" spans="1:12" hidden="1">
      <c r="B3067" s="1193"/>
      <c r="C3067" s="1194" t="s">
        <v>2196</v>
      </c>
      <c r="D3067" s="1195" t="s">
        <v>2203</v>
      </c>
      <c r="E3067" s="678">
        <f>E3068+E3069</f>
        <v>0</v>
      </c>
      <c r="F3067" s="679">
        <f>F3068+F3069</f>
        <v>0</v>
      </c>
      <c r="G3067" s="666"/>
      <c r="H3067" s="666"/>
      <c r="I3067" s="666"/>
      <c r="J3067" s="666"/>
      <c r="K3067" s="172" t="str">
        <f t="shared" si="516"/>
        <v/>
      </c>
      <c r="L3067" s="382"/>
    </row>
    <row r="3068" spans="1:12" ht="36" hidden="1" customHeight="1">
      <c r="B3068" s="1193"/>
      <c r="C3068" s="1863" t="s">
        <v>2197</v>
      </c>
      <c r="D3068" s="1865" t="s">
        <v>2201</v>
      </c>
      <c r="E3068" s="1225"/>
      <c r="F3068" s="1226"/>
      <c r="G3068" s="666"/>
      <c r="H3068" s="666"/>
      <c r="I3068" s="666"/>
      <c r="J3068" s="666"/>
      <c r="K3068" s="172" t="str">
        <f t="shared" si="516"/>
        <v/>
      </c>
      <c r="L3068" s="382"/>
    </row>
    <row r="3069" spans="1:12" ht="16.5" hidden="1" thickBot="1">
      <c r="B3069" s="1207"/>
      <c r="C3069" s="1864" t="s">
        <v>2198</v>
      </c>
      <c r="D3069" s="1866" t="s">
        <v>2202</v>
      </c>
      <c r="E3069" s="1239"/>
      <c r="F3069" s="1240"/>
      <c r="G3069" s="666"/>
      <c r="H3069" s="666"/>
      <c r="I3069" s="666"/>
      <c r="J3069" s="666"/>
      <c r="K3069" s="172" t="str">
        <f t="shared" si="516"/>
        <v/>
      </c>
      <c r="L3069" s="382"/>
    </row>
    <row r="3070" spans="1:12" hidden="1">
      <c r="B3070" s="1210" t="s">
        <v>642</v>
      </c>
      <c r="C3070" s="1211"/>
      <c r="D3070" s="1212"/>
      <c r="E3070" s="666"/>
      <c r="F3070" s="666"/>
      <c r="G3070" s="666"/>
      <c r="H3070" s="666"/>
      <c r="I3070" s="666"/>
      <c r="J3070" s="666"/>
      <c r="K3070" s="4" t="str">
        <f>K3030</f>
        <v/>
      </c>
      <c r="L3070" s="382"/>
    </row>
    <row r="3071" spans="1:12" hidden="1">
      <c r="B3071" s="2226" t="s">
        <v>328</v>
      </c>
      <c r="C3071" s="2226"/>
      <c r="D3071" s="2226"/>
      <c r="E3071" s="666"/>
      <c r="F3071" s="666"/>
      <c r="G3071" s="666"/>
      <c r="H3071" s="666"/>
      <c r="I3071" s="666"/>
      <c r="J3071" s="666"/>
      <c r="K3071" s="4" t="str">
        <f>K3030</f>
        <v/>
      </c>
      <c r="L3071" s="382"/>
    </row>
    <row r="3072" spans="1:12" hidden="1">
      <c r="B3072" s="2"/>
      <c r="C3072" s="2"/>
    </row>
    <row r="3073" spans="2:12" hidden="1">
      <c r="E3073" s="12"/>
      <c r="F3073" s="12"/>
      <c r="G3073" s="12"/>
      <c r="H3073" s="12"/>
      <c r="I3073" s="12"/>
      <c r="J3073" s="12"/>
      <c r="K3073" s="1435" t="str">
        <f>(IF($E3206&lt;&gt;0,$K$2,IF($F3206&lt;&gt;0,$K$2,IF($G3206&lt;&gt;0,$K$2,IF($H3206&lt;&gt;0,$K$2,IF($I3206&lt;&gt;0,$K$2,IF($J3206&lt;&gt;0,$K$2,"")))))))</f>
        <v/>
      </c>
      <c r="L3073" s="382"/>
    </row>
    <row r="3074" spans="2:12" hidden="1">
      <c r="E3074" s="12"/>
      <c r="F3074" s="12"/>
      <c r="G3074" s="12"/>
      <c r="H3074" s="12"/>
      <c r="I3074" s="12"/>
      <c r="J3074" s="12"/>
      <c r="K3074" s="1435" t="str">
        <f>(IF($E3206&lt;&gt;0,$K$2,IF($F3206&lt;&gt;0,$K$2,IF($G3206&lt;&gt;0,$K$2,IF($H3206&lt;&gt;0,$K$2,IF($I3206&lt;&gt;0,$K$2,IF($J3206&lt;&gt;0,$K$2,"")))))))</f>
        <v/>
      </c>
      <c r="L3074" s="382"/>
    </row>
    <row r="3075" spans="2:12" hidden="1">
      <c r="B3075" s="2190" t="str">
        <f>$B$7</f>
        <v>ОТЧЕТНИ ДАННИ ПО ЕБК ЗА СМЕТКИТЕ ЗА СРЕДСТВАТА ОТ ЕВРОПЕЙСКИЯ СЪЮЗ - КСФ</v>
      </c>
      <c r="C3075" s="2191"/>
      <c r="D3075" s="2191"/>
      <c r="E3075" s="1053"/>
      <c r="F3075" s="1053"/>
      <c r="G3075" s="12"/>
      <c r="H3075" s="12"/>
      <c r="I3075" s="12"/>
      <c r="J3075" s="12"/>
      <c r="K3075" s="1435" t="str">
        <f>(IF($E3206&lt;&gt;0,$K$2,IF($F3206&lt;&gt;0,$K$2,IF($G3206&lt;&gt;0,$K$2,IF($H3206&lt;&gt;0,$K$2,IF($I3206&lt;&gt;0,$K$2,IF($J3206&lt;&gt;0,$K$2,"")))))))</f>
        <v/>
      </c>
      <c r="L3075" s="382"/>
    </row>
    <row r="3076" spans="2:12" hidden="1">
      <c r="B3076" s="1035"/>
      <c r="C3076" s="1035"/>
      <c r="D3076" s="1054"/>
      <c r="E3076" s="1055" t="s">
        <v>737</v>
      </c>
      <c r="F3076" s="1055" t="s">
        <v>644</v>
      </c>
      <c r="G3076" s="665"/>
      <c r="H3076" s="1056" t="s">
        <v>1419</v>
      </c>
      <c r="I3076" s="1057"/>
      <c r="J3076" s="1058"/>
      <c r="K3076" s="1435" t="str">
        <f>(IF($E3206&lt;&gt;0,$K$2,IF($F3206&lt;&gt;0,$K$2,IF($G3206&lt;&gt;0,$K$2,IF($H3206&lt;&gt;0,$K$2,IF($I3206&lt;&gt;0,$K$2,IF($J3206&lt;&gt;0,$K$2,"")))))))</f>
        <v/>
      </c>
      <c r="L3076" s="382"/>
    </row>
    <row r="3077" spans="2:12" ht="18.75" hidden="1">
      <c r="B3077" s="2187">
        <f>$B$9</f>
        <v>0</v>
      </c>
      <c r="C3077" s="2188"/>
      <c r="D3077" s="2189"/>
      <c r="E3077" s="977">
        <f>$E$9</f>
        <v>43466</v>
      </c>
      <c r="F3077" s="1059">
        <f>$F$9</f>
        <v>43555</v>
      </c>
      <c r="G3077" s="665"/>
      <c r="H3077" s="665"/>
      <c r="I3077" s="665"/>
      <c r="J3077" s="665"/>
      <c r="K3077" s="1435" t="str">
        <f>(IF($E3206&lt;&gt;0,$K$2,IF($F3206&lt;&gt;0,$K$2,IF($G3206&lt;&gt;0,$K$2,IF($H3206&lt;&gt;0,$K$2,IF($I3206&lt;&gt;0,$K$2,IF($J3206&lt;&gt;0,$K$2,"")))))))</f>
        <v/>
      </c>
      <c r="L3077" s="382"/>
    </row>
    <row r="3078" spans="2:12" hidden="1">
      <c r="B3078" s="1060" t="str">
        <f>$B$10</f>
        <v xml:space="preserve">                                                            (наименование на разпоредителя с бюджет)</v>
      </c>
      <c r="C3078" s="1035"/>
      <c r="D3078" s="1054"/>
      <c r="E3078" s="1089"/>
      <c r="F3078" s="1089"/>
      <c r="G3078" s="665"/>
      <c r="H3078" s="665"/>
      <c r="I3078" s="665"/>
      <c r="J3078" s="665"/>
      <c r="K3078" s="1435" t="str">
        <f>(IF($E3206&lt;&gt;0,$K$2,IF($F3206&lt;&gt;0,$K$2,IF($G3206&lt;&gt;0,$K$2,IF($H3206&lt;&gt;0,$K$2,IF($I3206&lt;&gt;0,$K$2,IF($J3206&lt;&gt;0,$K$2,"")))))))</f>
        <v/>
      </c>
      <c r="L3078" s="382"/>
    </row>
    <row r="3079" spans="2:12" hidden="1">
      <c r="B3079" s="1060"/>
      <c r="C3079" s="1035"/>
      <c r="D3079" s="1054"/>
      <c r="E3079" s="1060"/>
      <c r="F3079" s="1035"/>
      <c r="G3079" s="665"/>
      <c r="H3079" s="665"/>
      <c r="I3079" s="665"/>
      <c r="J3079" s="665"/>
      <c r="K3079" s="1435" t="str">
        <f>(IF($E3206&lt;&gt;0,$K$2,IF($F3206&lt;&gt;0,$K$2,IF($G3206&lt;&gt;0,$K$2,IF($H3206&lt;&gt;0,$K$2,IF($I3206&lt;&gt;0,$K$2,IF($J3206&lt;&gt;0,$K$2,"")))))))</f>
        <v/>
      </c>
      <c r="L3079" s="382"/>
    </row>
    <row r="3080" spans="2:12" ht="19.5" hidden="1">
      <c r="B3080" s="2221" t="str">
        <f>$B$12</f>
        <v>Министерство на регионалното развитие и благоустройство</v>
      </c>
      <c r="C3080" s="2222"/>
      <c r="D3080" s="2223"/>
      <c r="E3080" s="1062" t="s">
        <v>1305</v>
      </c>
      <c r="F3080" s="1813" t="str">
        <f>$F$12</f>
        <v>2100</v>
      </c>
      <c r="G3080" s="1063"/>
      <c r="H3080" s="665"/>
      <c r="I3080" s="665"/>
      <c r="J3080" s="665"/>
      <c r="K3080" s="1435" t="str">
        <f>(IF($E3206&lt;&gt;0,$K$2,IF($F3206&lt;&gt;0,$K$2,IF($G3206&lt;&gt;0,$K$2,IF($H3206&lt;&gt;0,$K$2,IF($I3206&lt;&gt;0,$K$2,IF($J3206&lt;&gt;0,$K$2,"")))))))</f>
        <v/>
      </c>
      <c r="L3080" s="382"/>
    </row>
    <row r="3081" spans="2:12" hidden="1">
      <c r="B3081" s="1064" t="str">
        <f>$B$13</f>
        <v xml:space="preserve">                                             (наименование на първостепенния разпоредител с бюджет)</v>
      </c>
      <c r="C3081" s="1035"/>
      <c r="D3081" s="1054"/>
      <c r="E3081" s="1065"/>
      <c r="F3081" s="1066"/>
      <c r="G3081" s="665"/>
      <c r="H3081" s="665"/>
      <c r="I3081" s="665"/>
      <c r="J3081" s="665"/>
      <c r="K3081" s="1435" t="str">
        <f>(IF($E3206&lt;&gt;0,$K$2,IF($F3206&lt;&gt;0,$K$2,IF($G3206&lt;&gt;0,$K$2,IF($H3206&lt;&gt;0,$K$2,IF($I3206&lt;&gt;0,$K$2,IF($J3206&lt;&gt;0,$K$2,"")))))))</f>
        <v/>
      </c>
      <c r="L3081" s="382"/>
    </row>
    <row r="3082" spans="2:12" ht="19.5" hidden="1">
      <c r="B3082" s="1067"/>
      <c r="C3082" s="665"/>
      <c r="D3082" s="1068" t="s">
        <v>1430</v>
      </c>
      <c r="E3082" s="1069">
        <f>$E$15</f>
        <v>98</v>
      </c>
      <c r="F3082" s="1412" t="str">
        <f>$F$15</f>
        <v>СЕС - КСФ</v>
      </c>
      <c r="G3082" s="665"/>
      <c r="H3082" s="12"/>
      <c r="I3082" s="665"/>
      <c r="J3082" s="12"/>
      <c r="K3082" s="1435" t="str">
        <f>(IF($E3206&lt;&gt;0,$K$2,IF($F3206&lt;&gt;0,$K$2,IF($G3206&lt;&gt;0,$K$2,IF($H3206&lt;&gt;0,$K$2,IF($I3206&lt;&gt;0,$K$2,IF($J3206&lt;&gt;0,$K$2,"")))))))</f>
        <v/>
      </c>
      <c r="L3082" s="382"/>
    </row>
    <row r="3083" spans="2:12" hidden="1">
      <c r="B3083" s="1035"/>
      <c r="C3083" s="1035"/>
      <c r="D3083" s="1054"/>
      <c r="E3083" s="1066"/>
      <c r="F3083" s="1070"/>
      <c r="G3083" s="1071"/>
      <c r="H3083" s="1071"/>
      <c r="I3083" s="1071"/>
      <c r="J3083" s="1072" t="s">
        <v>740</v>
      </c>
      <c r="K3083" s="1435" t="str">
        <f>(IF($E3206&lt;&gt;0,$K$2,IF($F3206&lt;&gt;0,$K$2,IF($G3206&lt;&gt;0,$K$2,IF($H3206&lt;&gt;0,$K$2,IF($I3206&lt;&gt;0,$K$2,IF($J3206&lt;&gt;0,$K$2,"")))))))</f>
        <v/>
      </c>
      <c r="L3083" s="382"/>
    </row>
    <row r="3084" spans="2:12" ht="16.5" hidden="1">
      <c r="B3084" s="1073"/>
      <c r="C3084" s="1074"/>
      <c r="D3084" s="1075" t="s">
        <v>1022</v>
      </c>
      <c r="E3084" s="1076" t="s">
        <v>742</v>
      </c>
      <c r="F3084" s="363" t="s">
        <v>1320</v>
      </c>
      <c r="G3084" s="1077"/>
      <c r="H3084" s="1078"/>
      <c r="I3084" s="1077"/>
      <c r="J3084" s="1079"/>
      <c r="K3084" s="1435" t="str">
        <f>(IF($E3206&lt;&gt;0,$K$2,IF($F3206&lt;&gt;0,$K$2,IF($G3206&lt;&gt;0,$K$2,IF($H3206&lt;&gt;0,$K$2,IF($I3206&lt;&gt;0,$K$2,IF($J3206&lt;&gt;0,$K$2,"")))))))</f>
        <v/>
      </c>
      <c r="L3084" s="382"/>
    </row>
    <row r="3085" spans="2:12" ht="56.1" hidden="1" customHeight="1">
      <c r="B3085" s="1080" t="s">
        <v>692</v>
      </c>
      <c r="C3085" s="1081" t="s">
        <v>744</v>
      </c>
      <c r="D3085" s="1082" t="s">
        <v>1023</v>
      </c>
      <c r="E3085" s="1083">
        <f>$C$3</f>
        <v>2019</v>
      </c>
      <c r="F3085" s="364" t="s">
        <v>1318</v>
      </c>
      <c r="G3085" s="1084" t="s">
        <v>1317</v>
      </c>
      <c r="H3085" s="1085" t="s">
        <v>1016</v>
      </c>
      <c r="I3085" s="1086" t="s">
        <v>1306</v>
      </c>
      <c r="J3085" s="1087" t="s">
        <v>1307</v>
      </c>
      <c r="K3085" s="1435" t="str">
        <f>(IF($E3206&lt;&gt;0,$K$2,IF($F3206&lt;&gt;0,$K$2,IF($G3206&lt;&gt;0,$K$2,IF($H3206&lt;&gt;0,$K$2,IF($I3206&lt;&gt;0,$K$2,IF($J3206&lt;&gt;0,$K$2,"")))))))</f>
        <v/>
      </c>
      <c r="L3085" s="382"/>
    </row>
    <row r="3086" spans="2:12" ht="69" hidden="1" customHeight="1">
      <c r="B3086" s="1088"/>
      <c r="C3086" s="1089"/>
      <c r="D3086" s="1090" t="s">
        <v>497</v>
      </c>
      <c r="E3086" s="344" t="s">
        <v>344</v>
      </c>
      <c r="F3086" s="344" t="s">
        <v>345</v>
      </c>
      <c r="G3086" s="659" t="s">
        <v>1029</v>
      </c>
      <c r="H3086" s="660" t="s">
        <v>1030</v>
      </c>
      <c r="I3086" s="660" t="s">
        <v>1003</v>
      </c>
      <c r="J3086" s="661" t="s">
        <v>1288</v>
      </c>
      <c r="K3086" s="1435" t="str">
        <f>(IF($E3206&lt;&gt;0,$K$2,IF($F3206&lt;&gt;0,$K$2,IF($G3206&lt;&gt;0,$K$2,IF($H3206&lt;&gt;0,$K$2,IF($I3206&lt;&gt;0,$K$2,IF($J3206&lt;&gt;0,$K$2,"")))))))</f>
        <v/>
      </c>
      <c r="L3086" s="382"/>
    </row>
    <row r="3087" spans="2:12" hidden="1">
      <c r="B3087" s="1091"/>
      <c r="C3087" s="1819" t="str">
        <f>VLOOKUP(D3087,OP_LIST2,2,FALSE)</f>
        <v>98301</v>
      </c>
      <c r="D3087" s="1431" t="s">
        <v>1487</v>
      </c>
      <c r="E3087" s="279"/>
      <c r="F3087" s="662"/>
      <c r="G3087" s="1092"/>
      <c r="H3087" s="668"/>
      <c r="I3087" s="668"/>
      <c r="J3087" s="669"/>
      <c r="K3087" s="1435" t="str">
        <f>(IF($E3206&lt;&gt;0,$K$2,IF($F3206&lt;&gt;0,$K$2,IF($G3206&lt;&gt;0,$K$2,IF($H3206&lt;&gt;0,$K$2,IF($I3206&lt;&gt;0,$K$2,IF($J3206&lt;&gt;0,$K$2,"")))))))</f>
        <v/>
      </c>
      <c r="L3087" s="382"/>
    </row>
    <row r="3088" spans="2:12" hidden="1">
      <c r="B3088" s="1093"/>
      <c r="C3088" s="1818">
        <f>VLOOKUP(D3089,EBK_DEIN2,2,FALSE)</f>
        <v>1111</v>
      </c>
      <c r="D3088" s="1432" t="s">
        <v>1272</v>
      </c>
      <c r="E3088" s="662"/>
      <c r="F3088" s="662"/>
      <c r="G3088" s="1094"/>
      <c r="H3088" s="670"/>
      <c r="I3088" s="670"/>
      <c r="J3088" s="671"/>
      <c r="K3088" s="1435" t="str">
        <f>(IF($E3206&lt;&gt;0,$K$2,IF($F3206&lt;&gt;0,$K$2,IF($G3206&lt;&gt;0,$K$2,IF($H3206&lt;&gt;0,$K$2,IF($I3206&lt;&gt;0,$K$2,IF($J3206&lt;&gt;0,$K$2,"")))))))</f>
        <v/>
      </c>
      <c r="L3088" s="382"/>
    </row>
    <row r="3089" spans="1:12" hidden="1">
      <c r="B3089" s="1095"/>
      <c r="C3089" s="1819">
        <f>+C3088</f>
        <v>1111</v>
      </c>
      <c r="D3089" s="1431" t="s">
        <v>63</v>
      </c>
      <c r="E3089" s="662"/>
      <c r="F3089" s="662"/>
      <c r="G3089" s="1094"/>
      <c r="H3089" s="670"/>
      <c r="I3089" s="670"/>
      <c r="J3089" s="671"/>
      <c r="K3089" s="1435" t="str">
        <f>(IF($E3206&lt;&gt;0,$K$2,IF($F3206&lt;&gt;0,$K$2,IF($G3206&lt;&gt;0,$K$2,IF($H3206&lt;&gt;0,$K$2,IF($I3206&lt;&gt;0,$K$2,IF($J3206&lt;&gt;0,$K$2,"")))))))</f>
        <v/>
      </c>
      <c r="L3089" s="382"/>
    </row>
    <row r="3090" spans="1:12" hidden="1">
      <c r="B3090" s="1096"/>
      <c r="C3090" s="1097"/>
      <c r="D3090" s="1098" t="s">
        <v>1024</v>
      </c>
      <c r="E3090" s="662"/>
      <c r="F3090" s="662"/>
      <c r="G3090" s="1099"/>
      <c r="H3090" s="672"/>
      <c r="I3090" s="672"/>
      <c r="J3090" s="673"/>
      <c r="K3090" s="1435" t="str">
        <f>(IF($E3206&lt;&gt;0,$K$2,IF($F3206&lt;&gt;0,$K$2,IF($G3206&lt;&gt;0,$K$2,IF($H3206&lt;&gt;0,$K$2,IF($I3206&lt;&gt;0,$K$2,IF($J3206&lt;&gt;0,$K$2,"")))))))</f>
        <v/>
      </c>
      <c r="L3090" s="382"/>
    </row>
    <row r="3091" spans="1:12" hidden="1">
      <c r="B3091" s="1100">
        <v>100</v>
      </c>
      <c r="C3091" s="2213" t="s">
        <v>498</v>
      </c>
      <c r="D3091" s="2194"/>
      <c r="E3091" s="349">
        <f t="shared" ref="E3091:J3091" si="517">SUM(E3092:E3093)</f>
        <v>0</v>
      </c>
      <c r="F3091" s="350">
        <f t="shared" si="517"/>
        <v>0</v>
      </c>
      <c r="G3091" s="463">
        <f t="shared" si="517"/>
        <v>0</v>
      </c>
      <c r="H3091" s="464">
        <f t="shared" si="517"/>
        <v>0</v>
      </c>
      <c r="I3091" s="464">
        <f t="shared" si="517"/>
        <v>0</v>
      </c>
      <c r="J3091" s="465">
        <f t="shared" si="517"/>
        <v>0</v>
      </c>
      <c r="K3091" s="1433" t="str">
        <f>(IF($E3091&lt;&gt;0,$K$2,IF($F3091&lt;&gt;0,$K$2,IF($G3091&lt;&gt;0,$K$2,IF($H3091&lt;&gt;0,$K$2,IF($I3091&lt;&gt;0,$K$2,IF($J3091&lt;&gt;0,$K$2,"")))))))</f>
        <v/>
      </c>
      <c r="L3091" s="383"/>
    </row>
    <row r="3092" spans="1:12" hidden="1">
      <c r="B3092" s="1101"/>
      <c r="C3092" s="1102">
        <v>101</v>
      </c>
      <c r="D3092" s="1103" t="s">
        <v>499</v>
      </c>
      <c r="E3092" s="507"/>
      <c r="F3092" s="516">
        <f>G3092+H3092+I3092+J3092</f>
        <v>0</v>
      </c>
      <c r="G3092" s="430"/>
      <c r="H3092" s="431"/>
      <c r="I3092" s="431"/>
      <c r="J3092" s="432"/>
      <c r="K3092" s="1433" t="str">
        <f t="shared" ref="K3092:K3158" si="518">(IF($E3092&lt;&gt;0,$K$2,IF($F3092&lt;&gt;0,$K$2,IF($G3092&lt;&gt;0,$K$2,IF($H3092&lt;&gt;0,$K$2,IF($I3092&lt;&gt;0,$K$2,IF($J3092&lt;&gt;0,$K$2,"")))))))</f>
        <v/>
      </c>
      <c r="L3092" s="383"/>
    </row>
    <row r="3093" spans="1:12" ht="36" hidden="1" customHeight="1">
      <c r="A3093" s="1035"/>
      <c r="B3093" s="1101"/>
      <c r="C3093" s="1104">
        <v>102</v>
      </c>
      <c r="D3093" s="1105" t="s">
        <v>500</v>
      </c>
      <c r="E3093" s="513"/>
      <c r="F3093" s="517">
        <f>G3093+H3093+I3093+J3093</f>
        <v>0</v>
      </c>
      <c r="G3093" s="442"/>
      <c r="H3093" s="443"/>
      <c r="I3093" s="443"/>
      <c r="J3093" s="444"/>
      <c r="K3093" s="1433" t="str">
        <f t="shared" si="518"/>
        <v/>
      </c>
      <c r="L3093" s="383"/>
    </row>
    <row r="3094" spans="1:12" hidden="1">
      <c r="A3094" s="1035"/>
      <c r="B3094" s="1100">
        <v>200</v>
      </c>
      <c r="C3094" s="2199" t="s">
        <v>501</v>
      </c>
      <c r="D3094" s="2199"/>
      <c r="E3094" s="349">
        <f t="shared" ref="E3094:J3094" si="519">SUM(E3095:E3099)</f>
        <v>0</v>
      </c>
      <c r="F3094" s="350">
        <f t="shared" si="519"/>
        <v>0</v>
      </c>
      <c r="G3094" s="463">
        <f t="shared" si="519"/>
        <v>0</v>
      </c>
      <c r="H3094" s="464">
        <f t="shared" si="519"/>
        <v>0</v>
      </c>
      <c r="I3094" s="464">
        <f t="shared" si="519"/>
        <v>0</v>
      </c>
      <c r="J3094" s="465">
        <f t="shared" si="519"/>
        <v>0</v>
      </c>
      <c r="K3094" s="1433" t="str">
        <f t="shared" si="518"/>
        <v/>
      </c>
      <c r="L3094" s="383"/>
    </row>
    <row r="3095" spans="1:12" hidden="1">
      <c r="A3095" s="1035"/>
      <c r="B3095" s="1106"/>
      <c r="C3095" s="1102">
        <v>201</v>
      </c>
      <c r="D3095" s="1103" t="s">
        <v>502</v>
      </c>
      <c r="E3095" s="507"/>
      <c r="F3095" s="516">
        <f>G3095+H3095+I3095+J3095</f>
        <v>0</v>
      </c>
      <c r="G3095" s="430"/>
      <c r="H3095" s="431"/>
      <c r="I3095" s="431"/>
      <c r="J3095" s="432"/>
      <c r="K3095" s="1433" t="str">
        <f t="shared" si="518"/>
        <v/>
      </c>
      <c r="L3095" s="383"/>
    </row>
    <row r="3096" spans="1:12" hidden="1">
      <c r="A3096" s="1035"/>
      <c r="B3096" s="1107"/>
      <c r="C3096" s="1108">
        <v>202</v>
      </c>
      <c r="D3096" s="1109" t="s">
        <v>503</v>
      </c>
      <c r="E3096" s="509"/>
      <c r="F3096" s="518">
        <f>G3096+H3096+I3096+J3096</f>
        <v>0</v>
      </c>
      <c r="G3096" s="433"/>
      <c r="H3096" s="434"/>
      <c r="I3096" s="434"/>
      <c r="J3096" s="435"/>
      <c r="K3096" s="1433" t="str">
        <f t="shared" si="518"/>
        <v/>
      </c>
      <c r="L3096" s="383"/>
    </row>
    <row r="3097" spans="1:12" ht="31.5" hidden="1">
      <c r="A3097" s="1035"/>
      <c r="B3097" s="1110"/>
      <c r="C3097" s="1108">
        <v>205</v>
      </c>
      <c r="D3097" s="1109" t="s">
        <v>885</v>
      </c>
      <c r="E3097" s="509"/>
      <c r="F3097" s="518">
        <f>G3097+H3097+I3097+J3097</f>
        <v>0</v>
      </c>
      <c r="G3097" s="433"/>
      <c r="H3097" s="434"/>
      <c r="I3097" s="434"/>
      <c r="J3097" s="435"/>
      <c r="K3097" s="1433" t="str">
        <f t="shared" si="518"/>
        <v/>
      </c>
      <c r="L3097" s="383"/>
    </row>
    <row r="3098" spans="1:12" hidden="1">
      <c r="A3098" s="1035"/>
      <c r="B3098" s="1110"/>
      <c r="C3098" s="1108">
        <v>208</v>
      </c>
      <c r="D3098" s="1111" t="s">
        <v>886</v>
      </c>
      <c r="E3098" s="509"/>
      <c r="F3098" s="518">
        <f>G3098+H3098+I3098+J3098</f>
        <v>0</v>
      </c>
      <c r="G3098" s="433"/>
      <c r="H3098" s="434"/>
      <c r="I3098" s="434"/>
      <c r="J3098" s="435"/>
      <c r="K3098" s="1433" t="str">
        <f t="shared" si="518"/>
        <v/>
      </c>
      <c r="L3098" s="383"/>
    </row>
    <row r="3099" spans="1:12" hidden="1">
      <c r="A3099" s="1035"/>
      <c r="B3099" s="1106"/>
      <c r="C3099" s="1104">
        <v>209</v>
      </c>
      <c r="D3099" s="1112" t="s">
        <v>887</v>
      </c>
      <c r="E3099" s="513"/>
      <c r="F3099" s="517">
        <f>G3099+H3099+I3099+J3099</f>
        <v>0</v>
      </c>
      <c r="G3099" s="442"/>
      <c r="H3099" s="443"/>
      <c r="I3099" s="443"/>
      <c r="J3099" s="444"/>
      <c r="K3099" s="1433" t="str">
        <f t="shared" si="518"/>
        <v/>
      </c>
      <c r="L3099" s="383"/>
    </row>
    <row r="3100" spans="1:12" hidden="1">
      <c r="B3100" s="1100">
        <v>500</v>
      </c>
      <c r="C3100" s="2201" t="s">
        <v>888</v>
      </c>
      <c r="D3100" s="2201"/>
      <c r="E3100" s="349">
        <f t="shared" ref="E3100:J3100" si="520">SUM(E3101:E3107)</f>
        <v>0</v>
      </c>
      <c r="F3100" s="350">
        <f t="shared" si="520"/>
        <v>0</v>
      </c>
      <c r="G3100" s="463">
        <f t="shared" si="520"/>
        <v>0</v>
      </c>
      <c r="H3100" s="464">
        <f t="shared" si="520"/>
        <v>0</v>
      </c>
      <c r="I3100" s="464">
        <f t="shared" si="520"/>
        <v>0</v>
      </c>
      <c r="J3100" s="465">
        <f t="shared" si="520"/>
        <v>0</v>
      </c>
      <c r="K3100" s="1433" t="str">
        <f t="shared" si="518"/>
        <v/>
      </c>
      <c r="L3100" s="383"/>
    </row>
    <row r="3101" spans="1:12" ht="31.5" hidden="1">
      <c r="A3101" s="1035"/>
      <c r="B3101" s="1106"/>
      <c r="C3101" s="1113">
        <v>551</v>
      </c>
      <c r="D3101" s="1114" t="s">
        <v>889</v>
      </c>
      <c r="E3101" s="507"/>
      <c r="F3101" s="516">
        <f t="shared" ref="F3101:F3108" si="521">G3101+H3101+I3101+J3101</f>
        <v>0</v>
      </c>
      <c r="G3101" s="1395">
        <v>0</v>
      </c>
      <c r="H3101" s="1396">
        <v>0</v>
      </c>
      <c r="I3101" s="1396">
        <v>0</v>
      </c>
      <c r="J3101" s="432"/>
      <c r="K3101" s="1433" t="str">
        <f t="shared" si="518"/>
        <v/>
      </c>
      <c r="L3101" s="383"/>
    </row>
    <row r="3102" spans="1:12" hidden="1">
      <c r="B3102" s="1106"/>
      <c r="C3102" s="1115">
        <f>C3101+1</f>
        <v>552</v>
      </c>
      <c r="D3102" s="1116" t="s">
        <v>890</v>
      </c>
      <c r="E3102" s="509"/>
      <c r="F3102" s="518">
        <f t="shared" si="521"/>
        <v>0</v>
      </c>
      <c r="G3102" s="1397">
        <v>0</v>
      </c>
      <c r="H3102" s="1398">
        <v>0</v>
      </c>
      <c r="I3102" s="1398">
        <v>0</v>
      </c>
      <c r="J3102" s="435"/>
      <c r="K3102" s="1433" t="str">
        <f t="shared" si="518"/>
        <v/>
      </c>
      <c r="L3102" s="383"/>
    </row>
    <row r="3103" spans="1:12" hidden="1">
      <c r="A3103" s="1035"/>
      <c r="B3103" s="1117"/>
      <c r="C3103" s="1115">
        <v>558</v>
      </c>
      <c r="D3103" s="1118" t="s">
        <v>1444</v>
      </c>
      <c r="E3103" s="509"/>
      <c r="F3103" s="518">
        <f>G3103+H3103+I3103+J3103</f>
        <v>0</v>
      </c>
      <c r="G3103" s="1397">
        <v>0</v>
      </c>
      <c r="H3103" s="1398">
        <v>0</v>
      </c>
      <c r="I3103" s="1398">
        <v>0</v>
      </c>
      <c r="J3103" s="638">
        <v>0</v>
      </c>
      <c r="K3103" s="1433" t="str">
        <f t="shared" si="518"/>
        <v/>
      </c>
      <c r="L3103" s="383"/>
    </row>
    <row r="3104" spans="1:12" hidden="1">
      <c r="A3104" s="307"/>
      <c r="B3104" s="1117"/>
      <c r="C3104" s="1115">
        <v>560</v>
      </c>
      <c r="D3104" s="1118" t="s">
        <v>891</v>
      </c>
      <c r="E3104" s="509"/>
      <c r="F3104" s="518">
        <f t="shared" si="521"/>
        <v>0</v>
      </c>
      <c r="G3104" s="1397">
        <v>0</v>
      </c>
      <c r="H3104" s="1398">
        <v>0</v>
      </c>
      <c r="I3104" s="1398">
        <v>0</v>
      </c>
      <c r="J3104" s="435"/>
      <c r="K3104" s="1433" t="str">
        <f t="shared" si="518"/>
        <v/>
      </c>
      <c r="L3104" s="383"/>
    </row>
    <row r="3105" spans="1:12" hidden="1">
      <c r="B3105" s="1117"/>
      <c r="C3105" s="1115">
        <v>580</v>
      </c>
      <c r="D3105" s="1116" t="s">
        <v>892</v>
      </c>
      <c r="E3105" s="509"/>
      <c r="F3105" s="518">
        <f t="shared" si="521"/>
        <v>0</v>
      </c>
      <c r="G3105" s="1397">
        <v>0</v>
      </c>
      <c r="H3105" s="1398">
        <v>0</v>
      </c>
      <c r="I3105" s="1398">
        <v>0</v>
      </c>
      <c r="J3105" s="435"/>
      <c r="K3105" s="1433" t="str">
        <f t="shared" si="518"/>
        <v/>
      </c>
      <c r="L3105" s="383"/>
    </row>
    <row r="3106" spans="1:12" ht="31.5" hidden="1">
      <c r="B3106" s="1106"/>
      <c r="C3106" s="1108">
        <v>588</v>
      </c>
      <c r="D3106" s="1111" t="s">
        <v>1448</v>
      </c>
      <c r="E3106" s="509"/>
      <c r="F3106" s="518">
        <f>G3106+H3106+I3106+J3106</f>
        <v>0</v>
      </c>
      <c r="G3106" s="1397">
        <v>0</v>
      </c>
      <c r="H3106" s="1398">
        <v>0</v>
      </c>
      <c r="I3106" s="1398">
        <v>0</v>
      </c>
      <c r="J3106" s="638">
        <v>0</v>
      </c>
      <c r="K3106" s="1433" t="str">
        <f t="shared" si="518"/>
        <v/>
      </c>
      <c r="L3106" s="383"/>
    </row>
    <row r="3107" spans="1:12" ht="31.5" hidden="1">
      <c r="B3107" s="1106"/>
      <c r="C3107" s="1119">
        <v>590</v>
      </c>
      <c r="D3107" s="1120" t="s">
        <v>893</v>
      </c>
      <c r="E3107" s="513"/>
      <c r="F3107" s="517">
        <f t="shared" si="521"/>
        <v>0</v>
      </c>
      <c r="G3107" s="442"/>
      <c r="H3107" s="443"/>
      <c r="I3107" s="443"/>
      <c r="J3107" s="444"/>
      <c r="K3107" s="1433" t="str">
        <f t="shared" si="518"/>
        <v/>
      </c>
      <c r="L3107" s="383"/>
    </row>
    <row r="3108" spans="1:12" hidden="1">
      <c r="A3108" s="7">
        <v>5</v>
      </c>
      <c r="B3108" s="1100">
        <v>800</v>
      </c>
      <c r="C3108" s="2202" t="s">
        <v>1025</v>
      </c>
      <c r="D3108" s="2203"/>
      <c r="E3108" s="1415"/>
      <c r="F3108" s="352">
        <f t="shared" si="521"/>
        <v>0</v>
      </c>
      <c r="G3108" s="1214"/>
      <c r="H3108" s="1215"/>
      <c r="I3108" s="1215"/>
      <c r="J3108" s="1216"/>
      <c r="K3108" s="1433" t="str">
        <f t="shared" si="518"/>
        <v/>
      </c>
      <c r="L3108" s="383"/>
    </row>
    <row r="3109" spans="1:12" hidden="1">
      <c r="A3109" s="8">
        <v>10</v>
      </c>
      <c r="B3109" s="1100">
        <v>1000</v>
      </c>
      <c r="C3109" s="2199" t="s">
        <v>895</v>
      </c>
      <c r="D3109" s="2199"/>
      <c r="E3109" s="351">
        <f t="shared" ref="E3109:J3109" si="522">SUM(E3110:E3126)</f>
        <v>0</v>
      </c>
      <c r="F3109" s="352">
        <f t="shared" si="522"/>
        <v>0</v>
      </c>
      <c r="G3109" s="463">
        <f t="shared" si="522"/>
        <v>0</v>
      </c>
      <c r="H3109" s="464">
        <f t="shared" si="522"/>
        <v>0</v>
      </c>
      <c r="I3109" s="464">
        <f t="shared" si="522"/>
        <v>0</v>
      </c>
      <c r="J3109" s="465">
        <f t="shared" si="522"/>
        <v>0</v>
      </c>
      <c r="K3109" s="1433" t="str">
        <f t="shared" si="518"/>
        <v/>
      </c>
      <c r="L3109" s="383"/>
    </row>
    <row r="3110" spans="1:12" hidden="1">
      <c r="A3110" s="8">
        <v>15</v>
      </c>
      <c r="B3110" s="1107"/>
      <c r="C3110" s="1102">
        <v>1011</v>
      </c>
      <c r="D3110" s="1121" t="s">
        <v>896</v>
      </c>
      <c r="E3110" s="507"/>
      <c r="F3110" s="516">
        <f t="shared" ref="F3110:F3126" si="523">G3110+H3110+I3110+J3110</f>
        <v>0</v>
      </c>
      <c r="G3110" s="430"/>
      <c r="H3110" s="431"/>
      <c r="I3110" s="431"/>
      <c r="J3110" s="432"/>
      <c r="K3110" s="1433" t="str">
        <f t="shared" si="518"/>
        <v/>
      </c>
      <c r="L3110" s="383"/>
    </row>
    <row r="3111" spans="1:12" hidden="1">
      <c r="A3111" s="7">
        <v>35</v>
      </c>
      <c r="B3111" s="1107"/>
      <c r="C3111" s="1108">
        <v>1012</v>
      </c>
      <c r="D3111" s="1109" t="s">
        <v>897</v>
      </c>
      <c r="E3111" s="509"/>
      <c r="F3111" s="518">
        <f t="shared" si="523"/>
        <v>0</v>
      </c>
      <c r="G3111" s="433"/>
      <c r="H3111" s="434"/>
      <c r="I3111" s="434"/>
      <c r="J3111" s="435"/>
      <c r="K3111" s="1433" t="str">
        <f t="shared" si="518"/>
        <v/>
      </c>
      <c r="L3111" s="383"/>
    </row>
    <row r="3112" spans="1:12" hidden="1">
      <c r="A3112" s="8">
        <v>40</v>
      </c>
      <c r="B3112" s="1107"/>
      <c r="C3112" s="1108">
        <v>1013</v>
      </c>
      <c r="D3112" s="1109" t="s">
        <v>898</v>
      </c>
      <c r="E3112" s="509"/>
      <c r="F3112" s="518">
        <f t="shared" si="523"/>
        <v>0</v>
      </c>
      <c r="G3112" s="433"/>
      <c r="H3112" s="434"/>
      <c r="I3112" s="434"/>
      <c r="J3112" s="435"/>
      <c r="K3112" s="1433" t="str">
        <f t="shared" si="518"/>
        <v/>
      </c>
      <c r="L3112" s="383"/>
    </row>
    <row r="3113" spans="1:12" hidden="1">
      <c r="A3113" s="8">
        <v>45</v>
      </c>
      <c r="B3113" s="1107"/>
      <c r="C3113" s="1108">
        <v>1014</v>
      </c>
      <c r="D3113" s="1109" t="s">
        <v>899</v>
      </c>
      <c r="E3113" s="509"/>
      <c r="F3113" s="518">
        <f t="shared" si="523"/>
        <v>0</v>
      </c>
      <c r="G3113" s="433"/>
      <c r="H3113" s="434"/>
      <c r="I3113" s="434"/>
      <c r="J3113" s="435"/>
      <c r="K3113" s="1433" t="str">
        <f t="shared" si="518"/>
        <v/>
      </c>
      <c r="L3113" s="383"/>
    </row>
    <row r="3114" spans="1:12" hidden="1">
      <c r="A3114" s="8">
        <v>50</v>
      </c>
      <c r="B3114" s="1107"/>
      <c r="C3114" s="1108">
        <v>1015</v>
      </c>
      <c r="D3114" s="1109" t="s">
        <v>900</v>
      </c>
      <c r="E3114" s="509"/>
      <c r="F3114" s="518">
        <f t="shared" si="523"/>
        <v>0</v>
      </c>
      <c r="G3114" s="433"/>
      <c r="H3114" s="434"/>
      <c r="I3114" s="434"/>
      <c r="J3114" s="435"/>
      <c r="K3114" s="1433" t="str">
        <f t="shared" si="518"/>
        <v/>
      </c>
      <c r="L3114" s="383"/>
    </row>
    <row r="3115" spans="1:12" hidden="1">
      <c r="A3115" s="8">
        <v>55</v>
      </c>
      <c r="B3115" s="1107"/>
      <c r="C3115" s="1122">
        <v>1016</v>
      </c>
      <c r="D3115" s="1123" t="s">
        <v>901</v>
      </c>
      <c r="E3115" s="511"/>
      <c r="F3115" s="519">
        <f t="shared" si="523"/>
        <v>0</v>
      </c>
      <c r="G3115" s="497"/>
      <c r="H3115" s="498"/>
      <c r="I3115" s="498"/>
      <c r="J3115" s="499"/>
      <c r="K3115" s="1433" t="str">
        <f t="shared" si="518"/>
        <v/>
      </c>
      <c r="L3115" s="383"/>
    </row>
    <row r="3116" spans="1:12" hidden="1">
      <c r="A3116" s="8">
        <v>60</v>
      </c>
      <c r="B3116" s="1101"/>
      <c r="C3116" s="1124">
        <v>1020</v>
      </c>
      <c r="D3116" s="1125" t="s">
        <v>902</v>
      </c>
      <c r="E3116" s="1416"/>
      <c r="F3116" s="521">
        <f t="shared" si="523"/>
        <v>0</v>
      </c>
      <c r="G3116" s="439"/>
      <c r="H3116" s="440"/>
      <c r="I3116" s="440"/>
      <c r="J3116" s="441"/>
      <c r="K3116" s="1433" t="str">
        <f t="shared" si="518"/>
        <v/>
      </c>
      <c r="L3116" s="383"/>
    </row>
    <row r="3117" spans="1:12" hidden="1">
      <c r="A3117" s="7">
        <v>65</v>
      </c>
      <c r="B3117" s="1107"/>
      <c r="C3117" s="1126">
        <v>1030</v>
      </c>
      <c r="D3117" s="1127" t="s">
        <v>903</v>
      </c>
      <c r="E3117" s="1417"/>
      <c r="F3117" s="523">
        <f t="shared" si="523"/>
        <v>0</v>
      </c>
      <c r="G3117" s="436"/>
      <c r="H3117" s="437"/>
      <c r="I3117" s="437"/>
      <c r="J3117" s="438"/>
      <c r="K3117" s="1433" t="str">
        <f t="shared" si="518"/>
        <v/>
      </c>
      <c r="L3117" s="383"/>
    </row>
    <row r="3118" spans="1:12" hidden="1">
      <c r="A3118" s="8">
        <v>70</v>
      </c>
      <c r="B3118" s="1107"/>
      <c r="C3118" s="1124">
        <v>1051</v>
      </c>
      <c r="D3118" s="1128" t="s">
        <v>904</v>
      </c>
      <c r="E3118" s="1416"/>
      <c r="F3118" s="521">
        <f t="shared" si="523"/>
        <v>0</v>
      </c>
      <c r="G3118" s="439"/>
      <c r="H3118" s="440"/>
      <c r="I3118" s="440"/>
      <c r="J3118" s="441"/>
      <c r="K3118" s="1433" t="str">
        <f t="shared" si="518"/>
        <v/>
      </c>
      <c r="L3118" s="383"/>
    </row>
    <row r="3119" spans="1:12" hidden="1">
      <c r="A3119" s="8">
        <v>75</v>
      </c>
      <c r="B3119" s="1107"/>
      <c r="C3119" s="1108">
        <v>1052</v>
      </c>
      <c r="D3119" s="1109" t="s">
        <v>905</v>
      </c>
      <c r="E3119" s="509"/>
      <c r="F3119" s="518">
        <f t="shared" si="523"/>
        <v>0</v>
      </c>
      <c r="G3119" s="433"/>
      <c r="H3119" s="434"/>
      <c r="I3119" s="434"/>
      <c r="J3119" s="435"/>
      <c r="K3119" s="1433" t="str">
        <f t="shared" si="518"/>
        <v/>
      </c>
      <c r="L3119" s="383"/>
    </row>
    <row r="3120" spans="1:12" hidden="1">
      <c r="A3120" s="8">
        <v>80</v>
      </c>
      <c r="B3120" s="1107"/>
      <c r="C3120" s="1126">
        <v>1053</v>
      </c>
      <c r="D3120" s="1127" t="s">
        <v>1324</v>
      </c>
      <c r="E3120" s="1417"/>
      <c r="F3120" s="523">
        <f t="shared" si="523"/>
        <v>0</v>
      </c>
      <c r="G3120" s="436"/>
      <c r="H3120" s="437"/>
      <c r="I3120" s="437"/>
      <c r="J3120" s="438"/>
      <c r="K3120" s="1433" t="str">
        <f t="shared" si="518"/>
        <v/>
      </c>
      <c r="L3120" s="383"/>
    </row>
    <row r="3121" spans="1:12" hidden="1">
      <c r="A3121" s="8">
        <v>80</v>
      </c>
      <c r="B3121" s="1107"/>
      <c r="C3121" s="1124">
        <v>1062</v>
      </c>
      <c r="D3121" s="1125" t="s">
        <v>906</v>
      </c>
      <c r="E3121" s="1416"/>
      <c r="F3121" s="521">
        <f t="shared" si="523"/>
        <v>0</v>
      </c>
      <c r="G3121" s="439"/>
      <c r="H3121" s="440"/>
      <c r="I3121" s="440"/>
      <c r="J3121" s="441"/>
      <c r="K3121" s="1433" t="str">
        <f t="shared" si="518"/>
        <v/>
      </c>
      <c r="L3121" s="383"/>
    </row>
    <row r="3122" spans="1:12" hidden="1">
      <c r="A3122" s="8">
        <v>85</v>
      </c>
      <c r="B3122" s="1107"/>
      <c r="C3122" s="1126">
        <v>1063</v>
      </c>
      <c r="D3122" s="1129" t="s">
        <v>1282</v>
      </c>
      <c r="E3122" s="1417"/>
      <c r="F3122" s="523">
        <f t="shared" si="523"/>
        <v>0</v>
      </c>
      <c r="G3122" s="436"/>
      <c r="H3122" s="437"/>
      <c r="I3122" s="437"/>
      <c r="J3122" s="438"/>
      <c r="K3122" s="1433" t="str">
        <f t="shared" si="518"/>
        <v/>
      </c>
      <c r="L3122" s="383"/>
    </row>
    <row r="3123" spans="1:12" hidden="1">
      <c r="A3123" s="8">
        <v>90</v>
      </c>
      <c r="B3123" s="1107"/>
      <c r="C3123" s="1130">
        <v>1069</v>
      </c>
      <c r="D3123" s="1131" t="s">
        <v>907</v>
      </c>
      <c r="E3123" s="1418"/>
      <c r="F3123" s="525">
        <f t="shared" si="523"/>
        <v>0</v>
      </c>
      <c r="G3123" s="622"/>
      <c r="H3123" s="623"/>
      <c r="I3123" s="623"/>
      <c r="J3123" s="587"/>
      <c r="K3123" s="1433" t="str">
        <f t="shared" si="518"/>
        <v/>
      </c>
      <c r="L3123" s="383"/>
    </row>
    <row r="3124" spans="1:12" hidden="1">
      <c r="A3124" s="8">
        <v>90</v>
      </c>
      <c r="B3124" s="1101"/>
      <c r="C3124" s="1124">
        <v>1091</v>
      </c>
      <c r="D3124" s="1128" t="s">
        <v>1325</v>
      </c>
      <c r="E3124" s="1416"/>
      <c r="F3124" s="521">
        <f t="shared" si="523"/>
        <v>0</v>
      </c>
      <c r="G3124" s="439"/>
      <c r="H3124" s="440"/>
      <c r="I3124" s="440"/>
      <c r="J3124" s="441"/>
      <c r="K3124" s="1433" t="str">
        <f t="shared" si="518"/>
        <v/>
      </c>
      <c r="L3124" s="383"/>
    </row>
    <row r="3125" spans="1:12" hidden="1">
      <c r="A3125" s="7">
        <v>115</v>
      </c>
      <c r="B3125" s="1107"/>
      <c r="C3125" s="1108">
        <v>1092</v>
      </c>
      <c r="D3125" s="1109" t="s">
        <v>1088</v>
      </c>
      <c r="E3125" s="509"/>
      <c r="F3125" s="518">
        <f t="shared" si="523"/>
        <v>0</v>
      </c>
      <c r="G3125" s="433"/>
      <c r="H3125" s="434"/>
      <c r="I3125" s="434"/>
      <c r="J3125" s="435"/>
      <c r="K3125" s="1433" t="str">
        <f t="shared" si="518"/>
        <v/>
      </c>
      <c r="L3125" s="383"/>
    </row>
    <row r="3126" spans="1:12" hidden="1">
      <c r="A3126" s="7">
        <v>125</v>
      </c>
      <c r="B3126" s="1107"/>
      <c r="C3126" s="1104">
        <v>1098</v>
      </c>
      <c r="D3126" s="1132" t="s">
        <v>908</v>
      </c>
      <c r="E3126" s="513"/>
      <c r="F3126" s="517">
        <f t="shared" si="523"/>
        <v>0</v>
      </c>
      <c r="G3126" s="442"/>
      <c r="H3126" s="443"/>
      <c r="I3126" s="443"/>
      <c r="J3126" s="444"/>
      <c r="K3126" s="1433" t="str">
        <f t="shared" si="518"/>
        <v/>
      </c>
      <c r="L3126" s="383"/>
    </row>
    <row r="3127" spans="1:12" hidden="1">
      <c r="A3127" s="8">
        <v>130</v>
      </c>
      <c r="B3127" s="1100">
        <v>1900</v>
      </c>
      <c r="C3127" s="2192" t="s">
        <v>575</v>
      </c>
      <c r="D3127" s="2192"/>
      <c r="E3127" s="351">
        <f t="shared" ref="E3127:J3127" si="524">SUM(E3128:E3130)</f>
        <v>0</v>
      </c>
      <c r="F3127" s="352">
        <f t="shared" si="524"/>
        <v>0</v>
      </c>
      <c r="G3127" s="463">
        <f t="shared" si="524"/>
        <v>0</v>
      </c>
      <c r="H3127" s="464">
        <f t="shared" si="524"/>
        <v>0</v>
      </c>
      <c r="I3127" s="464">
        <f t="shared" si="524"/>
        <v>0</v>
      </c>
      <c r="J3127" s="465">
        <f t="shared" si="524"/>
        <v>0</v>
      </c>
      <c r="K3127" s="1433" t="str">
        <f t="shared" si="518"/>
        <v/>
      </c>
      <c r="L3127" s="383"/>
    </row>
    <row r="3128" spans="1:12" ht="31.5" hidden="1">
      <c r="A3128" s="8">
        <v>135</v>
      </c>
      <c r="B3128" s="1107"/>
      <c r="C3128" s="1102">
        <v>1901</v>
      </c>
      <c r="D3128" s="1133" t="s">
        <v>576</v>
      </c>
      <c r="E3128" s="507"/>
      <c r="F3128" s="516">
        <f>G3128+H3128+I3128+J3128</f>
        <v>0</v>
      </c>
      <c r="G3128" s="430"/>
      <c r="H3128" s="431"/>
      <c r="I3128" s="431"/>
      <c r="J3128" s="432"/>
      <c r="K3128" s="1433" t="str">
        <f t="shared" si="518"/>
        <v/>
      </c>
      <c r="L3128" s="383"/>
    </row>
    <row r="3129" spans="1:12" ht="31.5" hidden="1">
      <c r="A3129" s="8">
        <v>140</v>
      </c>
      <c r="B3129" s="1134"/>
      <c r="C3129" s="1108">
        <v>1981</v>
      </c>
      <c r="D3129" s="1135" t="s">
        <v>577</v>
      </c>
      <c r="E3129" s="509"/>
      <c r="F3129" s="518">
        <f>G3129+H3129+I3129+J3129</f>
        <v>0</v>
      </c>
      <c r="G3129" s="433"/>
      <c r="H3129" s="434"/>
      <c r="I3129" s="434"/>
      <c r="J3129" s="435"/>
      <c r="K3129" s="1433" t="str">
        <f t="shared" si="518"/>
        <v/>
      </c>
      <c r="L3129" s="383"/>
    </row>
    <row r="3130" spans="1:12" ht="31.5" hidden="1">
      <c r="A3130" s="8">
        <v>145</v>
      </c>
      <c r="B3130" s="1107"/>
      <c r="C3130" s="1104">
        <v>1991</v>
      </c>
      <c r="D3130" s="1136" t="s">
        <v>578</v>
      </c>
      <c r="E3130" s="513"/>
      <c r="F3130" s="517">
        <f>G3130+H3130+I3130+J3130</f>
        <v>0</v>
      </c>
      <c r="G3130" s="442"/>
      <c r="H3130" s="443"/>
      <c r="I3130" s="443"/>
      <c r="J3130" s="444"/>
      <c r="K3130" s="1433" t="str">
        <f t="shared" si="518"/>
        <v/>
      </c>
      <c r="L3130" s="383"/>
    </row>
    <row r="3131" spans="1:12" hidden="1">
      <c r="A3131" s="8">
        <v>150</v>
      </c>
      <c r="B3131" s="1100">
        <v>2100</v>
      </c>
      <c r="C3131" s="2192" t="s">
        <v>1072</v>
      </c>
      <c r="D3131" s="2192"/>
      <c r="E3131" s="351">
        <f t="shared" ref="E3131:J3131" si="525">SUM(E3132:E3136)</f>
        <v>0</v>
      </c>
      <c r="F3131" s="352">
        <f t="shared" si="525"/>
        <v>0</v>
      </c>
      <c r="G3131" s="463">
        <f t="shared" si="525"/>
        <v>0</v>
      </c>
      <c r="H3131" s="464">
        <f t="shared" si="525"/>
        <v>0</v>
      </c>
      <c r="I3131" s="464">
        <f t="shared" si="525"/>
        <v>0</v>
      </c>
      <c r="J3131" s="465">
        <f t="shared" si="525"/>
        <v>0</v>
      </c>
      <c r="K3131" s="1433" t="str">
        <f t="shared" si="518"/>
        <v/>
      </c>
      <c r="L3131" s="383"/>
    </row>
    <row r="3132" spans="1:12" hidden="1">
      <c r="A3132" s="8">
        <v>155</v>
      </c>
      <c r="B3132" s="1107"/>
      <c r="C3132" s="1102">
        <v>2110</v>
      </c>
      <c r="D3132" s="1137" t="s">
        <v>909</v>
      </c>
      <c r="E3132" s="507"/>
      <c r="F3132" s="516">
        <f>G3132+H3132+I3132+J3132</f>
        <v>0</v>
      </c>
      <c r="G3132" s="430"/>
      <c r="H3132" s="431"/>
      <c r="I3132" s="431"/>
      <c r="J3132" s="432"/>
      <c r="K3132" s="1433" t="str">
        <f t="shared" si="518"/>
        <v/>
      </c>
      <c r="L3132" s="383"/>
    </row>
    <row r="3133" spans="1:12" hidden="1">
      <c r="A3133" s="8">
        <v>160</v>
      </c>
      <c r="B3133" s="1134"/>
      <c r="C3133" s="1108">
        <v>2120</v>
      </c>
      <c r="D3133" s="1111" t="s">
        <v>910</v>
      </c>
      <c r="E3133" s="509"/>
      <c r="F3133" s="518">
        <f>G3133+H3133+I3133+J3133</f>
        <v>0</v>
      </c>
      <c r="G3133" s="433"/>
      <c r="H3133" s="434"/>
      <c r="I3133" s="434"/>
      <c r="J3133" s="435"/>
      <c r="K3133" s="1433" t="str">
        <f t="shared" si="518"/>
        <v/>
      </c>
      <c r="L3133" s="383"/>
    </row>
    <row r="3134" spans="1:12" hidden="1">
      <c r="A3134" s="8">
        <v>165</v>
      </c>
      <c r="B3134" s="1134"/>
      <c r="C3134" s="1108">
        <v>2125</v>
      </c>
      <c r="D3134" s="1111" t="s">
        <v>1026</v>
      </c>
      <c r="E3134" s="509"/>
      <c r="F3134" s="518">
        <f>G3134+H3134+I3134+J3134</f>
        <v>0</v>
      </c>
      <c r="G3134" s="433"/>
      <c r="H3134" s="434"/>
      <c r="I3134" s="1398">
        <v>0</v>
      </c>
      <c r="J3134" s="435"/>
      <c r="K3134" s="1433" t="str">
        <f t="shared" si="518"/>
        <v/>
      </c>
      <c r="L3134" s="383"/>
    </row>
    <row r="3135" spans="1:12" hidden="1">
      <c r="A3135" s="8">
        <v>175</v>
      </c>
      <c r="B3135" s="1106"/>
      <c r="C3135" s="1108">
        <v>2140</v>
      </c>
      <c r="D3135" s="1111" t="s">
        <v>912</v>
      </c>
      <c r="E3135" s="509"/>
      <c r="F3135" s="518">
        <f>G3135+H3135+I3135+J3135</f>
        <v>0</v>
      </c>
      <c r="G3135" s="433"/>
      <c r="H3135" s="434"/>
      <c r="I3135" s="1398">
        <v>0</v>
      </c>
      <c r="J3135" s="435"/>
      <c r="K3135" s="1433" t="str">
        <f t="shared" si="518"/>
        <v/>
      </c>
      <c r="L3135" s="383"/>
    </row>
    <row r="3136" spans="1:12" hidden="1">
      <c r="A3136" s="8">
        <v>180</v>
      </c>
      <c r="B3136" s="1107"/>
      <c r="C3136" s="1104">
        <v>2190</v>
      </c>
      <c r="D3136" s="1138" t="s">
        <v>913</v>
      </c>
      <c r="E3136" s="513"/>
      <c r="F3136" s="517">
        <f>G3136+H3136+I3136+J3136</f>
        <v>0</v>
      </c>
      <c r="G3136" s="442"/>
      <c r="H3136" s="443"/>
      <c r="I3136" s="1400">
        <v>0</v>
      </c>
      <c r="J3136" s="444"/>
      <c r="K3136" s="1433" t="str">
        <f t="shared" si="518"/>
        <v/>
      </c>
      <c r="L3136" s="383"/>
    </row>
    <row r="3137" spans="1:12" hidden="1">
      <c r="A3137" s="8">
        <v>185</v>
      </c>
      <c r="B3137" s="1100">
        <v>2200</v>
      </c>
      <c r="C3137" s="2192" t="s">
        <v>914</v>
      </c>
      <c r="D3137" s="2192"/>
      <c r="E3137" s="351">
        <f t="shared" ref="E3137:J3137" si="526">SUM(E3138:E3139)</f>
        <v>0</v>
      </c>
      <c r="F3137" s="352">
        <f t="shared" si="526"/>
        <v>0</v>
      </c>
      <c r="G3137" s="463">
        <f t="shared" si="526"/>
        <v>0</v>
      </c>
      <c r="H3137" s="464">
        <f t="shared" si="526"/>
        <v>0</v>
      </c>
      <c r="I3137" s="464">
        <f t="shared" si="526"/>
        <v>0</v>
      </c>
      <c r="J3137" s="465">
        <f t="shared" si="526"/>
        <v>0</v>
      </c>
      <c r="K3137" s="1433" t="str">
        <f t="shared" si="518"/>
        <v/>
      </c>
      <c r="L3137" s="383"/>
    </row>
    <row r="3138" spans="1:12" hidden="1">
      <c r="A3138" s="8">
        <v>190</v>
      </c>
      <c r="B3138" s="1107"/>
      <c r="C3138" s="1102">
        <v>2221</v>
      </c>
      <c r="D3138" s="1103" t="s">
        <v>1265</v>
      </c>
      <c r="E3138" s="507"/>
      <c r="F3138" s="516">
        <f t="shared" ref="F3138:F3143" si="527">G3138+H3138+I3138+J3138</f>
        <v>0</v>
      </c>
      <c r="G3138" s="430"/>
      <c r="H3138" s="431"/>
      <c r="I3138" s="431"/>
      <c r="J3138" s="432"/>
      <c r="K3138" s="1433" t="str">
        <f t="shared" si="518"/>
        <v/>
      </c>
      <c r="L3138" s="383"/>
    </row>
    <row r="3139" spans="1:12" hidden="1">
      <c r="A3139" s="8">
        <v>200</v>
      </c>
      <c r="B3139" s="1107"/>
      <c r="C3139" s="1104">
        <v>2224</v>
      </c>
      <c r="D3139" s="1105" t="s">
        <v>915</v>
      </c>
      <c r="E3139" s="513"/>
      <c r="F3139" s="517">
        <f t="shared" si="527"/>
        <v>0</v>
      </c>
      <c r="G3139" s="442"/>
      <c r="H3139" s="443"/>
      <c r="I3139" s="443"/>
      <c r="J3139" s="444"/>
      <c r="K3139" s="1433" t="str">
        <f t="shared" si="518"/>
        <v/>
      </c>
      <c r="L3139" s="383"/>
    </row>
    <row r="3140" spans="1:12" hidden="1">
      <c r="A3140" s="8">
        <v>200</v>
      </c>
      <c r="B3140" s="1100">
        <v>2500</v>
      </c>
      <c r="C3140" s="2192" t="s">
        <v>916</v>
      </c>
      <c r="D3140" s="2200"/>
      <c r="E3140" s="1415"/>
      <c r="F3140" s="352">
        <f t="shared" si="527"/>
        <v>0</v>
      </c>
      <c r="G3140" s="1214"/>
      <c r="H3140" s="1215"/>
      <c r="I3140" s="1215"/>
      <c r="J3140" s="1216"/>
      <c r="K3140" s="1433" t="str">
        <f t="shared" si="518"/>
        <v/>
      </c>
      <c r="L3140" s="383"/>
    </row>
    <row r="3141" spans="1:12" hidden="1">
      <c r="A3141" s="8">
        <v>205</v>
      </c>
      <c r="B3141" s="1100">
        <v>2600</v>
      </c>
      <c r="C3141" s="2193" t="s">
        <v>917</v>
      </c>
      <c r="D3141" s="2194"/>
      <c r="E3141" s="1415"/>
      <c r="F3141" s="352">
        <f t="shared" si="527"/>
        <v>0</v>
      </c>
      <c r="G3141" s="1214"/>
      <c r="H3141" s="1215"/>
      <c r="I3141" s="1215"/>
      <c r="J3141" s="1216"/>
      <c r="K3141" s="1433" t="str">
        <f t="shared" si="518"/>
        <v/>
      </c>
      <c r="L3141" s="383"/>
    </row>
    <row r="3142" spans="1:12" hidden="1">
      <c r="A3142" s="8">
        <v>210</v>
      </c>
      <c r="B3142" s="1100">
        <v>2700</v>
      </c>
      <c r="C3142" s="2193" t="s">
        <v>918</v>
      </c>
      <c r="D3142" s="2194"/>
      <c r="E3142" s="1415"/>
      <c r="F3142" s="352">
        <f t="shared" si="527"/>
        <v>0</v>
      </c>
      <c r="G3142" s="1214"/>
      <c r="H3142" s="1215"/>
      <c r="I3142" s="1215"/>
      <c r="J3142" s="1216"/>
      <c r="K3142" s="1433" t="str">
        <f t="shared" si="518"/>
        <v/>
      </c>
      <c r="L3142" s="383"/>
    </row>
    <row r="3143" spans="1:12" hidden="1">
      <c r="A3143" s="8">
        <v>215</v>
      </c>
      <c r="B3143" s="1100">
        <v>2800</v>
      </c>
      <c r="C3143" s="2193" t="s">
        <v>1729</v>
      </c>
      <c r="D3143" s="2194"/>
      <c r="E3143" s="1415"/>
      <c r="F3143" s="352">
        <f t="shared" si="527"/>
        <v>0</v>
      </c>
      <c r="G3143" s="1214"/>
      <c r="H3143" s="1215"/>
      <c r="I3143" s="1215"/>
      <c r="J3143" s="1216"/>
      <c r="K3143" s="1433" t="str">
        <f t="shared" si="518"/>
        <v/>
      </c>
      <c r="L3143" s="383"/>
    </row>
    <row r="3144" spans="1:12" ht="36" hidden="1" customHeight="1">
      <c r="A3144" s="7">
        <v>220</v>
      </c>
      <c r="B3144" s="1100">
        <v>2900</v>
      </c>
      <c r="C3144" s="2192" t="s">
        <v>919</v>
      </c>
      <c r="D3144" s="2192"/>
      <c r="E3144" s="351">
        <f t="shared" ref="E3144:J3144" si="528">SUM(E3145:E3152)</f>
        <v>0</v>
      </c>
      <c r="F3144" s="352">
        <f t="shared" si="528"/>
        <v>0</v>
      </c>
      <c r="G3144" s="463">
        <f t="shared" si="528"/>
        <v>0</v>
      </c>
      <c r="H3144" s="464">
        <f t="shared" si="528"/>
        <v>0</v>
      </c>
      <c r="I3144" s="464">
        <f t="shared" si="528"/>
        <v>0</v>
      </c>
      <c r="J3144" s="465">
        <f t="shared" si="528"/>
        <v>0</v>
      </c>
      <c r="K3144" s="1433" t="str">
        <f t="shared" si="518"/>
        <v/>
      </c>
      <c r="L3144" s="383"/>
    </row>
    <row r="3145" spans="1:12" hidden="1">
      <c r="A3145" s="8">
        <v>225</v>
      </c>
      <c r="B3145" s="1139"/>
      <c r="C3145" s="1102">
        <v>2910</v>
      </c>
      <c r="D3145" s="1140" t="s">
        <v>2144</v>
      </c>
      <c r="E3145" s="507"/>
      <c r="F3145" s="516">
        <f t="shared" ref="F3145:F3152" si="529">G3145+H3145+I3145+J3145</f>
        <v>0</v>
      </c>
      <c r="G3145" s="430"/>
      <c r="H3145" s="431"/>
      <c r="I3145" s="431"/>
      <c r="J3145" s="432"/>
      <c r="K3145" s="1433" t="str">
        <f t="shared" si="518"/>
        <v/>
      </c>
      <c r="L3145" s="383"/>
    </row>
    <row r="3146" spans="1:12" hidden="1">
      <c r="A3146" s="8">
        <v>230</v>
      </c>
      <c r="B3146" s="1139"/>
      <c r="C3146" s="1126">
        <v>2920</v>
      </c>
      <c r="D3146" s="1141" t="s">
        <v>2143</v>
      </c>
      <c r="E3146" s="1417"/>
      <c r="F3146" s="523">
        <f>G3146+H3146+I3146+J3146</f>
        <v>0</v>
      </c>
      <c r="G3146" s="436"/>
      <c r="H3146" s="437"/>
      <c r="I3146" s="437"/>
      <c r="J3146" s="438"/>
      <c r="K3146" s="1433" t="str">
        <f t="shared" si="518"/>
        <v/>
      </c>
      <c r="L3146" s="383"/>
    </row>
    <row r="3147" spans="1:12" ht="31.5" hidden="1">
      <c r="A3147" s="8">
        <v>245</v>
      </c>
      <c r="B3147" s="1139"/>
      <c r="C3147" s="1126">
        <v>2969</v>
      </c>
      <c r="D3147" s="1141" t="s">
        <v>920</v>
      </c>
      <c r="E3147" s="1417"/>
      <c r="F3147" s="523">
        <f t="shared" si="529"/>
        <v>0</v>
      </c>
      <c r="G3147" s="436"/>
      <c r="H3147" s="437"/>
      <c r="I3147" s="437"/>
      <c r="J3147" s="438"/>
      <c r="K3147" s="1433" t="str">
        <f t="shared" si="518"/>
        <v/>
      </c>
      <c r="L3147" s="383"/>
    </row>
    <row r="3148" spans="1:12" ht="31.5" hidden="1">
      <c r="A3148" s="7">
        <v>220</v>
      </c>
      <c r="B3148" s="1139"/>
      <c r="C3148" s="1142">
        <v>2970</v>
      </c>
      <c r="D3148" s="1143" t="s">
        <v>921</v>
      </c>
      <c r="E3148" s="1419"/>
      <c r="F3148" s="527">
        <f t="shared" si="529"/>
        <v>0</v>
      </c>
      <c r="G3148" s="630"/>
      <c r="H3148" s="631"/>
      <c r="I3148" s="631"/>
      <c r="J3148" s="606"/>
      <c r="K3148" s="1433" t="str">
        <f t="shared" si="518"/>
        <v/>
      </c>
      <c r="L3148" s="383"/>
    </row>
    <row r="3149" spans="1:12" hidden="1">
      <c r="A3149" s="8">
        <v>225</v>
      </c>
      <c r="B3149" s="1139"/>
      <c r="C3149" s="1130">
        <v>2989</v>
      </c>
      <c r="D3149" s="1144" t="s">
        <v>922</v>
      </c>
      <c r="E3149" s="1418"/>
      <c r="F3149" s="525">
        <f t="shared" si="529"/>
        <v>0</v>
      </c>
      <c r="G3149" s="622"/>
      <c r="H3149" s="623"/>
      <c r="I3149" s="623"/>
      <c r="J3149" s="587"/>
      <c r="K3149" s="1433" t="str">
        <f t="shared" si="518"/>
        <v/>
      </c>
      <c r="L3149" s="383"/>
    </row>
    <row r="3150" spans="1:12" ht="31.5" hidden="1">
      <c r="A3150" s="8">
        <v>230</v>
      </c>
      <c r="B3150" s="1107"/>
      <c r="C3150" s="1124">
        <v>2990</v>
      </c>
      <c r="D3150" s="1145" t="s">
        <v>2145</v>
      </c>
      <c r="E3150" s="1416"/>
      <c r="F3150" s="521">
        <f>G3150+H3150+I3150+J3150</f>
        <v>0</v>
      </c>
      <c r="G3150" s="439"/>
      <c r="H3150" s="440"/>
      <c r="I3150" s="440"/>
      <c r="J3150" s="441"/>
      <c r="K3150" s="1433" t="str">
        <f t="shared" si="518"/>
        <v/>
      </c>
      <c r="L3150" s="383"/>
    </row>
    <row r="3151" spans="1:12" hidden="1">
      <c r="A3151" s="8">
        <v>235</v>
      </c>
      <c r="B3151" s="1107"/>
      <c r="C3151" s="1124">
        <v>2991</v>
      </c>
      <c r="D3151" s="1145" t="s">
        <v>923</v>
      </c>
      <c r="E3151" s="1416"/>
      <c r="F3151" s="521">
        <f t="shared" si="529"/>
        <v>0</v>
      </c>
      <c r="G3151" s="439"/>
      <c r="H3151" s="440"/>
      <c r="I3151" s="440"/>
      <c r="J3151" s="441"/>
      <c r="K3151" s="1433" t="str">
        <f t="shared" si="518"/>
        <v/>
      </c>
      <c r="L3151" s="383"/>
    </row>
    <row r="3152" spans="1:12" hidden="1">
      <c r="A3152" s="8">
        <v>240</v>
      </c>
      <c r="B3152" s="1107"/>
      <c r="C3152" s="1104">
        <v>2992</v>
      </c>
      <c r="D3152" s="1146" t="s">
        <v>924</v>
      </c>
      <c r="E3152" s="513"/>
      <c r="F3152" s="517">
        <f t="shared" si="529"/>
        <v>0</v>
      </c>
      <c r="G3152" s="442"/>
      <c r="H3152" s="443"/>
      <c r="I3152" s="443"/>
      <c r="J3152" s="444"/>
      <c r="K3152" s="1433" t="str">
        <f t="shared" si="518"/>
        <v/>
      </c>
      <c r="L3152" s="383"/>
    </row>
    <row r="3153" spans="1:12" hidden="1">
      <c r="A3153" s="8">
        <v>245</v>
      </c>
      <c r="B3153" s="1100">
        <v>3300</v>
      </c>
      <c r="C3153" s="1147" t="s">
        <v>2237</v>
      </c>
      <c r="D3153" s="1977"/>
      <c r="E3153" s="351">
        <f t="shared" ref="E3153:J3153" si="530">SUM(E3154:E3158)</f>
        <v>0</v>
      </c>
      <c r="F3153" s="352">
        <f t="shared" si="530"/>
        <v>0</v>
      </c>
      <c r="G3153" s="463">
        <f t="shared" si="530"/>
        <v>0</v>
      </c>
      <c r="H3153" s="464">
        <f t="shared" si="530"/>
        <v>0</v>
      </c>
      <c r="I3153" s="464">
        <f t="shared" si="530"/>
        <v>0</v>
      </c>
      <c r="J3153" s="465">
        <f t="shared" si="530"/>
        <v>0</v>
      </c>
      <c r="K3153" s="1433" t="str">
        <f t="shared" si="518"/>
        <v/>
      </c>
      <c r="L3153" s="383"/>
    </row>
    <row r="3154" spans="1:12" hidden="1">
      <c r="A3154" s="7">
        <v>250</v>
      </c>
      <c r="B3154" s="1106"/>
      <c r="C3154" s="1102">
        <v>3301</v>
      </c>
      <c r="D3154" s="1148" t="s">
        <v>926</v>
      </c>
      <c r="E3154" s="507"/>
      <c r="F3154" s="516">
        <f t="shared" ref="F3154:F3161" si="531">G3154+H3154+I3154+J3154</f>
        <v>0</v>
      </c>
      <c r="G3154" s="430"/>
      <c r="H3154" s="431"/>
      <c r="I3154" s="1396">
        <v>0</v>
      </c>
      <c r="J3154" s="637">
        <v>0</v>
      </c>
      <c r="K3154" s="1433" t="str">
        <f t="shared" si="518"/>
        <v/>
      </c>
      <c r="L3154" s="383"/>
    </row>
    <row r="3155" spans="1:12" hidden="1">
      <c r="A3155" s="8">
        <v>255</v>
      </c>
      <c r="B3155" s="1106"/>
      <c r="C3155" s="1108">
        <v>3302</v>
      </c>
      <c r="D3155" s="1149" t="s">
        <v>1027</v>
      </c>
      <c r="E3155" s="509"/>
      <c r="F3155" s="518">
        <f t="shared" si="531"/>
        <v>0</v>
      </c>
      <c r="G3155" s="433"/>
      <c r="H3155" s="434"/>
      <c r="I3155" s="1398">
        <v>0</v>
      </c>
      <c r="J3155" s="638">
        <v>0</v>
      </c>
      <c r="K3155" s="1433" t="str">
        <f t="shared" si="518"/>
        <v/>
      </c>
      <c r="L3155" s="383"/>
    </row>
    <row r="3156" spans="1:12" hidden="1">
      <c r="A3156" s="8">
        <v>265</v>
      </c>
      <c r="B3156" s="1106"/>
      <c r="C3156" s="1108">
        <v>3303</v>
      </c>
      <c r="D3156" s="1149" t="s">
        <v>927</v>
      </c>
      <c r="E3156" s="509"/>
      <c r="F3156" s="518">
        <f t="shared" si="531"/>
        <v>0</v>
      </c>
      <c r="G3156" s="433"/>
      <c r="H3156" s="434"/>
      <c r="I3156" s="1398">
        <v>0</v>
      </c>
      <c r="J3156" s="638">
        <v>0</v>
      </c>
      <c r="K3156" s="1433" t="str">
        <f t="shared" si="518"/>
        <v/>
      </c>
      <c r="L3156" s="383"/>
    </row>
    <row r="3157" spans="1:12" hidden="1">
      <c r="A3157" s="7">
        <v>270</v>
      </c>
      <c r="B3157" s="1106"/>
      <c r="C3157" s="1108">
        <v>3304</v>
      </c>
      <c r="D3157" s="1149" t="s">
        <v>928</v>
      </c>
      <c r="E3157" s="509"/>
      <c r="F3157" s="518">
        <f t="shared" si="531"/>
        <v>0</v>
      </c>
      <c r="G3157" s="433"/>
      <c r="H3157" s="434"/>
      <c r="I3157" s="1398">
        <v>0</v>
      </c>
      <c r="J3157" s="638">
        <v>0</v>
      </c>
      <c r="K3157" s="1433" t="str">
        <f t="shared" si="518"/>
        <v/>
      </c>
      <c r="L3157" s="383"/>
    </row>
    <row r="3158" spans="1:12" ht="31.5" hidden="1">
      <c r="A3158" s="7">
        <v>290</v>
      </c>
      <c r="B3158" s="1106"/>
      <c r="C3158" s="1104">
        <v>3306</v>
      </c>
      <c r="D3158" s="1150" t="s">
        <v>1730</v>
      </c>
      <c r="E3158" s="513"/>
      <c r="F3158" s="517">
        <f t="shared" si="531"/>
        <v>0</v>
      </c>
      <c r="G3158" s="442"/>
      <c r="H3158" s="443"/>
      <c r="I3158" s="1400">
        <v>0</v>
      </c>
      <c r="J3158" s="1405">
        <v>0</v>
      </c>
      <c r="K3158" s="1433" t="str">
        <f t="shared" si="518"/>
        <v/>
      </c>
      <c r="L3158" s="383"/>
    </row>
    <row r="3159" spans="1:12" hidden="1">
      <c r="A3159" s="7">
        <v>320</v>
      </c>
      <c r="B3159" s="1100">
        <v>3900</v>
      </c>
      <c r="C3159" s="2192" t="s">
        <v>929</v>
      </c>
      <c r="D3159" s="2192"/>
      <c r="E3159" s="1415"/>
      <c r="F3159" s="352">
        <f t="shared" si="531"/>
        <v>0</v>
      </c>
      <c r="G3159" s="1214"/>
      <c r="H3159" s="1215"/>
      <c r="I3159" s="1215"/>
      <c r="J3159" s="1216"/>
      <c r="K3159" s="1433" t="str">
        <f t="shared" ref="K3159:K3206" si="532">(IF($E3159&lt;&gt;0,$K$2,IF($F3159&lt;&gt;0,$K$2,IF($G3159&lt;&gt;0,$K$2,IF($H3159&lt;&gt;0,$K$2,IF($I3159&lt;&gt;0,$K$2,IF($J3159&lt;&gt;0,$K$2,"")))))))</f>
        <v/>
      </c>
      <c r="L3159" s="383"/>
    </row>
    <row r="3160" spans="1:12" hidden="1">
      <c r="A3160" s="7">
        <v>330</v>
      </c>
      <c r="B3160" s="1100">
        <v>4000</v>
      </c>
      <c r="C3160" s="2192" t="s">
        <v>930</v>
      </c>
      <c r="D3160" s="2192"/>
      <c r="E3160" s="1415"/>
      <c r="F3160" s="352">
        <f t="shared" si="531"/>
        <v>0</v>
      </c>
      <c r="G3160" s="1214"/>
      <c r="H3160" s="1215"/>
      <c r="I3160" s="1215"/>
      <c r="J3160" s="1216"/>
      <c r="K3160" s="1433" t="str">
        <f t="shared" si="532"/>
        <v/>
      </c>
      <c r="L3160" s="383"/>
    </row>
    <row r="3161" spans="1:12" hidden="1">
      <c r="A3161" s="7">
        <v>350</v>
      </c>
      <c r="B3161" s="1100">
        <v>4100</v>
      </c>
      <c r="C3161" s="2192" t="s">
        <v>931</v>
      </c>
      <c r="D3161" s="2192"/>
      <c r="E3161" s="1415"/>
      <c r="F3161" s="352">
        <f t="shared" si="531"/>
        <v>0</v>
      </c>
      <c r="G3161" s="1214"/>
      <c r="H3161" s="1215"/>
      <c r="I3161" s="1215"/>
      <c r="J3161" s="1216"/>
      <c r="K3161" s="1433" t="str">
        <f t="shared" si="532"/>
        <v/>
      </c>
      <c r="L3161" s="383"/>
    </row>
    <row r="3162" spans="1:12" hidden="1">
      <c r="A3162" s="8">
        <v>355</v>
      </c>
      <c r="B3162" s="1100">
        <v>4200</v>
      </c>
      <c r="C3162" s="2192" t="s">
        <v>932</v>
      </c>
      <c r="D3162" s="2192"/>
      <c r="E3162" s="351">
        <f t="shared" ref="E3162:J3162" si="533">SUM(E3163:E3168)</f>
        <v>0</v>
      </c>
      <c r="F3162" s="352">
        <f t="shared" si="533"/>
        <v>0</v>
      </c>
      <c r="G3162" s="463">
        <f t="shared" si="533"/>
        <v>0</v>
      </c>
      <c r="H3162" s="464">
        <f t="shared" si="533"/>
        <v>0</v>
      </c>
      <c r="I3162" s="464">
        <f t="shared" si="533"/>
        <v>0</v>
      </c>
      <c r="J3162" s="465">
        <f t="shared" si="533"/>
        <v>0</v>
      </c>
      <c r="K3162" s="1433" t="str">
        <f t="shared" si="532"/>
        <v/>
      </c>
      <c r="L3162" s="383"/>
    </row>
    <row r="3163" spans="1:12" hidden="1">
      <c r="A3163" s="8">
        <v>375</v>
      </c>
      <c r="B3163" s="1151"/>
      <c r="C3163" s="1102">
        <v>4201</v>
      </c>
      <c r="D3163" s="1103" t="s">
        <v>933</v>
      </c>
      <c r="E3163" s="507"/>
      <c r="F3163" s="516">
        <f t="shared" ref="F3163:F3168" si="534">G3163+H3163+I3163+J3163</f>
        <v>0</v>
      </c>
      <c r="G3163" s="430"/>
      <c r="H3163" s="431"/>
      <c r="I3163" s="431"/>
      <c r="J3163" s="432"/>
      <c r="K3163" s="1433" t="str">
        <f t="shared" si="532"/>
        <v/>
      </c>
      <c r="L3163" s="383"/>
    </row>
    <row r="3164" spans="1:12" hidden="1">
      <c r="A3164" s="8">
        <v>375</v>
      </c>
      <c r="B3164" s="1151"/>
      <c r="C3164" s="1108">
        <v>4202</v>
      </c>
      <c r="D3164" s="1152" t="s">
        <v>934</v>
      </c>
      <c r="E3164" s="509"/>
      <c r="F3164" s="518">
        <f t="shared" si="534"/>
        <v>0</v>
      </c>
      <c r="G3164" s="433"/>
      <c r="H3164" s="434"/>
      <c r="I3164" s="434"/>
      <c r="J3164" s="435"/>
      <c r="K3164" s="1433" t="str">
        <f t="shared" si="532"/>
        <v/>
      </c>
      <c r="L3164" s="383"/>
    </row>
    <row r="3165" spans="1:12" hidden="1">
      <c r="A3165" s="8">
        <v>380</v>
      </c>
      <c r="B3165" s="1151"/>
      <c r="C3165" s="1108">
        <v>4214</v>
      </c>
      <c r="D3165" s="1152" t="s">
        <v>935</v>
      </c>
      <c r="E3165" s="509"/>
      <c r="F3165" s="518">
        <f t="shared" si="534"/>
        <v>0</v>
      </c>
      <c r="G3165" s="433"/>
      <c r="H3165" s="434"/>
      <c r="I3165" s="434"/>
      <c r="J3165" s="435"/>
      <c r="K3165" s="1433" t="str">
        <f t="shared" si="532"/>
        <v/>
      </c>
      <c r="L3165" s="383"/>
    </row>
    <row r="3166" spans="1:12" hidden="1">
      <c r="A3166" s="8">
        <v>385</v>
      </c>
      <c r="B3166" s="1151"/>
      <c r="C3166" s="1108">
        <v>4217</v>
      </c>
      <c r="D3166" s="1152" t="s">
        <v>936</v>
      </c>
      <c r="E3166" s="509"/>
      <c r="F3166" s="518">
        <f t="shared" si="534"/>
        <v>0</v>
      </c>
      <c r="G3166" s="433"/>
      <c r="H3166" s="434"/>
      <c r="I3166" s="434"/>
      <c r="J3166" s="435"/>
      <c r="K3166" s="1433" t="str">
        <f t="shared" si="532"/>
        <v/>
      </c>
      <c r="L3166" s="383"/>
    </row>
    <row r="3167" spans="1:12" hidden="1">
      <c r="A3167" s="8">
        <v>390</v>
      </c>
      <c r="B3167" s="1151"/>
      <c r="C3167" s="1108">
        <v>4218</v>
      </c>
      <c r="D3167" s="1109" t="s">
        <v>937</v>
      </c>
      <c r="E3167" s="509"/>
      <c r="F3167" s="518">
        <f t="shared" si="534"/>
        <v>0</v>
      </c>
      <c r="G3167" s="433"/>
      <c r="H3167" s="434"/>
      <c r="I3167" s="434"/>
      <c r="J3167" s="435"/>
      <c r="K3167" s="1433" t="str">
        <f t="shared" si="532"/>
        <v/>
      </c>
      <c r="L3167" s="383"/>
    </row>
    <row r="3168" spans="1:12" hidden="1">
      <c r="A3168" s="8">
        <v>390</v>
      </c>
      <c r="B3168" s="1151"/>
      <c r="C3168" s="1104">
        <v>4219</v>
      </c>
      <c r="D3168" s="1136" t="s">
        <v>938</v>
      </c>
      <c r="E3168" s="513"/>
      <c r="F3168" s="517">
        <f t="shared" si="534"/>
        <v>0</v>
      </c>
      <c r="G3168" s="442"/>
      <c r="H3168" s="443"/>
      <c r="I3168" s="443"/>
      <c r="J3168" s="444"/>
      <c r="K3168" s="1433" t="str">
        <f t="shared" si="532"/>
        <v/>
      </c>
      <c r="L3168" s="383"/>
    </row>
    <row r="3169" spans="1:12" hidden="1">
      <c r="A3169" s="8">
        <v>395</v>
      </c>
      <c r="B3169" s="1100">
        <v>4300</v>
      </c>
      <c r="C3169" s="2192" t="s">
        <v>1734</v>
      </c>
      <c r="D3169" s="2192"/>
      <c r="E3169" s="351">
        <f t="shared" ref="E3169:J3169" si="535">SUM(E3170:E3172)</f>
        <v>0</v>
      </c>
      <c r="F3169" s="352">
        <f t="shared" si="535"/>
        <v>0</v>
      </c>
      <c r="G3169" s="463">
        <f t="shared" si="535"/>
        <v>0</v>
      </c>
      <c r="H3169" s="464">
        <f t="shared" si="535"/>
        <v>0</v>
      </c>
      <c r="I3169" s="464">
        <f t="shared" si="535"/>
        <v>0</v>
      </c>
      <c r="J3169" s="465">
        <f t="shared" si="535"/>
        <v>0</v>
      </c>
      <c r="K3169" s="1433" t="str">
        <f t="shared" si="532"/>
        <v/>
      </c>
      <c r="L3169" s="383"/>
    </row>
    <row r="3170" spans="1:12" hidden="1">
      <c r="A3170" s="353">
        <v>397</v>
      </c>
      <c r="B3170" s="1151"/>
      <c r="C3170" s="1102">
        <v>4301</v>
      </c>
      <c r="D3170" s="1121" t="s">
        <v>939</v>
      </c>
      <c r="E3170" s="507"/>
      <c r="F3170" s="516">
        <f t="shared" ref="F3170:F3175" si="536">G3170+H3170+I3170+J3170</f>
        <v>0</v>
      </c>
      <c r="G3170" s="430"/>
      <c r="H3170" s="431"/>
      <c r="I3170" s="431"/>
      <c r="J3170" s="432"/>
      <c r="K3170" s="1433" t="str">
        <f t="shared" si="532"/>
        <v/>
      </c>
      <c r="L3170" s="383"/>
    </row>
    <row r="3171" spans="1:12" hidden="1">
      <c r="A3171" s="6">
        <v>398</v>
      </c>
      <c r="B3171" s="1151"/>
      <c r="C3171" s="1108">
        <v>4302</v>
      </c>
      <c r="D3171" s="1152" t="s">
        <v>1028</v>
      </c>
      <c r="E3171" s="509"/>
      <c r="F3171" s="518">
        <f t="shared" si="536"/>
        <v>0</v>
      </c>
      <c r="G3171" s="433"/>
      <c r="H3171" s="434"/>
      <c r="I3171" s="434"/>
      <c r="J3171" s="435"/>
      <c r="K3171" s="1433" t="str">
        <f t="shared" si="532"/>
        <v/>
      </c>
      <c r="L3171" s="383"/>
    </row>
    <row r="3172" spans="1:12" hidden="1">
      <c r="A3172" s="6">
        <v>399</v>
      </c>
      <c r="B3172" s="1151"/>
      <c r="C3172" s="1104">
        <v>4309</v>
      </c>
      <c r="D3172" s="1112" t="s">
        <v>941</v>
      </c>
      <c r="E3172" s="513"/>
      <c r="F3172" s="517">
        <f t="shared" si="536"/>
        <v>0</v>
      </c>
      <c r="G3172" s="442"/>
      <c r="H3172" s="443"/>
      <c r="I3172" s="443"/>
      <c r="J3172" s="444"/>
      <c r="K3172" s="1433" t="str">
        <f t="shared" si="532"/>
        <v/>
      </c>
      <c r="L3172" s="383"/>
    </row>
    <row r="3173" spans="1:12" hidden="1">
      <c r="A3173" s="6">
        <v>400</v>
      </c>
      <c r="B3173" s="1100">
        <v>4400</v>
      </c>
      <c r="C3173" s="2192" t="s">
        <v>1731</v>
      </c>
      <c r="D3173" s="2192"/>
      <c r="E3173" s="1415"/>
      <c r="F3173" s="352">
        <f t="shared" si="536"/>
        <v>0</v>
      </c>
      <c r="G3173" s="1214"/>
      <c r="H3173" s="1215"/>
      <c r="I3173" s="1215"/>
      <c r="J3173" s="1216"/>
      <c r="K3173" s="1433" t="str">
        <f t="shared" si="532"/>
        <v/>
      </c>
      <c r="L3173" s="383"/>
    </row>
    <row r="3174" spans="1:12" hidden="1">
      <c r="A3174" s="6">
        <v>401</v>
      </c>
      <c r="B3174" s="1100">
        <v>4500</v>
      </c>
      <c r="C3174" s="2192" t="s">
        <v>1732</v>
      </c>
      <c r="D3174" s="2192"/>
      <c r="E3174" s="1415"/>
      <c r="F3174" s="352">
        <f t="shared" si="536"/>
        <v>0</v>
      </c>
      <c r="G3174" s="1214"/>
      <c r="H3174" s="1215"/>
      <c r="I3174" s="1215"/>
      <c r="J3174" s="1216"/>
      <c r="K3174" s="1433" t="str">
        <f t="shared" si="532"/>
        <v/>
      </c>
      <c r="L3174" s="383"/>
    </row>
    <row r="3175" spans="1:12" hidden="1">
      <c r="A3175" s="14">
        <v>404</v>
      </c>
      <c r="B3175" s="1100">
        <v>4600</v>
      </c>
      <c r="C3175" s="2193" t="s">
        <v>942</v>
      </c>
      <c r="D3175" s="2194"/>
      <c r="E3175" s="1415"/>
      <c r="F3175" s="352">
        <f t="shared" si="536"/>
        <v>0</v>
      </c>
      <c r="G3175" s="1214"/>
      <c r="H3175" s="1215"/>
      <c r="I3175" s="1215"/>
      <c r="J3175" s="1216"/>
      <c r="K3175" s="1433" t="str">
        <f t="shared" si="532"/>
        <v/>
      </c>
      <c r="L3175" s="383"/>
    </row>
    <row r="3176" spans="1:12" hidden="1">
      <c r="A3176" s="14">
        <v>404</v>
      </c>
      <c r="B3176" s="1100">
        <v>4900</v>
      </c>
      <c r="C3176" s="2192" t="s">
        <v>579</v>
      </c>
      <c r="D3176" s="2192"/>
      <c r="E3176" s="351">
        <f t="shared" ref="E3176:J3176" si="537">+E3177+E3178</f>
        <v>0</v>
      </c>
      <c r="F3176" s="352">
        <f t="shared" si="537"/>
        <v>0</v>
      </c>
      <c r="G3176" s="463">
        <f t="shared" si="537"/>
        <v>0</v>
      </c>
      <c r="H3176" s="464">
        <f t="shared" si="537"/>
        <v>0</v>
      </c>
      <c r="I3176" s="464">
        <f t="shared" si="537"/>
        <v>0</v>
      </c>
      <c r="J3176" s="465">
        <f t="shared" si="537"/>
        <v>0</v>
      </c>
      <c r="K3176" s="1433" t="str">
        <f t="shared" si="532"/>
        <v/>
      </c>
      <c r="L3176" s="383"/>
    </row>
    <row r="3177" spans="1:12" hidden="1">
      <c r="A3177" s="7">
        <v>440</v>
      </c>
      <c r="B3177" s="1151"/>
      <c r="C3177" s="1102">
        <v>4901</v>
      </c>
      <c r="D3177" s="1153" t="s">
        <v>580</v>
      </c>
      <c r="E3177" s="507"/>
      <c r="F3177" s="516">
        <f>G3177+H3177+I3177+J3177</f>
        <v>0</v>
      </c>
      <c r="G3177" s="430"/>
      <c r="H3177" s="431"/>
      <c r="I3177" s="431"/>
      <c r="J3177" s="432"/>
      <c r="K3177" s="1433" t="str">
        <f t="shared" si="532"/>
        <v/>
      </c>
      <c r="L3177" s="383"/>
    </row>
    <row r="3178" spans="1:12" hidden="1">
      <c r="A3178" s="7">
        <v>450</v>
      </c>
      <c r="B3178" s="1151"/>
      <c r="C3178" s="1104">
        <v>4902</v>
      </c>
      <c r="D3178" s="1112" t="s">
        <v>581</v>
      </c>
      <c r="E3178" s="513"/>
      <c r="F3178" s="517">
        <f>G3178+H3178+I3178+J3178</f>
        <v>0</v>
      </c>
      <c r="G3178" s="442"/>
      <c r="H3178" s="443"/>
      <c r="I3178" s="443"/>
      <c r="J3178" s="444"/>
      <c r="K3178" s="1433" t="str">
        <f t="shared" si="532"/>
        <v/>
      </c>
      <c r="L3178" s="383"/>
    </row>
    <row r="3179" spans="1:12" hidden="1">
      <c r="A3179" s="7">
        <v>495</v>
      </c>
      <c r="B3179" s="1154">
        <v>5100</v>
      </c>
      <c r="C3179" s="2198" t="s">
        <v>943</v>
      </c>
      <c r="D3179" s="2198"/>
      <c r="E3179" s="1415"/>
      <c r="F3179" s="352">
        <f>G3179+H3179+I3179+J3179</f>
        <v>0</v>
      </c>
      <c r="G3179" s="1214"/>
      <c r="H3179" s="1215"/>
      <c r="I3179" s="1215"/>
      <c r="J3179" s="1216"/>
      <c r="K3179" s="1433" t="str">
        <f t="shared" si="532"/>
        <v/>
      </c>
      <c r="L3179" s="383"/>
    </row>
    <row r="3180" spans="1:12" hidden="1">
      <c r="A3180" s="8">
        <v>500</v>
      </c>
      <c r="B3180" s="1154">
        <v>5200</v>
      </c>
      <c r="C3180" s="2198" t="s">
        <v>944</v>
      </c>
      <c r="D3180" s="2198"/>
      <c r="E3180" s="351">
        <f t="shared" ref="E3180:J3180" si="538">SUM(E3181:E3187)</f>
        <v>0</v>
      </c>
      <c r="F3180" s="352">
        <f t="shared" si="538"/>
        <v>0</v>
      </c>
      <c r="G3180" s="463">
        <f t="shared" si="538"/>
        <v>0</v>
      </c>
      <c r="H3180" s="464">
        <f t="shared" si="538"/>
        <v>0</v>
      </c>
      <c r="I3180" s="464">
        <f t="shared" si="538"/>
        <v>0</v>
      </c>
      <c r="J3180" s="465">
        <f t="shared" si="538"/>
        <v>0</v>
      </c>
      <c r="K3180" s="1433" t="str">
        <f t="shared" si="532"/>
        <v/>
      </c>
      <c r="L3180" s="383"/>
    </row>
    <row r="3181" spans="1:12" hidden="1">
      <c r="A3181" s="8">
        <v>505</v>
      </c>
      <c r="B3181" s="1155"/>
      <c r="C3181" s="1156">
        <v>5201</v>
      </c>
      <c r="D3181" s="1157" t="s">
        <v>945</v>
      </c>
      <c r="E3181" s="507"/>
      <c r="F3181" s="516">
        <f t="shared" ref="F3181:F3187" si="539">G3181+H3181+I3181+J3181</f>
        <v>0</v>
      </c>
      <c r="G3181" s="430"/>
      <c r="H3181" s="431"/>
      <c r="I3181" s="431"/>
      <c r="J3181" s="432"/>
      <c r="K3181" s="1433" t="str">
        <f t="shared" si="532"/>
        <v/>
      </c>
      <c r="L3181" s="383"/>
    </row>
    <row r="3182" spans="1:12" hidden="1">
      <c r="A3182" s="8">
        <v>510</v>
      </c>
      <c r="B3182" s="1155"/>
      <c r="C3182" s="1158">
        <v>5202</v>
      </c>
      <c r="D3182" s="1159" t="s">
        <v>946</v>
      </c>
      <c r="E3182" s="509"/>
      <c r="F3182" s="518">
        <f t="shared" si="539"/>
        <v>0</v>
      </c>
      <c r="G3182" s="433"/>
      <c r="H3182" s="434"/>
      <c r="I3182" s="434"/>
      <c r="J3182" s="435"/>
      <c r="K3182" s="1433" t="str">
        <f t="shared" si="532"/>
        <v/>
      </c>
      <c r="L3182" s="383"/>
    </row>
    <row r="3183" spans="1:12" hidden="1">
      <c r="A3183" s="8">
        <v>515</v>
      </c>
      <c r="B3183" s="1155"/>
      <c r="C3183" s="1158">
        <v>5203</v>
      </c>
      <c r="D3183" s="1159" t="s">
        <v>264</v>
      </c>
      <c r="E3183" s="509"/>
      <c r="F3183" s="518">
        <f t="shared" si="539"/>
        <v>0</v>
      </c>
      <c r="G3183" s="433"/>
      <c r="H3183" s="434"/>
      <c r="I3183" s="434"/>
      <c r="J3183" s="435"/>
      <c r="K3183" s="1433" t="str">
        <f t="shared" si="532"/>
        <v/>
      </c>
      <c r="L3183" s="383"/>
    </row>
    <row r="3184" spans="1:12" hidden="1">
      <c r="A3184" s="8">
        <v>520</v>
      </c>
      <c r="B3184" s="1155"/>
      <c r="C3184" s="1158">
        <v>5204</v>
      </c>
      <c r="D3184" s="1159" t="s">
        <v>265</v>
      </c>
      <c r="E3184" s="509"/>
      <c r="F3184" s="518">
        <f t="shared" si="539"/>
        <v>0</v>
      </c>
      <c r="G3184" s="433"/>
      <c r="H3184" s="434"/>
      <c r="I3184" s="434"/>
      <c r="J3184" s="435"/>
      <c r="K3184" s="1433" t="str">
        <f t="shared" si="532"/>
        <v/>
      </c>
      <c r="L3184" s="383"/>
    </row>
    <row r="3185" spans="1:12" hidden="1">
      <c r="A3185" s="8">
        <v>525</v>
      </c>
      <c r="B3185" s="1155"/>
      <c r="C3185" s="1158">
        <v>5205</v>
      </c>
      <c r="D3185" s="1159" t="s">
        <v>266</v>
      </c>
      <c r="E3185" s="509"/>
      <c r="F3185" s="518">
        <f t="shared" si="539"/>
        <v>0</v>
      </c>
      <c r="G3185" s="433"/>
      <c r="H3185" s="434"/>
      <c r="I3185" s="434"/>
      <c r="J3185" s="435"/>
      <c r="K3185" s="1433" t="str">
        <f t="shared" si="532"/>
        <v/>
      </c>
      <c r="L3185" s="383"/>
    </row>
    <row r="3186" spans="1:12" hidden="1">
      <c r="A3186" s="7">
        <v>635</v>
      </c>
      <c r="B3186" s="1155"/>
      <c r="C3186" s="1158">
        <v>5206</v>
      </c>
      <c r="D3186" s="1159" t="s">
        <v>267</v>
      </c>
      <c r="E3186" s="509"/>
      <c r="F3186" s="518">
        <f t="shared" si="539"/>
        <v>0</v>
      </c>
      <c r="G3186" s="433"/>
      <c r="H3186" s="434"/>
      <c r="I3186" s="434"/>
      <c r="J3186" s="435"/>
      <c r="K3186" s="1433" t="str">
        <f t="shared" si="532"/>
        <v/>
      </c>
      <c r="L3186" s="383"/>
    </row>
    <row r="3187" spans="1:12" hidden="1">
      <c r="A3187" s="8">
        <v>640</v>
      </c>
      <c r="B3187" s="1155"/>
      <c r="C3187" s="1160">
        <v>5219</v>
      </c>
      <c r="D3187" s="1161" t="s">
        <v>268</v>
      </c>
      <c r="E3187" s="513"/>
      <c r="F3187" s="517">
        <f t="shared" si="539"/>
        <v>0</v>
      </c>
      <c r="G3187" s="442"/>
      <c r="H3187" s="443"/>
      <c r="I3187" s="443"/>
      <c r="J3187" s="444"/>
      <c r="K3187" s="1433" t="str">
        <f t="shared" si="532"/>
        <v/>
      </c>
      <c r="L3187" s="383"/>
    </row>
    <row r="3188" spans="1:12" hidden="1">
      <c r="A3188" s="8">
        <v>645</v>
      </c>
      <c r="B3188" s="1154">
        <v>5300</v>
      </c>
      <c r="C3188" s="2198" t="s">
        <v>269</v>
      </c>
      <c r="D3188" s="2198"/>
      <c r="E3188" s="351">
        <f t="shared" ref="E3188:J3188" si="540">SUM(E3189:E3190)</f>
        <v>0</v>
      </c>
      <c r="F3188" s="352">
        <f t="shared" si="540"/>
        <v>0</v>
      </c>
      <c r="G3188" s="463">
        <f t="shared" si="540"/>
        <v>0</v>
      </c>
      <c r="H3188" s="464">
        <f t="shared" si="540"/>
        <v>0</v>
      </c>
      <c r="I3188" s="464">
        <f t="shared" si="540"/>
        <v>0</v>
      </c>
      <c r="J3188" s="465">
        <f t="shared" si="540"/>
        <v>0</v>
      </c>
      <c r="K3188" s="1433" t="str">
        <f t="shared" si="532"/>
        <v/>
      </c>
      <c r="L3188" s="383"/>
    </row>
    <row r="3189" spans="1:12" hidden="1">
      <c r="A3189" s="8">
        <v>650</v>
      </c>
      <c r="B3189" s="1155"/>
      <c r="C3189" s="1156">
        <v>5301</v>
      </c>
      <c r="D3189" s="1157" t="s">
        <v>1266</v>
      </c>
      <c r="E3189" s="507"/>
      <c r="F3189" s="516">
        <f>G3189+H3189+I3189+J3189</f>
        <v>0</v>
      </c>
      <c r="G3189" s="430"/>
      <c r="H3189" s="431"/>
      <c r="I3189" s="431"/>
      <c r="J3189" s="432"/>
      <c r="K3189" s="1433" t="str">
        <f t="shared" si="532"/>
        <v/>
      </c>
      <c r="L3189" s="383"/>
    </row>
    <row r="3190" spans="1:12" hidden="1">
      <c r="A3190" s="7">
        <v>655</v>
      </c>
      <c r="B3190" s="1155"/>
      <c r="C3190" s="1160">
        <v>5309</v>
      </c>
      <c r="D3190" s="1161" t="s">
        <v>270</v>
      </c>
      <c r="E3190" s="513"/>
      <c r="F3190" s="517">
        <f>G3190+H3190+I3190+J3190</f>
        <v>0</v>
      </c>
      <c r="G3190" s="442"/>
      <c r="H3190" s="443"/>
      <c r="I3190" s="443"/>
      <c r="J3190" s="444"/>
      <c r="K3190" s="1433" t="str">
        <f t="shared" si="532"/>
        <v/>
      </c>
      <c r="L3190" s="383"/>
    </row>
    <row r="3191" spans="1:12" hidden="1">
      <c r="A3191" s="7">
        <v>665</v>
      </c>
      <c r="B3191" s="1154">
        <v>5400</v>
      </c>
      <c r="C3191" s="2198" t="s">
        <v>960</v>
      </c>
      <c r="D3191" s="2198"/>
      <c r="E3191" s="1415"/>
      <c r="F3191" s="352">
        <f>G3191+H3191+I3191+J3191</f>
        <v>0</v>
      </c>
      <c r="G3191" s="1214"/>
      <c r="H3191" s="1215"/>
      <c r="I3191" s="1215"/>
      <c r="J3191" s="1216"/>
      <c r="K3191" s="1433" t="str">
        <f t="shared" si="532"/>
        <v/>
      </c>
      <c r="L3191" s="383"/>
    </row>
    <row r="3192" spans="1:12" hidden="1">
      <c r="A3192" s="7">
        <v>675</v>
      </c>
      <c r="B3192" s="1100">
        <v>5500</v>
      </c>
      <c r="C3192" s="2192" t="s">
        <v>961</v>
      </c>
      <c r="D3192" s="2192"/>
      <c r="E3192" s="351">
        <f t="shared" ref="E3192:J3192" si="541">SUM(E3193:E3196)</f>
        <v>0</v>
      </c>
      <c r="F3192" s="352">
        <f t="shared" si="541"/>
        <v>0</v>
      </c>
      <c r="G3192" s="463">
        <f t="shared" si="541"/>
        <v>0</v>
      </c>
      <c r="H3192" s="464">
        <f t="shared" si="541"/>
        <v>0</v>
      </c>
      <c r="I3192" s="464">
        <f t="shared" si="541"/>
        <v>0</v>
      </c>
      <c r="J3192" s="465">
        <f t="shared" si="541"/>
        <v>0</v>
      </c>
      <c r="K3192" s="1433" t="str">
        <f t="shared" si="532"/>
        <v/>
      </c>
      <c r="L3192" s="383"/>
    </row>
    <row r="3193" spans="1:12" hidden="1">
      <c r="A3193" s="7">
        <v>685</v>
      </c>
      <c r="B3193" s="1151"/>
      <c r="C3193" s="1102">
        <v>5501</v>
      </c>
      <c r="D3193" s="1121" t="s">
        <v>962</v>
      </c>
      <c r="E3193" s="507"/>
      <c r="F3193" s="516">
        <f>G3193+H3193+I3193+J3193</f>
        <v>0</v>
      </c>
      <c r="G3193" s="430"/>
      <c r="H3193" s="431"/>
      <c r="I3193" s="431"/>
      <c r="J3193" s="432"/>
      <c r="K3193" s="1433" t="str">
        <f t="shared" si="532"/>
        <v/>
      </c>
      <c r="L3193" s="383"/>
    </row>
    <row r="3194" spans="1:12" hidden="1">
      <c r="A3194" s="8">
        <v>690</v>
      </c>
      <c r="B3194" s="1151"/>
      <c r="C3194" s="1108">
        <v>5502</v>
      </c>
      <c r="D3194" s="1109" t="s">
        <v>963</v>
      </c>
      <c r="E3194" s="509"/>
      <c r="F3194" s="518">
        <f>G3194+H3194+I3194+J3194</f>
        <v>0</v>
      </c>
      <c r="G3194" s="433"/>
      <c r="H3194" s="434"/>
      <c r="I3194" s="434"/>
      <c r="J3194" s="435"/>
      <c r="K3194" s="1433" t="str">
        <f t="shared" si="532"/>
        <v/>
      </c>
      <c r="L3194" s="383"/>
    </row>
    <row r="3195" spans="1:12" hidden="1">
      <c r="A3195" s="8">
        <v>695</v>
      </c>
      <c r="B3195" s="1151"/>
      <c r="C3195" s="1108">
        <v>5503</v>
      </c>
      <c r="D3195" s="1152" t="s">
        <v>964</v>
      </c>
      <c r="E3195" s="509"/>
      <c r="F3195" s="518">
        <f>G3195+H3195+I3195+J3195</f>
        <v>0</v>
      </c>
      <c r="G3195" s="433"/>
      <c r="H3195" s="434"/>
      <c r="I3195" s="434"/>
      <c r="J3195" s="435"/>
      <c r="K3195" s="1433" t="str">
        <f t="shared" si="532"/>
        <v/>
      </c>
      <c r="L3195" s="383"/>
    </row>
    <row r="3196" spans="1:12" hidden="1">
      <c r="A3196" s="7">
        <v>700</v>
      </c>
      <c r="B3196" s="1151"/>
      <c r="C3196" s="1104">
        <v>5504</v>
      </c>
      <c r="D3196" s="1132" t="s">
        <v>965</v>
      </c>
      <c r="E3196" s="513"/>
      <c r="F3196" s="517">
        <f>G3196+H3196+I3196+J3196</f>
        <v>0</v>
      </c>
      <c r="G3196" s="442"/>
      <c r="H3196" s="443"/>
      <c r="I3196" s="443"/>
      <c r="J3196" s="444"/>
      <c r="K3196" s="1433" t="str">
        <f t="shared" si="532"/>
        <v/>
      </c>
      <c r="L3196" s="383"/>
    </row>
    <row r="3197" spans="1:12" hidden="1">
      <c r="A3197" s="7">
        <v>710</v>
      </c>
      <c r="B3197" s="1154">
        <v>5700</v>
      </c>
      <c r="C3197" s="2195" t="s">
        <v>1326</v>
      </c>
      <c r="D3197" s="2196"/>
      <c r="E3197" s="351">
        <f t="shared" ref="E3197:J3197" si="542">SUM(E3198:E3200)</f>
        <v>0</v>
      </c>
      <c r="F3197" s="352">
        <f t="shared" si="542"/>
        <v>0</v>
      </c>
      <c r="G3197" s="463">
        <f t="shared" si="542"/>
        <v>0</v>
      </c>
      <c r="H3197" s="464">
        <f t="shared" si="542"/>
        <v>0</v>
      </c>
      <c r="I3197" s="464">
        <f t="shared" si="542"/>
        <v>0</v>
      </c>
      <c r="J3197" s="465">
        <f t="shared" si="542"/>
        <v>0</v>
      </c>
      <c r="K3197" s="1433" t="str">
        <f t="shared" si="532"/>
        <v/>
      </c>
      <c r="L3197" s="383"/>
    </row>
    <row r="3198" spans="1:12" ht="36" hidden="1" customHeight="1">
      <c r="A3198" s="8">
        <v>715</v>
      </c>
      <c r="B3198" s="1155"/>
      <c r="C3198" s="1156">
        <v>5701</v>
      </c>
      <c r="D3198" s="1157" t="s">
        <v>967</v>
      </c>
      <c r="E3198" s="507"/>
      <c r="F3198" s="516">
        <f>G3198+H3198+I3198+J3198</f>
        <v>0</v>
      </c>
      <c r="G3198" s="430"/>
      <c r="H3198" s="431"/>
      <c r="I3198" s="431"/>
      <c r="J3198" s="432"/>
      <c r="K3198" s="1433" t="str">
        <f t="shared" si="532"/>
        <v/>
      </c>
      <c r="L3198" s="383"/>
    </row>
    <row r="3199" spans="1:12" hidden="1">
      <c r="A3199" s="8">
        <v>720</v>
      </c>
      <c r="B3199" s="1155"/>
      <c r="C3199" s="1162">
        <v>5702</v>
      </c>
      <c r="D3199" s="1163" t="s">
        <v>968</v>
      </c>
      <c r="E3199" s="511"/>
      <c r="F3199" s="519">
        <f>G3199+H3199+I3199+J3199</f>
        <v>0</v>
      </c>
      <c r="G3199" s="497"/>
      <c r="H3199" s="498"/>
      <c r="I3199" s="498"/>
      <c r="J3199" s="499"/>
      <c r="K3199" s="1433" t="str">
        <f t="shared" si="532"/>
        <v/>
      </c>
      <c r="L3199" s="383"/>
    </row>
    <row r="3200" spans="1:12" hidden="1">
      <c r="A3200" s="8">
        <v>725</v>
      </c>
      <c r="B3200" s="1107"/>
      <c r="C3200" s="1164">
        <v>4071</v>
      </c>
      <c r="D3200" s="1165" t="s">
        <v>969</v>
      </c>
      <c r="E3200" s="1420"/>
      <c r="F3200" s="529">
        <f>G3200+H3200+I3200+J3200</f>
        <v>0</v>
      </c>
      <c r="G3200" s="632"/>
      <c r="H3200" s="1217"/>
      <c r="I3200" s="1217"/>
      <c r="J3200" s="1218"/>
      <c r="K3200" s="1433" t="str">
        <f t="shared" si="532"/>
        <v/>
      </c>
      <c r="L3200" s="383"/>
    </row>
    <row r="3201" spans="1:12" hidden="1">
      <c r="A3201" s="8">
        <v>730</v>
      </c>
      <c r="B3201" s="1166"/>
      <c r="C3201" s="1167"/>
      <c r="D3201" s="1168"/>
      <c r="E3201" s="1434"/>
      <c r="F3201" s="649"/>
      <c r="G3201" s="649"/>
      <c r="H3201" s="649"/>
      <c r="I3201" s="649"/>
      <c r="J3201" s="650"/>
      <c r="K3201" s="1433" t="str">
        <f t="shared" si="532"/>
        <v/>
      </c>
      <c r="L3201" s="383"/>
    </row>
    <row r="3202" spans="1:12" hidden="1">
      <c r="A3202" s="8">
        <v>735</v>
      </c>
      <c r="B3202" s="1169">
        <v>98</v>
      </c>
      <c r="C3202" s="2224" t="s">
        <v>970</v>
      </c>
      <c r="D3202" s="2225"/>
      <c r="E3202" s="1421"/>
      <c r="F3202" s="663">
        <f>G3202+H3202+I3202+J3202</f>
        <v>0</v>
      </c>
      <c r="G3202" s="656">
        <v>0</v>
      </c>
      <c r="H3202" s="657">
        <v>0</v>
      </c>
      <c r="I3202" s="657">
        <v>0</v>
      </c>
      <c r="J3202" s="658">
        <v>0</v>
      </c>
      <c r="K3202" s="1433" t="str">
        <f t="shared" si="532"/>
        <v/>
      </c>
      <c r="L3202" s="383"/>
    </row>
    <row r="3203" spans="1:12" hidden="1">
      <c r="A3203" s="8">
        <v>740</v>
      </c>
      <c r="B3203" s="1170"/>
      <c r="C3203" s="1171"/>
      <c r="D3203" s="1172"/>
      <c r="E3203" s="276"/>
      <c r="F3203" s="276"/>
      <c r="G3203" s="276"/>
      <c r="H3203" s="276"/>
      <c r="I3203" s="276"/>
      <c r="J3203" s="277"/>
      <c r="K3203" s="1433" t="str">
        <f t="shared" si="532"/>
        <v/>
      </c>
      <c r="L3203" s="383"/>
    </row>
    <row r="3204" spans="1:12" hidden="1">
      <c r="A3204" s="8">
        <v>745</v>
      </c>
      <c r="B3204" s="1173"/>
      <c r="C3204" s="1035"/>
      <c r="D3204" s="1168"/>
      <c r="E3204" s="665"/>
      <c r="F3204" s="665"/>
      <c r="G3204" s="665"/>
      <c r="H3204" s="665"/>
      <c r="I3204" s="665"/>
      <c r="J3204" s="279"/>
      <c r="K3204" s="1433" t="str">
        <f t="shared" si="532"/>
        <v/>
      </c>
      <c r="L3204" s="383"/>
    </row>
    <row r="3205" spans="1:12" hidden="1">
      <c r="A3205" s="7">
        <v>750</v>
      </c>
      <c r="B3205" s="1174"/>
      <c r="C3205" s="1175"/>
      <c r="D3205" s="1168"/>
      <c r="E3205" s="665"/>
      <c r="F3205" s="665"/>
      <c r="G3205" s="665"/>
      <c r="H3205" s="665"/>
      <c r="I3205" s="665"/>
      <c r="J3205" s="279"/>
      <c r="K3205" s="1433" t="str">
        <f t="shared" si="532"/>
        <v/>
      </c>
      <c r="L3205" s="383"/>
    </row>
    <row r="3206" spans="1:12" ht="16.5" hidden="1" thickBot="1">
      <c r="A3206" s="8">
        <v>755</v>
      </c>
      <c r="B3206" s="1176"/>
      <c r="C3206" s="1176" t="s">
        <v>494</v>
      </c>
      <c r="D3206" s="1177">
        <f>+B3206</f>
        <v>0</v>
      </c>
      <c r="E3206" s="365">
        <f t="shared" ref="E3206:J3206" si="543">SUM(E3091,E3094,E3100,E3108,E3109,E3127,E3131,E3137,E3140,E3141,E3142,E3143,E3144,E3153,E3159,E3160,E3161,E3162,E3169,E3173,E3174,E3175,E3176,E3179,E3180,E3188,E3191,E3192,E3197)+E3202</f>
        <v>0</v>
      </c>
      <c r="F3206" s="366">
        <f t="shared" si="543"/>
        <v>0</v>
      </c>
      <c r="G3206" s="646">
        <f t="shared" si="543"/>
        <v>0</v>
      </c>
      <c r="H3206" s="647">
        <f t="shared" si="543"/>
        <v>0</v>
      </c>
      <c r="I3206" s="647">
        <f t="shared" si="543"/>
        <v>0</v>
      </c>
      <c r="J3206" s="648">
        <f t="shared" si="543"/>
        <v>0</v>
      </c>
      <c r="K3206" s="1433" t="str">
        <f t="shared" si="532"/>
        <v/>
      </c>
      <c r="L3206" s="1428" t="str">
        <f>LEFT(C3088,1)</f>
        <v>1</v>
      </c>
    </row>
    <row r="3207" spans="1:12" hidden="1">
      <c r="A3207" s="8">
        <v>760</v>
      </c>
      <c r="B3207" s="1178"/>
      <c r="C3207" s="1179"/>
      <c r="D3207" s="1054"/>
      <c r="E3207" s="1035"/>
      <c r="F3207" s="1035"/>
      <c r="G3207" s="1035"/>
      <c r="H3207" s="1035"/>
      <c r="I3207" s="1035"/>
      <c r="J3207" s="1035"/>
      <c r="K3207" s="4" t="str">
        <f>K3206</f>
        <v/>
      </c>
      <c r="L3207" s="382"/>
    </row>
    <row r="3208" spans="1:12" hidden="1">
      <c r="A3208" s="7">
        <v>765</v>
      </c>
      <c r="B3208" s="1089"/>
      <c r="C3208" s="1180"/>
      <c r="D3208" s="1181"/>
      <c r="E3208" s="665"/>
      <c r="F3208" s="665"/>
      <c r="G3208" s="665"/>
      <c r="H3208" s="665"/>
      <c r="I3208" s="665"/>
      <c r="J3208" s="665"/>
      <c r="K3208" s="4" t="str">
        <f>K3206</f>
        <v/>
      </c>
      <c r="L3208" s="382"/>
    </row>
    <row r="3209" spans="1:12" hidden="1">
      <c r="A3209" s="7">
        <v>775</v>
      </c>
      <c r="B3209" s="1035"/>
      <c r="C3209" s="1035"/>
      <c r="D3209" s="1054"/>
      <c r="E3209" s="665"/>
      <c r="F3209" s="665"/>
      <c r="G3209" s="665"/>
      <c r="H3209" s="665"/>
      <c r="I3209" s="665"/>
      <c r="J3209" s="665"/>
      <c r="K3209" s="1815" t="str">
        <f>(IF(SUM(K3220:K3241)&lt;&gt;0,$K$2,""))</f>
        <v/>
      </c>
      <c r="L3209" s="382"/>
    </row>
    <row r="3210" spans="1:12" hidden="1">
      <c r="A3210" s="8">
        <v>780</v>
      </c>
      <c r="B3210" s="2190" t="str">
        <f>$B$7</f>
        <v>ОТЧЕТНИ ДАННИ ПО ЕБК ЗА СМЕТКИТЕ ЗА СРЕДСТВАТА ОТ ЕВРОПЕЙСКИЯ СЪЮЗ - КСФ</v>
      </c>
      <c r="C3210" s="2191"/>
      <c r="D3210" s="2191"/>
      <c r="E3210" s="665"/>
      <c r="F3210" s="665"/>
      <c r="G3210" s="665"/>
      <c r="H3210" s="665"/>
      <c r="I3210" s="665"/>
      <c r="J3210" s="665"/>
      <c r="K3210" s="1815" t="str">
        <f>(IF(SUM(K3220:K3241)&lt;&gt;0,$K$2,""))</f>
        <v/>
      </c>
      <c r="L3210" s="382"/>
    </row>
    <row r="3211" spans="1:12" hidden="1">
      <c r="A3211" s="8">
        <v>785</v>
      </c>
      <c r="B3211" s="1035"/>
      <c r="C3211" s="1035"/>
      <c r="D3211" s="1054"/>
      <c r="E3211" s="1055" t="s">
        <v>737</v>
      </c>
      <c r="F3211" s="1055" t="s">
        <v>644</v>
      </c>
      <c r="G3211" s="665"/>
      <c r="H3211" s="665"/>
      <c r="I3211" s="665"/>
      <c r="J3211" s="665"/>
      <c r="K3211" s="1815" t="str">
        <f>(IF(SUM(K3220:K3241)&lt;&gt;0,$K$2,""))</f>
        <v/>
      </c>
      <c r="L3211" s="382"/>
    </row>
    <row r="3212" spans="1:12" ht="18.75" hidden="1">
      <c r="A3212" s="8">
        <v>790</v>
      </c>
      <c r="B3212" s="2187">
        <f>$B$9</f>
        <v>0</v>
      </c>
      <c r="C3212" s="2188"/>
      <c r="D3212" s="2189"/>
      <c r="E3212" s="977">
        <f>$E$9</f>
        <v>43466</v>
      </c>
      <c r="F3212" s="1059">
        <f>$F$9</f>
        <v>43555</v>
      </c>
      <c r="G3212" s="665"/>
      <c r="H3212" s="665"/>
      <c r="I3212" s="665"/>
      <c r="J3212" s="665"/>
      <c r="K3212" s="1815" t="str">
        <f>(IF(SUM(K3220:K3241)&lt;&gt;0,$K$2,""))</f>
        <v/>
      </c>
      <c r="L3212" s="382"/>
    </row>
    <row r="3213" spans="1:12" hidden="1">
      <c r="A3213" s="8">
        <v>795</v>
      </c>
      <c r="B3213" s="1060" t="str">
        <f>$B$10</f>
        <v xml:space="preserve">                                                            (наименование на разпоредителя с бюджет)</v>
      </c>
      <c r="C3213" s="1035"/>
      <c r="D3213" s="1054"/>
      <c r="E3213" s="1089"/>
      <c r="F3213" s="1089"/>
      <c r="G3213" s="665"/>
      <c r="H3213" s="665"/>
      <c r="I3213" s="665"/>
      <c r="J3213" s="665"/>
      <c r="K3213" s="1815" t="str">
        <f>(IF(SUM(K3220:K3241)&lt;&gt;0,$K$2,""))</f>
        <v/>
      </c>
      <c r="L3213" s="382"/>
    </row>
    <row r="3214" spans="1:12" hidden="1">
      <c r="A3214" s="7">
        <v>805</v>
      </c>
      <c r="B3214" s="1060"/>
      <c r="C3214" s="1035"/>
      <c r="D3214" s="1054"/>
      <c r="E3214" s="1060"/>
      <c r="F3214" s="1035"/>
      <c r="G3214" s="665"/>
      <c r="H3214" s="665"/>
      <c r="I3214" s="665"/>
      <c r="J3214" s="665"/>
      <c r="K3214" s="1815" t="str">
        <f>(IF(SUM(K3220:K3241)&lt;&gt;0,$K$2,""))</f>
        <v/>
      </c>
      <c r="L3214" s="382"/>
    </row>
    <row r="3215" spans="1:12" ht="19.5" hidden="1">
      <c r="A3215" s="8">
        <v>810</v>
      </c>
      <c r="B3215" s="2221" t="str">
        <f>$B$12</f>
        <v>Министерство на регионалното развитие и благоустройство</v>
      </c>
      <c r="C3215" s="2222"/>
      <c r="D3215" s="2223"/>
      <c r="E3215" s="1062" t="s">
        <v>1305</v>
      </c>
      <c r="F3215" s="1814" t="str">
        <f>$F$12</f>
        <v>2100</v>
      </c>
      <c r="G3215" s="665"/>
      <c r="H3215" s="665"/>
      <c r="I3215" s="665"/>
      <c r="J3215" s="665"/>
      <c r="K3215" s="1815" t="str">
        <f>(IF(SUM(K3220:K3241)&lt;&gt;0,$K$2,""))</f>
        <v/>
      </c>
      <c r="L3215" s="382"/>
    </row>
    <row r="3216" spans="1:12" hidden="1">
      <c r="A3216" s="8">
        <v>815</v>
      </c>
      <c r="B3216" s="1064" t="str">
        <f>$B$13</f>
        <v xml:space="preserve">                                             (наименование на първостепенния разпоредител с бюджет)</v>
      </c>
      <c r="C3216" s="1035"/>
      <c r="D3216" s="1054"/>
      <c r="E3216" s="1065"/>
      <c r="F3216" s="1066"/>
      <c r="G3216" s="665"/>
      <c r="H3216" s="665"/>
      <c r="I3216" s="665"/>
      <c r="J3216" s="665"/>
      <c r="K3216" s="1815" t="str">
        <f>(IF(SUM(K3220:K3241)&lt;&gt;0,$K$2,""))</f>
        <v/>
      </c>
      <c r="L3216" s="382"/>
    </row>
    <row r="3217" spans="1:12" ht="19.5" hidden="1">
      <c r="A3217" s="11">
        <v>525</v>
      </c>
      <c r="B3217" s="1182"/>
      <c r="C3217" s="1182"/>
      <c r="D3217" s="1411" t="s">
        <v>1416</v>
      </c>
      <c r="E3217" s="1184">
        <f>$E$15</f>
        <v>98</v>
      </c>
      <c r="F3217" s="1185" t="str">
        <f>$F$15</f>
        <v>СЕС - КСФ</v>
      </c>
      <c r="G3217" s="665"/>
      <c r="H3217" s="665"/>
      <c r="I3217" s="665"/>
      <c r="J3217" s="665"/>
      <c r="K3217" s="1815" t="str">
        <f>(IF(SUM(K3220:K3241)&lt;&gt;0,$K$2,""))</f>
        <v/>
      </c>
      <c r="L3217" s="382"/>
    </row>
    <row r="3218" spans="1:12" hidden="1">
      <c r="A3218" s="7">
        <v>820</v>
      </c>
      <c r="B3218" s="1089"/>
      <c r="C3218" s="1035"/>
      <c r="D3218" s="1186" t="s">
        <v>2200</v>
      </c>
      <c r="E3218" s="665"/>
      <c r="F3218" s="1187" t="s">
        <v>740</v>
      </c>
      <c r="G3218" s="1187"/>
      <c r="H3218" s="665"/>
      <c r="I3218" s="1187"/>
      <c r="J3218" s="665"/>
      <c r="K3218" s="1815" t="str">
        <f>(IF(SUM(K3220:K3241)&lt;&gt;0,$K$2,""))</f>
        <v/>
      </c>
      <c r="L3218" s="382"/>
    </row>
    <row r="3219" spans="1:12" hidden="1">
      <c r="A3219" s="8">
        <v>821</v>
      </c>
      <c r="B3219" s="1188" t="s">
        <v>972</v>
      </c>
      <c r="C3219" s="1189" t="s">
        <v>973</v>
      </c>
      <c r="D3219" s="1190" t="s">
        <v>974</v>
      </c>
      <c r="E3219" s="1191" t="s">
        <v>975</v>
      </c>
      <c r="F3219" s="1192" t="s">
        <v>976</v>
      </c>
      <c r="G3219" s="666"/>
      <c r="H3219" s="666"/>
      <c r="I3219" s="666"/>
      <c r="J3219" s="666"/>
      <c r="K3219" s="1815" t="str">
        <f>(IF(SUM(K3220:K3241)&lt;&gt;0,$K$2,""))</f>
        <v/>
      </c>
      <c r="L3219" s="382"/>
    </row>
    <row r="3220" spans="1:12" hidden="1">
      <c r="A3220" s="8">
        <v>822</v>
      </c>
      <c r="B3220" s="1193"/>
      <c r="C3220" s="1194" t="s">
        <v>977</v>
      </c>
      <c r="D3220" s="1195" t="s">
        <v>978</v>
      </c>
      <c r="E3220" s="1219">
        <f>E3221+E3222</f>
        <v>0</v>
      </c>
      <c r="F3220" s="1220">
        <f>F3221+F3222</f>
        <v>0</v>
      </c>
      <c r="G3220" s="666"/>
      <c r="H3220" s="666"/>
      <c r="I3220" s="666"/>
      <c r="J3220" s="666"/>
      <c r="K3220" s="172" t="str">
        <f t="shared" ref="K3220:K3245" si="544">(IF($E3220&lt;&gt;0,$K$2,IF($F3220&lt;&gt;0,$K$2,"")))</f>
        <v/>
      </c>
      <c r="L3220" s="382"/>
    </row>
    <row r="3221" spans="1:12" hidden="1">
      <c r="A3221" s="8">
        <v>823</v>
      </c>
      <c r="B3221" s="1196"/>
      <c r="C3221" s="1197" t="s">
        <v>979</v>
      </c>
      <c r="D3221" s="1198" t="s">
        <v>980</v>
      </c>
      <c r="E3221" s="1221"/>
      <c r="F3221" s="1222"/>
      <c r="G3221" s="666"/>
      <c r="H3221" s="666"/>
      <c r="I3221" s="666"/>
      <c r="J3221" s="666"/>
      <c r="K3221" s="172" t="str">
        <f t="shared" si="544"/>
        <v/>
      </c>
      <c r="L3221" s="382"/>
    </row>
    <row r="3222" spans="1:12" hidden="1">
      <c r="A3222" s="8">
        <v>825</v>
      </c>
      <c r="B3222" s="1199"/>
      <c r="C3222" s="1200" t="s">
        <v>981</v>
      </c>
      <c r="D3222" s="1201" t="s">
        <v>982</v>
      </c>
      <c r="E3222" s="1223"/>
      <c r="F3222" s="1224"/>
      <c r="G3222" s="666"/>
      <c r="H3222" s="666"/>
      <c r="I3222" s="666"/>
      <c r="J3222" s="666"/>
      <c r="K3222" s="172" t="str">
        <f t="shared" si="544"/>
        <v/>
      </c>
      <c r="L3222" s="382"/>
    </row>
    <row r="3223" spans="1:12" hidden="1">
      <c r="A3223" s="8"/>
      <c r="B3223" s="1193"/>
      <c r="C3223" s="1194" t="s">
        <v>983</v>
      </c>
      <c r="D3223" s="1195" t="s">
        <v>984</v>
      </c>
      <c r="E3223" s="1225">
        <f>E3224+E3225</f>
        <v>0</v>
      </c>
      <c r="F3223" s="1226">
        <f>F3224+F3225</f>
        <v>0</v>
      </c>
      <c r="G3223" s="666"/>
      <c r="H3223" s="666"/>
      <c r="I3223" s="666"/>
      <c r="J3223" s="666"/>
      <c r="K3223" s="172" t="str">
        <f t="shared" si="544"/>
        <v/>
      </c>
      <c r="L3223" s="382"/>
    </row>
    <row r="3224" spans="1:12" hidden="1">
      <c r="A3224" s="8"/>
      <c r="B3224" s="1196"/>
      <c r="C3224" s="1197" t="s">
        <v>985</v>
      </c>
      <c r="D3224" s="1198" t="s">
        <v>980</v>
      </c>
      <c r="E3224" s="1221"/>
      <c r="F3224" s="1222"/>
      <c r="G3224" s="666"/>
      <c r="H3224" s="666"/>
      <c r="I3224" s="666"/>
      <c r="J3224" s="666"/>
      <c r="K3224" s="172" t="str">
        <f t="shared" si="544"/>
        <v/>
      </c>
      <c r="L3224" s="382"/>
    </row>
    <row r="3225" spans="1:12" hidden="1">
      <c r="A3225" s="8"/>
      <c r="B3225" s="1202"/>
      <c r="C3225" s="1203" t="s">
        <v>986</v>
      </c>
      <c r="D3225" s="1204" t="s">
        <v>987</v>
      </c>
      <c r="E3225" s="1227"/>
      <c r="F3225" s="1228"/>
      <c r="G3225" s="666"/>
      <c r="H3225" s="666"/>
      <c r="I3225" s="666"/>
      <c r="J3225" s="666"/>
      <c r="K3225" s="172" t="str">
        <f t="shared" si="544"/>
        <v/>
      </c>
      <c r="L3225" s="382"/>
    </row>
    <row r="3226" spans="1:12" hidden="1">
      <c r="A3226" s="8"/>
      <c r="B3226" s="1193"/>
      <c r="C3226" s="1194" t="s">
        <v>988</v>
      </c>
      <c r="D3226" s="1195" t="s">
        <v>989</v>
      </c>
      <c r="E3226" s="1229"/>
      <c r="F3226" s="1230"/>
      <c r="G3226" s="666"/>
      <c r="H3226" s="666"/>
      <c r="I3226" s="666"/>
      <c r="J3226" s="666"/>
      <c r="K3226" s="172" t="str">
        <f t="shared" si="544"/>
        <v/>
      </c>
      <c r="L3226" s="382"/>
    </row>
    <row r="3227" spans="1:12" hidden="1">
      <c r="A3227" s="8"/>
      <c r="B3227" s="1196"/>
      <c r="C3227" s="1205" t="s">
        <v>990</v>
      </c>
      <c r="D3227" s="1206" t="s">
        <v>991</v>
      </c>
      <c r="E3227" s="1231"/>
      <c r="F3227" s="1232"/>
      <c r="G3227" s="666"/>
      <c r="H3227" s="666"/>
      <c r="I3227" s="666"/>
      <c r="J3227" s="666"/>
      <c r="K3227" s="172" t="str">
        <f t="shared" si="544"/>
        <v/>
      </c>
      <c r="L3227" s="382"/>
    </row>
    <row r="3228" spans="1:12" hidden="1">
      <c r="A3228" s="8"/>
      <c r="B3228" s="1202"/>
      <c r="C3228" s="1200" t="s">
        <v>992</v>
      </c>
      <c r="D3228" s="1201" t="s">
        <v>993</v>
      </c>
      <c r="E3228" s="1233"/>
      <c r="F3228" s="1234"/>
      <c r="G3228" s="666"/>
      <c r="H3228" s="666"/>
      <c r="I3228" s="666"/>
      <c r="J3228" s="666"/>
      <c r="K3228" s="172" t="str">
        <f t="shared" si="544"/>
        <v/>
      </c>
      <c r="L3228" s="382"/>
    </row>
    <row r="3229" spans="1:12" hidden="1">
      <c r="A3229" s="8"/>
      <c r="B3229" s="1193"/>
      <c r="C3229" s="1194" t="s">
        <v>994</v>
      </c>
      <c r="D3229" s="1195" t="s">
        <v>995</v>
      </c>
      <c r="E3229" s="1225"/>
      <c r="F3229" s="1226"/>
      <c r="G3229" s="666"/>
      <c r="H3229" s="666"/>
      <c r="I3229" s="666"/>
      <c r="J3229" s="666"/>
      <c r="K3229" s="172" t="str">
        <f t="shared" si="544"/>
        <v/>
      </c>
      <c r="L3229" s="382"/>
    </row>
    <row r="3230" spans="1:12" hidden="1">
      <c r="A3230" s="8"/>
      <c r="B3230" s="1196"/>
      <c r="C3230" s="1205" t="s">
        <v>996</v>
      </c>
      <c r="D3230" s="1206" t="s">
        <v>997</v>
      </c>
      <c r="E3230" s="1235"/>
      <c r="F3230" s="1236"/>
      <c r="G3230" s="666"/>
      <c r="H3230" s="666"/>
      <c r="I3230" s="666"/>
      <c r="J3230" s="666"/>
      <c r="K3230" s="172" t="str">
        <f t="shared" si="544"/>
        <v/>
      </c>
      <c r="L3230" s="382"/>
    </row>
    <row r="3231" spans="1:12" hidden="1">
      <c r="A3231" s="8"/>
      <c r="B3231" s="1202"/>
      <c r="C3231" s="1200" t="s">
        <v>998</v>
      </c>
      <c r="D3231" s="1201" t="s">
        <v>999</v>
      </c>
      <c r="E3231" s="1223"/>
      <c r="F3231" s="1224"/>
      <c r="G3231" s="666"/>
      <c r="H3231" s="666"/>
      <c r="I3231" s="666"/>
      <c r="J3231" s="666"/>
      <c r="K3231" s="172" t="str">
        <f t="shared" si="544"/>
        <v/>
      </c>
      <c r="L3231" s="382"/>
    </row>
    <row r="3232" spans="1:12" hidden="1">
      <c r="A3232" s="8"/>
      <c r="B3232" s="1193"/>
      <c r="C3232" s="1194" t="s">
        <v>1000</v>
      </c>
      <c r="D3232" s="1195" t="s">
        <v>312</v>
      </c>
      <c r="E3232" s="1225"/>
      <c r="F3232" s="1226"/>
      <c r="G3232" s="666"/>
      <c r="H3232" s="666"/>
      <c r="I3232" s="666"/>
      <c r="J3232" s="666"/>
      <c r="K3232" s="172" t="str">
        <f t="shared" si="544"/>
        <v/>
      </c>
      <c r="L3232" s="382"/>
    </row>
    <row r="3233" spans="1:12" ht="31.5" hidden="1">
      <c r="A3233" s="8"/>
      <c r="B3233" s="1193"/>
      <c r="C3233" s="1194" t="s">
        <v>313</v>
      </c>
      <c r="D3233" s="1195" t="s">
        <v>11</v>
      </c>
      <c r="E3233" s="1237"/>
      <c r="F3233" s="1238"/>
      <c r="G3233" s="666"/>
      <c r="H3233" s="666"/>
      <c r="I3233" s="666"/>
      <c r="J3233" s="666"/>
      <c r="K3233" s="172" t="str">
        <f t="shared" si="544"/>
        <v/>
      </c>
      <c r="L3233" s="382"/>
    </row>
    <row r="3234" spans="1:12" hidden="1">
      <c r="A3234" s="8"/>
      <c r="B3234" s="1193"/>
      <c r="C3234" s="1194" t="s">
        <v>314</v>
      </c>
      <c r="D3234" s="1195" t="s">
        <v>9</v>
      </c>
      <c r="E3234" s="1225"/>
      <c r="F3234" s="1226"/>
      <c r="G3234" s="666"/>
      <c r="H3234" s="666"/>
      <c r="I3234" s="666"/>
      <c r="J3234" s="666"/>
      <c r="K3234" s="172" t="str">
        <f t="shared" si="544"/>
        <v/>
      </c>
      <c r="L3234" s="382"/>
    </row>
    <row r="3235" spans="1:12" ht="31.5" hidden="1">
      <c r="A3235" s="8"/>
      <c r="B3235" s="1193"/>
      <c r="C3235" s="1194" t="s">
        <v>315</v>
      </c>
      <c r="D3235" s="1195" t="s">
        <v>10</v>
      </c>
      <c r="E3235" s="1225"/>
      <c r="F3235" s="1226"/>
      <c r="G3235" s="666"/>
      <c r="H3235" s="666"/>
      <c r="I3235" s="666"/>
      <c r="J3235" s="666"/>
      <c r="K3235" s="172" t="str">
        <f t="shared" si="544"/>
        <v/>
      </c>
      <c r="L3235" s="382"/>
    </row>
    <row r="3236" spans="1:12" ht="31.5" hidden="1">
      <c r="A3236" s="8"/>
      <c r="B3236" s="1193"/>
      <c r="C3236" s="1194" t="s">
        <v>316</v>
      </c>
      <c r="D3236" s="1195" t="s">
        <v>317</v>
      </c>
      <c r="E3236" s="1225"/>
      <c r="F3236" s="1226"/>
      <c r="G3236" s="666"/>
      <c r="H3236" s="666"/>
      <c r="I3236" s="666"/>
      <c r="J3236" s="666"/>
      <c r="K3236" s="172" t="str">
        <f t="shared" si="544"/>
        <v/>
      </c>
      <c r="L3236" s="382"/>
    </row>
    <row r="3237" spans="1:12" hidden="1">
      <c r="A3237" s="8"/>
      <c r="B3237" s="1193"/>
      <c r="C3237" s="1194" t="s">
        <v>318</v>
      </c>
      <c r="D3237" s="1195" t="s">
        <v>319</v>
      </c>
      <c r="E3237" s="1225"/>
      <c r="F3237" s="1226"/>
      <c r="G3237" s="666"/>
      <c r="H3237" s="666"/>
      <c r="I3237" s="666"/>
      <c r="J3237" s="666"/>
      <c r="K3237" s="172" t="str">
        <f t="shared" si="544"/>
        <v/>
      </c>
      <c r="L3237" s="382"/>
    </row>
    <row r="3238" spans="1:12" hidden="1">
      <c r="A3238" s="8">
        <v>905</v>
      </c>
      <c r="B3238" s="1193"/>
      <c r="C3238" s="1194" t="s">
        <v>320</v>
      </c>
      <c r="D3238" s="1195" t="s">
        <v>321</v>
      </c>
      <c r="E3238" s="1225"/>
      <c r="F3238" s="1226"/>
      <c r="G3238" s="666"/>
      <c r="H3238" s="666"/>
      <c r="I3238" s="666"/>
      <c r="J3238" s="666"/>
      <c r="K3238" s="172" t="str">
        <f t="shared" si="544"/>
        <v/>
      </c>
      <c r="L3238" s="382"/>
    </row>
    <row r="3239" spans="1:12" hidden="1">
      <c r="A3239" s="8">
        <v>906</v>
      </c>
      <c r="B3239" s="1193"/>
      <c r="C3239" s="1194" t="s">
        <v>322</v>
      </c>
      <c r="D3239" s="1195" t="s">
        <v>323</v>
      </c>
      <c r="E3239" s="1225"/>
      <c r="F3239" s="1226"/>
      <c r="G3239" s="666"/>
      <c r="H3239" s="666"/>
      <c r="I3239" s="666"/>
      <c r="J3239" s="666"/>
      <c r="K3239" s="172" t="str">
        <f t="shared" si="544"/>
        <v/>
      </c>
      <c r="L3239" s="382"/>
    </row>
    <row r="3240" spans="1:12" hidden="1">
      <c r="A3240" s="8">
        <v>907</v>
      </c>
      <c r="B3240" s="1193"/>
      <c r="C3240" s="1194" t="s">
        <v>324</v>
      </c>
      <c r="D3240" s="1195" t="s">
        <v>325</v>
      </c>
      <c r="E3240" s="1225"/>
      <c r="F3240" s="1226"/>
      <c r="G3240" s="666"/>
      <c r="H3240" s="666"/>
      <c r="I3240" s="666"/>
      <c r="J3240" s="666"/>
      <c r="K3240" s="172" t="str">
        <f t="shared" si="544"/>
        <v/>
      </c>
      <c r="L3240" s="382"/>
    </row>
    <row r="3241" spans="1:12" ht="16.5" hidden="1" thickBot="1">
      <c r="A3241" s="8">
        <v>910</v>
      </c>
      <c r="B3241" s="1207"/>
      <c r="C3241" s="1208" t="s">
        <v>326</v>
      </c>
      <c r="D3241" s="1209" t="s">
        <v>327</v>
      </c>
      <c r="E3241" s="1239"/>
      <c r="F3241" s="1240"/>
      <c r="G3241" s="666"/>
      <c r="H3241" s="666"/>
      <c r="I3241" s="666"/>
      <c r="J3241" s="666"/>
      <c r="K3241" s="172" t="str">
        <f t="shared" si="544"/>
        <v/>
      </c>
      <c r="L3241" s="382"/>
    </row>
    <row r="3242" spans="1:12" ht="31.5" hidden="1">
      <c r="A3242" s="8">
        <v>911</v>
      </c>
      <c r="B3242" s="1188" t="s">
        <v>972</v>
      </c>
      <c r="C3242" s="1189" t="s">
        <v>2193</v>
      </c>
      <c r="D3242" s="1190" t="s">
        <v>2194</v>
      </c>
      <c r="E3242" s="1191" t="s">
        <v>975</v>
      </c>
      <c r="F3242" s="1192" t="s">
        <v>976</v>
      </c>
      <c r="G3242" s="666"/>
      <c r="H3242" s="666"/>
      <c r="I3242" s="666"/>
      <c r="J3242" s="666"/>
      <c r="K3242" s="172" t="str">
        <f>(IF($E3243&lt;&gt;0,$K$2,IF($F3243&lt;&gt;0,$K$2,"")))</f>
        <v/>
      </c>
      <c r="L3242" s="382"/>
    </row>
    <row r="3243" spans="1:12" hidden="1">
      <c r="B3243" s="1193"/>
      <c r="C3243" s="1194" t="s">
        <v>2196</v>
      </c>
      <c r="D3243" s="1195" t="s">
        <v>2203</v>
      </c>
      <c r="E3243" s="678">
        <f>E3244+E3245</f>
        <v>0</v>
      </c>
      <c r="F3243" s="679">
        <f>F3244+F3245</f>
        <v>0</v>
      </c>
      <c r="G3243" s="666"/>
      <c r="H3243" s="666"/>
      <c r="I3243" s="666"/>
      <c r="J3243" s="666"/>
      <c r="K3243" s="172" t="str">
        <f t="shared" si="544"/>
        <v/>
      </c>
      <c r="L3243" s="382"/>
    </row>
    <row r="3244" spans="1:12" ht="36" hidden="1" customHeight="1">
      <c r="B3244" s="1193"/>
      <c r="C3244" s="1863" t="s">
        <v>2197</v>
      </c>
      <c r="D3244" s="1865" t="s">
        <v>2201</v>
      </c>
      <c r="E3244" s="1225"/>
      <c r="F3244" s="1226"/>
      <c r="G3244" s="666"/>
      <c r="H3244" s="666"/>
      <c r="I3244" s="666"/>
      <c r="J3244" s="666"/>
      <c r="K3244" s="172" t="str">
        <f t="shared" si="544"/>
        <v/>
      </c>
      <c r="L3244" s="382"/>
    </row>
    <row r="3245" spans="1:12" ht="16.5" hidden="1" thickBot="1">
      <c r="B3245" s="1207"/>
      <c r="C3245" s="1864" t="s">
        <v>2198</v>
      </c>
      <c r="D3245" s="1866" t="s">
        <v>2202</v>
      </c>
      <c r="E3245" s="1239"/>
      <c r="F3245" s="1240"/>
      <c r="G3245" s="666"/>
      <c r="H3245" s="666"/>
      <c r="I3245" s="666"/>
      <c r="J3245" s="666"/>
      <c r="K3245" s="172" t="str">
        <f t="shared" si="544"/>
        <v/>
      </c>
      <c r="L3245" s="382"/>
    </row>
    <row r="3246" spans="1:12" hidden="1">
      <c r="B3246" s="1210" t="s">
        <v>642</v>
      </c>
      <c r="C3246" s="1211"/>
      <c r="D3246" s="1212"/>
      <c r="E3246" s="666"/>
      <c r="F3246" s="666"/>
      <c r="G3246" s="666"/>
      <c r="H3246" s="666"/>
      <c r="I3246" s="666"/>
      <c r="J3246" s="666"/>
      <c r="K3246" s="4" t="str">
        <f>K3206</f>
        <v/>
      </c>
      <c r="L3246" s="382"/>
    </row>
    <row r="3247" spans="1:12" hidden="1">
      <c r="B3247" s="2226" t="s">
        <v>328</v>
      </c>
      <c r="C3247" s="2226"/>
      <c r="D3247" s="2226"/>
      <c r="E3247" s="666"/>
      <c r="F3247" s="666"/>
      <c r="G3247" s="666"/>
      <c r="H3247" s="666"/>
      <c r="I3247" s="666"/>
      <c r="J3247" s="666"/>
      <c r="K3247" s="4" t="str">
        <f>K3206</f>
        <v/>
      </c>
      <c r="L3247" s="382"/>
    </row>
    <row r="3248" spans="1:12" hidden="1">
      <c r="B3248" s="2"/>
      <c r="C3248" s="2"/>
    </row>
    <row r="3249" spans="2:12" hidden="1">
      <c r="E3249" s="12"/>
      <c r="F3249" s="12"/>
      <c r="G3249" s="12"/>
      <c r="H3249" s="12"/>
      <c r="I3249" s="12"/>
      <c r="J3249" s="12"/>
      <c r="K3249" s="1435" t="str">
        <f>(IF($E3382&lt;&gt;0,$K$2,IF($F3382&lt;&gt;0,$K$2,IF($G3382&lt;&gt;0,$K$2,IF($H3382&lt;&gt;0,$K$2,IF($I3382&lt;&gt;0,$K$2,IF($J3382&lt;&gt;0,$K$2,"")))))))</f>
        <v/>
      </c>
      <c r="L3249" s="382"/>
    </row>
    <row r="3250" spans="2:12" hidden="1">
      <c r="E3250" s="12"/>
      <c r="F3250" s="12"/>
      <c r="G3250" s="12"/>
      <c r="H3250" s="12"/>
      <c r="I3250" s="12"/>
      <c r="J3250" s="12"/>
      <c r="K3250" s="1435" t="str">
        <f>(IF($E3382&lt;&gt;0,$K$2,IF($F3382&lt;&gt;0,$K$2,IF($G3382&lt;&gt;0,$K$2,IF($H3382&lt;&gt;0,$K$2,IF($I3382&lt;&gt;0,$K$2,IF($J3382&lt;&gt;0,$K$2,"")))))))</f>
        <v/>
      </c>
      <c r="L3250" s="382"/>
    </row>
    <row r="3251" spans="2:12" hidden="1">
      <c r="B3251" s="2190" t="str">
        <f>$B$7</f>
        <v>ОТЧЕТНИ ДАННИ ПО ЕБК ЗА СМЕТКИТЕ ЗА СРЕДСТВАТА ОТ ЕВРОПЕЙСКИЯ СЪЮЗ - КСФ</v>
      </c>
      <c r="C3251" s="2191"/>
      <c r="D3251" s="2191"/>
      <c r="E3251" s="1053"/>
      <c r="F3251" s="1053"/>
      <c r="G3251" s="12"/>
      <c r="H3251" s="12"/>
      <c r="I3251" s="12"/>
      <c r="J3251" s="12"/>
      <c r="K3251" s="1435" t="str">
        <f>(IF($E3382&lt;&gt;0,$K$2,IF($F3382&lt;&gt;0,$K$2,IF($G3382&lt;&gt;0,$K$2,IF($H3382&lt;&gt;0,$K$2,IF($I3382&lt;&gt;0,$K$2,IF($J3382&lt;&gt;0,$K$2,"")))))))</f>
        <v/>
      </c>
      <c r="L3251" s="382"/>
    </row>
    <row r="3252" spans="2:12" hidden="1">
      <c r="B3252" s="1035"/>
      <c r="C3252" s="1035"/>
      <c r="D3252" s="1054"/>
      <c r="E3252" s="1055" t="s">
        <v>737</v>
      </c>
      <c r="F3252" s="1055" t="s">
        <v>644</v>
      </c>
      <c r="G3252" s="665"/>
      <c r="H3252" s="1056" t="s">
        <v>1419</v>
      </c>
      <c r="I3252" s="1057"/>
      <c r="J3252" s="1058"/>
      <c r="K3252" s="1435" t="str">
        <f>(IF($E3382&lt;&gt;0,$K$2,IF($F3382&lt;&gt;0,$K$2,IF($G3382&lt;&gt;0,$K$2,IF($H3382&lt;&gt;0,$K$2,IF($I3382&lt;&gt;0,$K$2,IF($J3382&lt;&gt;0,$K$2,"")))))))</f>
        <v/>
      </c>
      <c r="L3252" s="382"/>
    </row>
    <row r="3253" spans="2:12" ht="18.75" hidden="1">
      <c r="B3253" s="2187">
        <f>$B$9</f>
        <v>0</v>
      </c>
      <c r="C3253" s="2188"/>
      <c r="D3253" s="2189"/>
      <c r="E3253" s="977">
        <f>$E$9</f>
        <v>43466</v>
      </c>
      <c r="F3253" s="1059">
        <f>$F$9</f>
        <v>43555</v>
      </c>
      <c r="G3253" s="665"/>
      <c r="H3253" s="665"/>
      <c r="I3253" s="665"/>
      <c r="J3253" s="665"/>
      <c r="K3253" s="1435" t="str">
        <f>(IF($E3382&lt;&gt;0,$K$2,IF($F3382&lt;&gt;0,$K$2,IF($G3382&lt;&gt;0,$K$2,IF($H3382&lt;&gt;0,$K$2,IF($I3382&lt;&gt;0,$K$2,IF($J3382&lt;&gt;0,$K$2,"")))))))</f>
        <v/>
      </c>
      <c r="L3253" s="382"/>
    </row>
    <row r="3254" spans="2:12" hidden="1">
      <c r="B3254" s="1060" t="str">
        <f>$B$10</f>
        <v xml:space="preserve">                                                            (наименование на разпоредителя с бюджет)</v>
      </c>
      <c r="C3254" s="1035"/>
      <c r="D3254" s="1054"/>
      <c r="E3254" s="1089"/>
      <c r="F3254" s="1089"/>
      <c r="G3254" s="665"/>
      <c r="H3254" s="665"/>
      <c r="I3254" s="665"/>
      <c r="J3254" s="665"/>
      <c r="K3254" s="1435" t="str">
        <f>(IF($E3382&lt;&gt;0,$K$2,IF($F3382&lt;&gt;0,$K$2,IF($G3382&lt;&gt;0,$K$2,IF($H3382&lt;&gt;0,$K$2,IF($I3382&lt;&gt;0,$K$2,IF($J3382&lt;&gt;0,$K$2,"")))))))</f>
        <v/>
      </c>
      <c r="L3254" s="382"/>
    </row>
    <row r="3255" spans="2:12" hidden="1">
      <c r="B3255" s="1060"/>
      <c r="C3255" s="1035"/>
      <c r="D3255" s="1054"/>
      <c r="E3255" s="1060"/>
      <c r="F3255" s="1035"/>
      <c r="G3255" s="665"/>
      <c r="H3255" s="665"/>
      <c r="I3255" s="665"/>
      <c r="J3255" s="665"/>
      <c r="K3255" s="1435" t="str">
        <f>(IF($E3382&lt;&gt;0,$K$2,IF($F3382&lt;&gt;0,$K$2,IF($G3382&lt;&gt;0,$K$2,IF($H3382&lt;&gt;0,$K$2,IF($I3382&lt;&gt;0,$K$2,IF($J3382&lt;&gt;0,$K$2,"")))))))</f>
        <v/>
      </c>
      <c r="L3255" s="382"/>
    </row>
    <row r="3256" spans="2:12" ht="19.5" hidden="1">
      <c r="B3256" s="2221" t="str">
        <f>$B$12</f>
        <v>Министерство на регионалното развитие и благоустройство</v>
      </c>
      <c r="C3256" s="2222"/>
      <c r="D3256" s="2223"/>
      <c r="E3256" s="1062" t="s">
        <v>1305</v>
      </c>
      <c r="F3256" s="1813" t="str">
        <f>$F$12</f>
        <v>2100</v>
      </c>
      <c r="G3256" s="1063"/>
      <c r="H3256" s="665"/>
      <c r="I3256" s="665"/>
      <c r="J3256" s="665"/>
      <c r="K3256" s="1435" t="str">
        <f>(IF($E3382&lt;&gt;0,$K$2,IF($F3382&lt;&gt;0,$K$2,IF($G3382&lt;&gt;0,$K$2,IF($H3382&lt;&gt;0,$K$2,IF($I3382&lt;&gt;0,$K$2,IF($J3382&lt;&gt;0,$K$2,"")))))))</f>
        <v/>
      </c>
      <c r="L3256" s="382"/>
    </row>
    <row r="3257" spans="2:12" hidden="1">
      <c r="B3257" s="1064" t="str">
        <f>$B$13</f>
        <v xml:space="preserve">                                             (наименование на първостепенния разпоредител с бюджет)</v>
      </c>
      <c r="C3257" s="1035"/>
      <c r="D3257" s="1054"/>
      <c r="E3257" s="1065"/>
      <c r="F3257" s="1066"/>
      <c r="G3257" s="665"/>
      <c r="H3257" s="665"/>
      <c r="I3257" s="665"/>
      <c r="J3257" s="665"/>
      <c r="K3257" s="1435" t="str">
        <f>(IF($E3382&lt;&gt;0,$K$2,IF($F3382&lt;&gt;0,$K$2,IF($G3382&lt;&gt;0,$K$2,IF($H3382&lt;&gt;0,$K$2,IF($I3382&lt;&gt;0,$K$2,IF($J3382&lt;&gt;0,$K$2,"")))))))</f>
        <v/>
      </c>
      <c r="L3257" s="382"/>
    </row>
    <row r="3258" spans="2:12" ht="19.5" hidden="1">
      <c r="B3258" s="1067"/>
      <c r="C3258" s="665"/>
      <c r="D3258" s="1068" t="s">
        <v>1430</v>
      </c>
      <c r="E3258" s="1069">
        <f>$E$15</f>
        <v>98</v>
      </c>
      <c r="F3258" s="1412" t="str">
        <f>$F$15</f>
        <v>СЕС - КСФ</v>
      </c>
      <c r="G3258" s="665"/>
      <c r="H3258" s="12"/>
      <c r="I3258" s="665"/>
      <c r="J3258" s="12"/>
      <c r="K3258" s="1435" t="str">
        <f>(IF($E3382&lt;&gt;0,$K$2,IF($F3382&lt;&gt;0,$K$2,IF($G3382&lt;&gt;0,$K$2,IF($H3382&lt;&gt;0,$K$2,IF($I3382&lt;&gt;0,$K$2,IF($J3382&lt;&gt;0,$K$2,"")))))))</f>
        <v/>
      </c>
      <c r="L3258" s="382"/>
    </row>
    <row r="3259" spans="2:12" hidden="1">
      <c r="B3259" s="1035"/>
      <c r="C3259" s="1035"/>
      <c r="D3259" s="1054"/>
      <c r="E3259" s="1066"/>
      <c r="F3259" s="1070"/>
      <c r="G3259" s="1071"/>
      <c r="H3259" s="1071"/>
      <c r="I3259" s="1071"/>
      <c r="J3259" s="1072" t="s">
        <v>740</v>
      </c>
      <c r="K3259" s="1435" t="str">
        <f>(IF($E3382&lt;&gt;0,$K$2,IF($F3382&lt;&gt;0,$K$2,IF($G3382&lt;&gt;0,$K$2,IF($H3382&lt;&gt;0,$K$2,IF($I3382&lt;&gt;0,$K$2,IF($J3382&lt;&gt;0,$K$2,"")))))))</f>
        <v/>
      </c>
      <c r="L3259" s="382"/>
    </row>
    <row r="3260" spans="2:12" ht="16.5" hidden="1">
      <c r="B3260" s="1073"/>
      <c r="C3260" s="1074"/>
      <c r="D3260" s="1075" t="s">
        <v>1022</v>
      </c>
      <c r="E3260" s="1076" t="s">
        <v>742</v>
      </c>
      <c r="F3260" s="363" t="s">
        <v>1320</v>
      </c>
      <c r="G3260" s="1077"/>
      <c r="H3260" s="1078"/>
      <c r="I3260" s="1077"/>
      <c r="J3260" s="1079"/>
      <c r="K3260" s="1435" t="str">
        <f>(IF($E3382&lt;&gt;0,$K$2,IF($F3382&lt;&gt;0,$K$2,IF($G3382&lt;&gt;0,$K$2,IF($H3382&lt;&gt;0,$K$2,IF($I3382&lt;&gt;0,$K$2,IF($J3382&lt;&gt;0,$K$2,"")))))))</f>
        <v/>
      </c>
      <c r="L3260" s="382"/>
    </row>
    <row r="3261" spans="2:12" ht="56.1" hidden="1" customHeight="1">
      <c r="B3261" s="1080" t="s">
        <v>692</v>
      </c>
      <c r="C3261" s="1081" t="s">
        <v>744</v>
      </c>
      <c r="D3261" s="1082" t="s">
        <v>1023</v>
      </c>
      <c r="E3261" s="1083">
        <f>$C$3</f>
        <v>2019</v>
      </c>
      <c r="F3261" s="364" t="s">
        <v>1318</v>
      </c>
      <c r="G3261" s="1084" t="s">
        <v>1317</v>
      </c>
      <c r="H3261" s="1085" t="s">
        <v>1016</v>
      </c>
      <c r="I3261" s="1086" t="s">
        <v>1306</v>
      </c>
      <c r="J3261" s="1087" t="s">
        <v>1307</v>
      </c>
      <c r="K3261" s="1435" t="str">
        <f>(IF($E3382&lt;&gt;0,$K$2,IF($F3382&lt;&gt;0,$K$2,IF($G3382&lt;&gt;0,$K$2,IF($H3382&lt;&gt;0,$K$2,IF($I3382&lt;&gt;0,$K$2,IF($J3382&lt;&gt;0,$K$2,"")))))))</f>
        <v/>
      </c>
      <c r="L3261" s="382"/>
    </row>
    <row r="3262" spans="2:12" ht="69" hidden="1" customHeight="1">
      <c r="B3262" s="1088"/>
      <c r="C3262" s="1089"/>
      <c r="D3262" s="1090" t="s">
        <v>497</v>
      </c>
      <c r="E3262" s="344" t="s">
        <v>344</v>
      </c>
      <c r="F3262" s="344" t="s">
        <v>345</v>
      </c>
      <c r="G3262" s="659" t="s">
        <v>1029</v>
      </c>
      <c r="H3262" s="660" t="s">
        <v>1030</v>
      </c>
      <c r="I3262" s="660" t="s">
        <v>1003</v>
      </c>
      <c r="J3262" s="661" t="s">
        <v>1288</v>
      </c>
      <c r="K3262" s="1435" t="str">
        <f>(IF($E3382&lt;&gt;0,$K$2,IF($F3382&lt;&gt;0,$K$2,IF($G3382&lt;&gt;0,$K$2,IF($H3382&lt;&gt;0,$K$2,IF($I3382&lt;&gt;0,$K$2,IF($J3382&lt;&gt;0,$K$2,"")))))))</f>
        <v/>
      </c>
      <c r="L3262" s="382"/>
    </row>
    <row r="3263" spans="2:12" hidden="1">
      <c r="B3263" s="1091"/>
      <c r="C3263" s="1819" t="str">
        <f>VLOOKUP(D3263,OP_LIST2,2,FALSE)</f>
        <v>98301</v>
      </c>
      <c r="D3263" s="1431" t="s">
        <v>1487</v>
      </c>
      <c r="E3263" s="279"/>
      <c r="F3263" s="662"/>
      <c r="G3263" s="1092"/>
      <c r="H3263" s="668"/>
      <c r="I3263" s="668"/>
      <c r="J3263" s="669"/>
      <c r="K3263" s="1435" t="str">
        <f>(IF($E3382&lt;&gt;0,$K$2,IF($F3382&lt;&gt;0,$K$2,IF($G3382&lt;&gt;0,$K$2,IF($H3382&lt;&gt;0,$K$2,IF($I3382&lt;&gt;0,$K$2,IF($J3382&lt;&gt;0,$K$2,"")))))))</f>
        <v/>
      </c>
      <c r="L3263" s="382"/>
    </row>
    <row r="3264" spans="2:12" hidden="1">
      <c r="B3264" s="1093"/>
      <c r="C3264" s="1818">
        <f>VLOOKUP(D3265,EBK_DEIN2,2,FALSE)</f>
        <v>1108</v>
      </c>
      <c r="D3264" s="1432" t="s">
        <v>1272</v>
      </c>
      <c r="E3264" s="662"/>
      <c r="F3264" s="662"/>
      <c r="G3264" s="1094"/>
      <c r="H3264" s="670"/>
      <c r="I3264" s="670"/>
      <c r="J3264" s="671"/>
      <c r="K3264" s="1435" t="str">
        <f>(IF($E3382&lt;&gt;0,$K$2,IF($F3382&lt;&gt;0,$K$2,IF($G3382&lt;&gt;0,$K$2,IF($H3382&lt;&gt;0,$K$2,IF($I3382&lt;&gt;0,$K$2,IF($J3382&lt;&gt;0,$K$2,"")))))))</f>
        <v/>
      </c>
      <c r="L3264" s="382"/>
    </row>
    <row r="3265" spans="1:12" hidden="1">
      <c r="B3265" s="1095"/>
      <c r="C3265" s="1819">
        <f>+C3264</f>
        <v>1108</v>
      </c>
      <c r="D3265" s="1431" t="s">
        <v>62</v>
      </c>
      <c r="E3265" s="662"/>
      <c r="F3265" s="662"/>
      <c r="G3265" s="1094"/>
      <c r="H3265" s="670"/>
      <c r="I3265" s="670"/>
      <c r="J3265" s="671"/>
      <c r="K3265" s="1435" t="str">
        <f>(IF($E3382&lt;&gt;0,$K$2,IF($F3382&lt;&gt;0,$K$2,IF($G3382&lt;&gt;0,$K$2,IF($H3382&lt;&gt;0,$K$2,IF($I3382&lt;&gt;0,$K$2,IF($J3382&lt;&gt;0,$K$2,"")))))))</f>
        <v/>
      </c>
      <c r="L3265" s="382"/>
    </row>
    <row r="3266" spans="1:12" hidden="1">
      <c r="B3266" s="1096"/>
      <c r="C3266" s="1097"/>
      <c r="D3266" s="1098" t="s">
        <v>1024</v>
      </c>
      <c r="E3266" s="662"/>
      <c r="F3266" s="662"/>
      <c r="G3266" s="1099"/>
      <c r="H3266" s="672"/>
      <c r="I3266" s="672"/>
      <c r="J3266" s="673"/>
      <c r="K3266" s="1435" t="str">
        <f>(IF($E3382&lt;&gt;0,$K$2,IF($F3382&lt;&gt;0,$K$2,IF($G3382&lt;&gt;0,$K$2,IF($H3382&lt;&gt;0,$K$2,IF($I3382&lt;&gt;0,$K$2,IF($J3382&lt;&gt;0,$K$2,"")))))))</f>
        <v/>
      </c>
      <c r="L3266" s="382"/>
    </row>
    <row r="3267" spans="1:12" hidden="1">
      <c r="B3267" s="1100">
        <v>100</v>
      </c>
      <c r="C3267" s="2213" t="s">
        <v>498</v>
      </c>
      <c r="D3267" s="2194"/>
      <c r="E3267" s="349">
        <f t="shared" ref="E3267:J3267" si="545">SUM(E3268:E3269)</f>
        <v>0</v>
      </c>
      <c r="F3267" s="350">
        <f t="shared" si="545"/>
        <v>0</v>
      </c>
      <c r="G3267" s="463">
        <f t="shared" si="545"/>
        <v>0</v>
      </c>
      <c r="H3267" s="464">
        <f t="shared" si="545"/>
        <v>0</v>
      </c>
      <c r="I3267" s="464">
        <f t="shared" si="545"/>
        <v>0</v>
      </c>
      <c r="J3267" s="465">
        <f t="shared" si="545"/>
        <v>0</v>
      </c>
      <c r="K3267" s="1433" t="str">
        <f>(IF($E3267&lt;&gt;0,$K$2,IF($F3267&lt;&gt;0,$K$2,IF($G3267&lt;&gt;0,$K$2,IF($H3267&lt;&gt;0,$K$2,IF($I3267&lt;&gt;0,$K$2,IF($J3267&lt;&gt;0,$K$2,"")))))))</f>
        <v/>
      </c>
      <c r="L3267" s="383"/>
    </row>
    <row r="3268" spans="1:12" hidden="1">
      <c r="B3268" s="1101"/>
      <c r="C3268" s="1102">
        <v>101</v>
      </c>
      <c r="D3268" s="1103" t="s">
        <v>499</v>
      </c>
      <c r="E3268" s="507"/>
      <c r="F3268" s="516">
        <f>G3268+H3268+I3268+J3268</f>
        <v>0</v>
      </c>
      <c r="G3268" s="430"/>
      <c r="H3268" s="431"/>
      <c r="I3268" s="431"/>
      <c r="J3268" s="432"/>
      <c r="K3268" s="1433" t="str">
        <f t="shared" ref="K3268:K3334" si="546">(IF($E3268&lt;&gt;0,$K$2,IF($F3268&lt;&gt;0,$K$2,IF($G3268&lt;&gt;0,$K$2,IF($H3268&lt;&gt;0,$K$2,IF($I3268&lt;&gt;0,$K$2,IF($J3268&lt;&gt;0,$K$2,"")))))))</f>
        <v/>
      </c>
      <c r="L3268" s="383"/>
    </row>
    <row r="3269" spans="1:12" ht="36" hidden="1" customHeight="1">
      <c r="A3269" s="1035"/>
      <c r="B3269" s="1101"/>
      <c r="C3269" s="1104">
        <v>102</v>
      </c>
      <c r="D3269" s="1105" t="s">
        <v>500</v>
      </c>
      <c r="E3269" s="513"/>
      <c r="F3269" s="517">
        <f>G3269+H3269+I3269+J3269</f>
        <v>0</v>
      </c>
      <c r="G3269" s="442"/>
      <c r="H3269" s="443"/>
      <c r="I3269" s="443"/>
      <c r="J3269" s="444"/>
      <c r="K3269" s="1433" t="str">
        <f t="shared" si="546"/>
        <v/>
      </c>
      <c r="L3269" s="383"/>
    </row>
    <row r="3270" spans="1:12" hidden="1">
      <c r="A3270" s="1035"/>
      <c r="B3270" s="1100">
        <v>200</v>
      </c>
      <c r="C3270" s="2199" t="s">
        <v>501</v>
      </c>
      <c r="D3270" s="2199"/>
      <c r="E3270" s="349">
        <f t="shared" ref="E3270:J3270" si="547">SUM(E3271:E3275)</f>
        <v>0</v>
      </c>
      <c r="F3270" s="350">
        <f t="shared" si="547"/>
        <v>0</v>
      </c>
      <c r="G3270" s="463">
        <f t="shared" si="547"/>
        <v>0</v>
      </c>
      <c r="H3270" s="464">
        <f t="shared" si="547"/>
        <v>0</v>
      </c>
      <c r="I3270" s="464">
        <f t="shared" si="547"/>
        <v>0</v>
      </c>
      <c r="J3270" s="465">
        <f t="shared" si="547"/>
        <v>0</v>
      </c>
      <c r="K3270" s="1433" t="str">
        <f t="shared" si="546"/>
        <v/>
      </c>
      <c r="L3270" s="383"/>
    </row>
    <row r="3271" spans="1:12" hidden="1">
      <c r="A3271" s="1035"/>
      <c r="B3271" s="1106"/>
      <c r="C3271" s="1102">
        <v>201</v>
      </c>
      <c r="D3271" s="1103" t="s">
        <v>502</v>
      </c>
      <c r="E3271" s="507"/>
      <c r="F3271" s="516">
        <f>G3271+H3271+I3271+J3271</f>
        <v>0</v>
      </c>
      <c r="G3271" s="430"/>
      <c r="H3271" s="431"/>
      <c r="I3271" s="431"/>
      <c r="J3271" s="432"/>
      <c r="K3271" s="1433" t="str">
        <f t="shared" si="546"/>
        <v/>
      </c>
      <c r="L3271" s="383"/>
    </row>
    <row r="3272" spans="1:12" hidden="1">
      <c r="A3272" s="1035"/>
      <c r="B3272" s="1107"/>
      <c r="C3272" s="1108">
        <v>202</v>
      </c>
      <c r="D3272" s="1109" t="s">
        <v>503</v>
      </c>
      <c r="E3272" s="509"/>
      <c r="F3272" s="518">
        <f>G3272+H3272+I3272+J3272</f>
        <v>0</v>
      </c>
      <c r="G3272" s="433"/>
      <c r="H3272" s="434"/>
      <c r="I3272" s="434"/>
      <c r="J3272" s="435"/>
      <c r="K3272" s="1433" t="str">
        <f t="shared" si="546"/>
        <v/>
      </c>
      <c r="L3272" s="383"/>
    </row>
    <row r="3273" spans="1:12" ht="31.5" hidden="1">
      <c r="A3273" s="1035"/>
      <c r="B3273" s="1110"/>
      <c r="C3273" s="1108">
        <v>205</v>
      </c>
      <c r="D3273" s="1109" t="s">
        <v>885</v>
      </c>
      <c r="E3273" s="509"/>
      <c r="F3273" s="518">
        <f>G3273+H3273+I3273+J3273</f>
        <v>0</v>
      </c>
      <c r="G3273" s="433"/>
      <c r="H3273" s="434"/>
      <c r="I3273" s="434"/>
      <c r="J3273" s="435"/>
      <c r="K3273" s="1433" t="str">
        <f t="shared" si="546"/>
        <v/>
      </c>
      <c r="L3273" s="383"/>
    </row>
    <row r="3274" spans="1:12" hidden="1">
      <c r="A3274" s="1035"/>
      <c r="B3274" s="1110"/>
      <c r="C3274" s="1108">
        <v>208</v>
      </c>
      <c r="D3274" s="1111" t="s">
        <v>886</v>
      </c>
      <c r="E3274" s="509"/>
      <c r="F3274" s="518">
        <f>G3274+H3274+I3274+J3274</f>
        <v>0</v>
      </c>
      <c r="G3274" s="433"/>
      <c r="H3274" s="434"/>
      <c r="I3274" s="434"/>
      <c r="J3274" s="435"/>
      <c r="K3274" s="1433" t="str">
        <f t="shared" si="546"/>
        <v/>
      </c>
      <c r="L3274" s="383"/>
    </row>
    <row r="3275" spans="1:12" hidden="1">
      <c r="A3275" s="1035"/>
      <c r="B3275" s="1106"/>
      <c r="C3275" s="1104">
        <v>209</v>
      </c>
      <c r="D3275" s="1112" t="s">
        <v>887</v>
      </c>
      <c r="E3275" s="513"/>
      <c r="F3275" s="517">
        <f>G3275+H3275+I3275+J3275</f>
        <v>0</v>
      </c>
      <c r="G3275" s="442"/>
      <c r="H3275" s="443"/>
      <c r="I3275" s="443"/>
      <c r="J3275" s="444"/>
      <c r="K3275" s="1433" t="str">
        <f t="shared" si="546"/>
        <v/>
      </c>
      <c r="L3275" s="383"/>
    </row>
    <row r="3276" spans="1:12" hidden="1">
      <c r="B3276" s="1100">
        <v>500</v>
      </c>
      <c r="C3276" s="2201" t="s">
        <v>888</v>
      </c>
      <c r="D3276" s="2201"/>
      <c r="E3276" s="349">
        <f t="shared" ref="E3276:J3276" si="548">SUM(E3277:E3283)</f>
        <v>0</v>
      </c>
      <c r="F3276" s="350">
        <f t="shared" si="548"/>
        <v>0</v>
      </c>
      <c r="G3276" s="463">
        <f t="shared" si="548"/>
        <v>0</v>
      </c>
      <c r="H3276" s="464">
        <f t="shared" si="548"/>
        <v>0</v>
      </c>
      <c r="I3276" s="464">
        <f t="shared" si="548"/>
        <v>0</v>
      </c>
      <c r="J3276" s="465">
        <f t="shared" si="548"/>
        <v>0</v>
      </c>
      <c r="K3276" s="1433" t="str">
        <f t="shared" si="546"/>
        <v/>
      </c>
      <c r="L3276" s="383"/>
    </row>
    <row r="3277" spans="1:12" ht="31.5" hidden="1">
      <c r="A3277" s="1035"/>
      <c r="B3277" s="1106"/>
      <c r="C3277" s="1113">
        <v>551</v>
      </c>
      <c r="D3277" s="1114" t="s">
        <v>889</v>
      </c>
      <c r="E3277" s="507"/>
      <c r="F3277" s="516">
        <f t="shared" ref="F3277:F3284" si="549">G3277+H3277+I3277+J3277</f>
        <v>0</v>
      </c>
      <c r="G3277" s="1395">
        <v>0</v>
      </c>
      <c r="H3277" s="1396">
        <v>0</v>
      </c>
      <c r="I3277" s="1396">
        <v>0</v>
      </c>
      <c r="J3277" s="432"/>
      <c r="K3277" s="1433" t="str">
        <f t="shared" si="546"/>
        <v/>
      </c>
      <c r="L3277" s="383"/>
    </row>
    <row r="3278" spans="1:12" hidden="1">
      <c r="B3278" s="1106"/>
      <c r="C3278" s="1115">
        <f>C3277+1</f>
        <v>552</v>
      </c>
      <c r="D3278" s="1116" t="s">
        <v>890</v>
      </c>
      <c r="E3278" s="509"/>
      <c r="F3278" s="518">
        <f t="shared" si="549"/>
        <v>0</v>
      </c>
      <c r="G3278" s="1397">
        <v>0</v>
      </c>
      <c r="H3278" s="1398">
        <v>0</v>
      </c>
      <c r="I3278" s="1398">
        <v>0</v>
      </c>
      <c r="J3278" s="435"/>
      <c r="K3278" s="1433" t="str">
        <f t="shared" si="546"/>
        <v/>
      </c>
      <c r="L3278" s="383"/>
    </row>
    <row r="3279" spans="1:12" hidden="1">
      <c r="A3279" s="1035"/>
      <c r="B3279" s="1117"/>
      <c r="C3279" s="1115">
        <v>558</v>
      </c>
      <c r="D3279" s="1118" t="s">
        <v>1444</v>
      </c>
      <c r="E3279" s="509"/>
      <c r="F3279" s="518">
        <f>G3279+H3279+I3279+J3279</f>
        <v>0</v>
      </c>
      <c r="G3279" s="1397">
        <v>0</v>
      </c>
      <c r="H3279" s="1398">
        <v>0</v>
      </c>
      <c r="I3279" s="1398">
        <v>0</v>
      </c>
      <c r="J3279" s="638">
        <v>0</v>
      </c>
      <c r="K3279" s="1433" t="str">
        <f t="shared" si="546"/>
        <v/>
      </c>
      <c r="L3279" s="383"/>
    </row>
    <row r="3280" spans="1:12" hidden="1">
      <c r="A3280" s="307"/>
      <c r="B3280" s="1117"/>
      <c r="C3280" s="1115">
        <v>560</v>
      </c>
      <c r="D3280" s="1118" t="s">
        <v>891</v>
      </c>
      <c r="E3280" s="509"/>
      <c r="F3280" s="518">
        <f t="shared" si="549"/>
        <v>0</v>
      </c>
      <c r="G3280" s="1397">
        <v>0</v>
      </c>
      <c r="H3280" s="1398">
        <v>0</v>
      </c>
      <c r="I3280" s="1398">
        <v>0</v>
      </c>
      <c r="J3280" s="435"/>
      <c r="K3280" s="1433" t="str">
        <f t="shared" si="546"/>
        <v/>
      </c>
      <c r="L3280" s="383"/>
    </row>
    <row r="3281" spans="1:12" hidden="1">
      <c r="B3281" s="1117"/>
      <c r="C3281" s="1115">
        <v>580</v>
      </c>
      <c r="D3281" s="1116" t="s">
        <v>892</v>
      </c>
      <c r="E3281" s="509"/>
      <c r="F3281" s="518">
        <f t="shared" si="549"/>
        <v>0</v>
      </c>
      <c r="G3281" s="1397">
        <v>0</v>
      </c>
      <c r="H3281" s="1398">
        <v>0</v>
      </c>
      <c r="I3281" s="1398">
        <v>0</v>
      </c>
      <c r="J3281" s="435"/>
      <c r="K3281" s="1433" t="str">
        <f t="shared" si="546"/>
        <v/>
      </c>
      <c r="L3281" s="383"/>
    </row>
    <row r="3282" spans="1:12" ht="31.5" hidden="1">
      <c r="B3282" s="1106"/>
      <c r="C3282" s="1108">
        <v>588</v>
      </c>
      <c r="D3282" s="1111" t="s">
        <v>1448</v>
      </c>
      <c r="E3282" s="509"/>
      <c r="F3282" s="518">
        <f>G3282+H3282+I3282+J3282</f>
        <v>0</v>
      </c>
      <c r="G3282" s="1397">
        <v>0</v>
      </c>
      <c r="H3282" s="1398">
        <v>0</v>
      </c>
      <c r="I3282" s="1398">
        <v>0</v>
      </c>
      <c r="J3282" s="638">
        <v>0</v>
      </c>
      <c r="K3282" s="1433" t="str">
        <f t="shared" si="546"/>
        <v/>
      </c>
      <c r="L3282" s="383"/>
    </row>
    <row r="3283" spans="1:12" ht="31.5" hidden="1">
      <c r="B3283" s="1106"/>
      <c r="C3283" s="1119">
        <v>590</v>
      </c>
      <c r="D3283" s="1120" t="s">
        <v>893</v>
      </c>
      <c r="E3283" s="513"/>
      <c r="F3283" s="517">
        <f t="shared" si="549"/>
        <v>0</v>
      </c>
      <c r="G3283" s="442"/>
      <c r="H3283" s="443"/>
      <c r="I3283" s="443"/>
      <c r="J3283" s="444"/>
      <c r="K3283" s="1433" t="str">
        <f t="shared" si="546"/>
        <v/>
      </c>
      <c r="L3283" s="383"/>
    </row>
    <row r="3284" spans="1:12" hidden="1">
      <c r="A3284" s="7">
        <v>5</v>
      </c>
      <c r="B3284" s="1100">
        <v>800</v>
      </c>
      <c r="C3284" s="2202" t="s">
        <v>1025</v>
      </c>
      <c r="D3284" s="2203"/>
      <c r="E3284" s="1415"/>
      <c r="F3284" s="352">
        <f t="shared" si="549"/>
        <v>0</v>
      </c>
      <c r="G3284" s="1214"/>
      <c r="H3284" s="1215"/>
      <c r="I3284" s="1215"/>
      <c r="J3284" s="1216"/>
      <c r="K3284" s="1433" t="str">
        <f t="shared" si="546"/>
        <v/>
      </c>
      <c r="L3284" s="383"/>
    </row>
    <row r="3285" spans="1:12" hidden="1">
      <c r="A3285" s="8">
        <v>10</v>
      </c>
      <c r="B3285" s="1100">
        <v>1000</v>
      </c>
      <c r="C3285" s="2199" t="s">
        <v>895</v>
      </c>
      <c r="D3285" s="2199"/>
      <c r="E3285" s="351">
        <f t="shared" ref="E3285:J3285" si="550">SUM(E3286:E3302)</f>
        <v>0</v>
      </c>
      <c r="F3285" s="352">
        <f t="shared" si="550"/>
        <v>0</v>
      </c>
      <c r="G3285" s="463">
        <f t="shared" si="550"/>
        <v>0</v>
      </c>
      <c r="H3285" s="464">
        <f t="shared" si="550"/>
        <v>0</v>
      </c>
      <c r="I3285" s="464">
        <f t="shared" si="550"/>
        <v>0</v>
      </c>
      <c r="J3285" s="465">
        <f t="shared" si="550"/>
        <v>0</v>
      </c>
      <c r="K3285" s="1433" t="str">
        <f t="shared" si="546"/>
        <v/>
      </c>
      <c r="L3285" s="383"/>
    </row>
    <row r="3286" spans="1:12" hidden="1">
      <c r="A3286" s="8">
        <v>15</v>
      </c>
      <c r="B3286" s="1107"/>
      <c r="C3286" s="1102">
        <v>1011</v>
      </c>
      <c r="D3286" s="1121" t="s">
        <v>896</v>
      </c>
      <c r="E3286" s="507"/>
      <c r="F3286" s="516">
        <f t="shared" ref="F3286:F3302" si="551">G3286+H3286+I3286+J3286</f>
        <v>0</v>
      </c>
      <c r="G3286" s="430"/>
      <c r="H3286" s="431"/>
      <c r="I3286" s="431"/>
      <c r="J3286" s="432"/>
      <c r="K3286" s="1433" t="str">
        <f t="shared" si="546"/>
        <v/>
      </c>
      <c r="L3286" s="383"/>
    </row>
    <row r="3287" spans="1:12" hidden="1">
      <c r="A3287" s="7">
        <v>35</v>
      </c>
      <c r="B3287" s="1107"/>
      <c r="C3287" s="1108">
        <v>1012</v>
      </c>
      <c r="D3287" s="1109" t="s">
        <v>897</v>
      </c>
      <c r="E3287" s="509"/>
      <c r="F3287" s="518">
        <f t="shared" si="551"/>
        <v>0</v>
      </c>
      <c r="G3287" s="433"/>
      <c r="H3287" s="434"/>
      <c r="I3287" s="434"/>
      <c r="J3287" s="435"/>
      <c r="K3287" s="1433" t="str">
        <f t="shared" si="546"/>
        <v/>
      </c>
      <c r="L3287" s="383"/>
    </row>
    <row r="3288" spans="1:12" hidden="1">
      <c r="A3288" s="8">
        <v>40</v>
      </c>
      <c r="B3288" s="1107"/>
      <c r="C3288" s="1108">
        <v>1013</v>
      </c>
      <c r="D3288" s="1109" t="s">
        <v>898</v>
      </c>
      <c r="E3288" s="509"/>
      <c r="F3288" s="518">
        <f t="shared" si="551"/>
        <v>0</v>
      </c>
      <c r="G3288" s="433"/>
      <c r="H3288" s="434"/>
      <c r="I3288" s="434"/>
      <c r="J3288" s="435"/>
      <c r="K3288" s="1433" t="str">
        <f t="shared" si="546"/>
        <v/>
      </c>
      <c r="L3288" s="383"/>
    </row>
    <row r="3289" spans="1:12" hidden="1">
      <c r="A3289" s="8">
        <v>45</v>
      </c>
      <c r="B3289" s="1107"/>
      <c r="C3289" s="1108">
        <v>1014</v>
      </c>
      <c r="D3289" s="1109" t="s">
        <v>899</v>
      </c>
      <c r="E3289" s="509"/>
      <c r="F3289" s="518">
        <f t="shared" si="551"/>
        <v>0</v>
      </c>
      <c r="G3289" s="433"/>
      <c r="H3289" s="434"/>
      <c r="I3289" s="434"/>
      <c r="J3289" s="435"/>
      <c r="K3289" s="1433" t="str">
        <f t="shared" si="546"/>
        <v/>
      </c>
      <c r="L3289" s="383"/>
    </row>
    <row r="3290" spans="1:12" hidden="1">
      <c r="A3290" s="8">
        <v>50</v>
      </c>
      <c r="B3290" s="1107"/>
      <c r="C3290" s="1108">
        <v>1015</v>
      </c>
      <c r="D3290" s="1109" t="s">
        <v>900</v>
      </c>
      <c r="E3290" s="509"/>
      <c r="F3290" s="518">
        <f t="shared" si="551"/>
        <v>0</v>
      </c>
      <c r="G3290" s="433"/>
      <c r="H3290" s="434"/>
      <c r="I3290" s="434"/>
      <c r="J3290" s="435"/>
      <c r="K3290" s="1433" t="str">
        <f t="shared" si="546"/>
        <v/>
      </c>
      <c r="L3290" s="383"/>
    </row>
    <row r="3291" spans="1:12" hidden="1">
      <c r="A3291" s="8">
        <v>55</v>
      </c>
      <c r="B3291" s="1107"/>
      <c r="C3291" s="1122">
        <v>1016</v>
      </c>
      <c r="D3291" s="1123" t="s">
        <v>901</v>
      </c>
      <c r="E3291" s="511"/>
      <c r="F3291" s="519">
        <f t="shared" si="551"/>
        <v>0</v>
      </c>
      <c r="G3291" s="497"/>
      <c r="H3291" s="498"/>
      <c r="I3291" s="498"/>
      <c r="J3291" s="499"/>
      <c r="K3291" s="1433" t="str">
        <f t="shared" si="546"/>
        <v/>
      </c>
      <c r="L3291" s="383"/>
    </row>
    <row r="3292" spans="1:12" hidden="1">
      <c r="A3292" s="8">
        <v>60</v>
      </c>
      <c r="B3292" s="1101"/>
      <c r="C3292" s="1124">
        <v>1020</v>
      </c>
      <c r="D3292" s="1125" t="s">
        <v>902</v>
      </c>
      <c r="E3292" s="1416"/>
      <c r="F3292" s="521">
        <f t="shared" si="551"/>
        <v>0</v>
      </c>
      <c r="G3292" s="439"/>
      <c r="H3292" s="440"/>
      <c r="I3292" s="440"/>
      <c r="J3292" s="441"/>
      <c r="K3292" s="1433" t="str">
        <f t="shared" si="546"/>
        <v/>
      </c>
      <c r="L3292" s="383"/>
    </row>
    <row r="3293" spans="1:12" hidden="1">
      <c r="A3293" s="7">
        <v>65</v>
      </c>
      <c r="B3293" s="1107"/>
      <c r="C3293" s="1126">
        <v>1030</v>
      </c>
      <c r="D3293" s="1127" t="s">
        <v>903</v>
      </c>
      <c r="E3293" s="1417"/>
      <c r="F3293" s="523">
        <f t="shared" si="551"/>
        <v>0</v>
      </c>
      <c r="G3293" s="436"/>
      <c r="H3293" s="437"/>
      <c r="I3293" s="437"/>
      <c r="J3293" s="438"/>
      <c r="K3293" s="1433" t="str">
        <f t="shared" si="546"/>
        <v/>
      </c>
      <c r="L3293" s="383"/>
    </row>
    <row r="3294" spans="1:12" hidden="1">
      <c r="A3294" s="8">
        <v>70</v>
      </c>
      <c r="B3294" s="1107"/>
      <c r="C3294" s="1124">
        <v>1051</v>
      </c>
      <c r="D3294" s="1128" t="s">
        <v>904</v>
      </c>
      <c r="E3294" s="1416"/>
      <c r="F3294" s="521">
        <f t="shared" si="551"/>
        <v>0</v>
      </c>
      <c r="G3294" s="439"/>
      <c r="H3294" s="440"/>
      <c r="I3294" s="440"/>
      <c r="J3294" s="441"/>
      <c r="K3294" s="1433" t="str">
        <f t="shared" si="546"/>
        <v/>
      </c>
      <c r="L3294" s="383"/>
    </row>
    <row r="3295" spans="1:12" hidden="1">
      <c r="A3295" s="8">
        <v>75</v>
      </c>
      <c r="B3295" s="1107"/>
      <c r="C3295" s="1108">
        <v>1052</v>
      </c>
      <c r="D3295" s="1109" t="s">
        <v>905</v>
      </c>
      <c r="E3295" s="509"/>
      <c r="F3295" s="518">
        <f t="shared" si="551"/>
        <v>0</v>
      </c>
      <c r="G3295" s="433"/>
      <c r="H3295" s="434"/>
      <c r="I3295" s="434"/>
      <c r="J3295" s="435"/>
      <c r="K3295" s="1433" t="str">
        <f t="shared" si="546"/>
        <v/>
      </c>
      <c r="L3295" s="383"/>
    </row>
    <row r="3296" spans="1:12" hidden="1">
      <c r="A3296" s="8">
        <v>80</v>
      </c>
      <c r="B3296" s="1107"/>
      <c r="C3296" s="1126">
        <v>1053</v>
      </c>
      <c r="D3296" s="1127" t="s">
        <v>1324</v>
      </c>
      <c r="E3296" s="1417"/>
      <c r="F3296" s="523">
        <f t="shared" si="551"/>
        <v>0</v>
      </c>
      <c r="G3296" s="436"/>
      <c r="H3296" s="437"/>
      <c r="I3296" s="437"/>
      <c r="J3296" s="438"/>
      <c r="K3296" s="1433" t="str">
        <f t="shared" si="546"/>
        <v/>
      </c>
      <c r="L3296" s="383"/>
    </row>
    <row r="3297" spans="1:12" hidden="1">
      <c r="A3297" s="8">
        <v>80</v>
      </c>
      <c r="B3297" s="1107"/>
      <c r="C3297" s="1124">
        <v>1062</v>
      </c>
      <c r="D3297" s="1125" t="s">
        <v>906</v>
      </c>
      <c r="E3297" s="1416"/>
      <c r="F3297" s="521">
        <f t="shared" si="551"/>
        <v>0</v>
      </c>
      <c r="G3297" s="439"/>
      <c r="H3297" s="440"/>
      <c r="I3297" s="440"/>
      <c r="J3297" s="441"/>
      <c r="K3297" s="1433" t="str">
        <f t="shared" si="546"/>
        <v/>
      </c>
      <c r="L3297" s="383"/>
    </row>
    <row r="3298" spans="1:12" hidden="1">
      <c r="A3298" s="8">
        <v>85</v>
      </c>
      <c r="B3298" s="1107"/>
      <c r="C3298" s="1126">
        <v>1063</v>
      </c>
      <c r="D3298" s="1129" t="s">
        <v>1282</v>
      </c>
      <c r="E3298" s="1417"/>
      <c r="F3298" s="523">
        <f t="shared" si="551"/>
        <v>0</v>
      </c>
      <c r="G3298" s="436"/>
      <c r="H3298" s="437"/>
      <c r="I3298" s="437"/>
      <c r="J3298" s="438"/>
      <c r="K3298" s="1433" t="str">
        <f t="shared" si="546"/>
        <v/>
      </c>
      <c r="L3298" s="383"/>
    </row>
    <row r="3299" spans="1:12" hidden="1">
      <c r="A3299" s="8">
        <v>90</v>
      </c>
      <c r="B3299" s="1107"/>
      <c r="C3299" s="1130">
        <v>1069</v>
      </c>
      <c r="D3299" s="1131" t="s">
        <v>907</v>
      </c>
      <c r="E3299" s="1418"/>
      <c r="F3299" s="525">
        <f t="shared" si="551"/>
        <v>0</v>
      </c>
      <c r="G3299" s="622"/>
      <c r="H3299" s="623"/>
      <c r="I3299" s="623"/>
      <c r="J3299" s="587"/>
      <c r="K3299" s="1433" t="str">
        <f t="shared" si="546"/>
        <v/>
      </c>
      <c r="L3299" s="383"/>
    </row>
    <row r="3300" spans="1:12" hidden="1">
      <c r="A3300" s="8">
        <v>90</v>
      </c>
      <c r="B3300" s="1101"/>
      <c r="C3300" s="1124">
        <v>1091</v>
      </c>
      <c r="D3300" s="1128" t="s">
        <v>1325</v>
      </c>
      <c r="E3300" s="1416"/>
      <c r="F3300" s="521">
        <f t="shared" si="551"/>
        <v>0</v>
      </c>
      <c r="G3300" s="439"/>
      <c r="H3300" s="440"/>
      <c r="I3300" s="440"/>
      <c r="J3300" s="441"/>
      <c r="K3300" s="1433" t="str">
        <f t="shared" si="546"/>
        <v/>
      </c>
      <c r="L3300" s="383"/>
    </row>
    <row r="3301" spans="1:12" hidden="1">
      <c r="A3301" s="7">
        <v>115</v>
      </c>
      <c r="B3301" s="1107"/>
      <c r="C3301" s="1108">
        <v>1092</v>
      </c>
      <c r="D3301" s="1109" t="s">
        <v>1088</v>
      </c>
      <c r="E3301" s="509"/>
      <c r="F3301" s="518">
        <f t="shared" si="551"/>
        <v>0</v>
      </c>
      <c r="G3301" s="433"/>
      <c r="H3301" s="434"/>
      <c r="I3301" s="434"/>
      <c r="J3301" s="435"/>
      <c r="K3301" s="1433" t="str">
        <f t="shared" si="546"/>
        <v/>
      </c>
      <c r="L3301" s="383"/>
    </row>
    <row r="3302" spans="1:12" hidden="1">
      <c r="A3302" s="7">
        <v>125</v>
      </c>
      <c r="B3302" s="1107"/>
      <c r="C3302" s="1104">
        <v>1098</v>
      </c>
      <c r="D3302" s="1132" t="s">
        <v>908</v>
      </c>
      <c r="E3302" s="513"/>
      <c r="F3302" s="517">
        <f t="shared" si="551"/>
        <v>0</v>
      </c>
      <c r="G3302" s="442"/>
      <c r="H3302" s="443"/>
      <c r="I3302" s="443"/>
      <c r="J3302" s="444"/>
      <c r="K3302" s="1433" t="str">
        <f t="shared" si="546"/>
        <v/>
      </c>
      <c r="L3302" s="383"/>
    </row>
    <row r="3303" spans="1:12" hidden="1">
      <c r="A3303" s="8">
        <v>130</v>
      </c>
      <c r="B3303" s="1100">
        <v>1900</v>
      </c>
      <c r="C3303" s="2192" t="s">
        <v>575</v>
      </c>
      <c r="D3303" s="2192"/>
      <c r="E3303" s="351">
        <f t="shared" ref="E3303:J3303" si="552">SUM(E3304:E3306)</f>
        <v>0</v>
      </c>
      <c r="F3303" s="352">
        <f t="shared" si="552"/>
        <v>0</v>
      </c>
      <c r="G3303" s="463">
        <f t="shared" si="552"/>
        <v>0</v>
      </c>
      <c r="H3303" s="464">
        <f t="shared" si="552"/>
        <v>0</v>
      </c>
      <c r="I3303" s="464">
        <f t="shared" si="552"/>
        <v>0</v>
      </c>
      <c r="J3303" s="465">
        <f t="shared" si="552"/>
        <v>0</v>
      </c>
      <c r="K3303" s="1433" t="str">
        <f t="shared" si="546"/>
        <v/>
      </c>
      <c r="L3303" s="383"/>
    </row>
    <row r="3304" spans="1:12" ht="31.5" hidden="1">
      <c r="A3304" s="8">
        <v>135</v>
      </c>
      <c r="B3304" s="1107"/>
      <c r="C3304" s="1102">
        <v>1901</v>
      </c>
      <c r="D3304" s="1133" t="s">
        <v>576</v>
      </c>
      <c r="E3304" s="507"/>
      <c r="F3304" s="516">
        <f>G3304+H3304+I3304+J3304</f>
        <v>0</v>
      </c>
      <c r="G3304" s="430"/>
      <c r="H3304" s="431"/>
      <c r="I3304" s="431"/>
      <c r="J3304" s="432"/>
      <c r="K3304" s="1433" t="str">
        <f t="shared" si="546"/>
        <v/>
      </c>
      <c r="L3304" s="383"/>
    </row>
    <row r="3305" spans="1:12" ht="31.5" hidden="1">
      <c r="A3305" s="8">
        <v>140</v>
      </c>
      <c r="B3305" s="1134"/>
      <c r="C3305" s="1108">
        <v>1981</v>
      </c>
      <c r="D3305" s="1135" t="s">
        <v>577</v>
      </c>
      <c r="E3305" s="509"/>
      <c r="F3305" s="518">
        <f>G3305+H3305+I3305+J3305</f>
        <v>0</v>
      </c>
      <c r="G3305" s="433"/>
      <c r="H3305" s="434"/>
      <c r="I3305" s="434"/>
      <c r="J3305" s="435"/>
      <c r="K3305" s="1433" t="str">
        <f t="shared" si="546"/>
        <v/>
      </c>
      <c r="L3305" s="383"/>
    </row>
    <row r="3306" spans="1:12" ht="31.5" hidden="1">
      <c r="A3306" s="8">
        <v>145</v>
      </c>
      <c r="B3306" s="1107"/>
      <c r="C3306" s="1104">
        <v>1991</v>
      </c>
      <c r="D3306" s="1136" t="s">
        <v>578</v>
      </c>
      <c r="E3306" s="513"/>
      <c r="F3306" s="517">
        <f>G3306+H3306+I3306+J3306</f>
        <v>0</v>
      </c>
      <c r="G3306" s="442"/>
      <c r="H3306" s="443"/>
      <c r="I3306" s="443"/>
      <c r="J3306" s="444"/>
      <c r="K3306" s="1433" t="str">
        <f t="shared" si="546"/>
        <v/>
      </c>
      <c r="L3306" s="383"/>
    </row>
    <row r="3307" spans="1:12" hidden="1">
      <c r="A3307" s="8">
        <v>150</v>
      </c>
      <c r="B3307" s="1100">
        <v>2100</v>
      </c>
      <c r="C3307" s="2192" t="s">
        <v>1072</v>
      </c>
      <c r="D3307" s="2192"/>
      <c r="E3307" s="351">
        <f t="shared" ref="E3307:J3307" si="553">SUM(E3308:E3312)</f>
        <v>0</v>
      </c>
      <c r="F3307" s="352">
        <f t="shared" si="553"/>
        <v>0</v>
      </c>
      <c r="G3307" s="463">
        <f t="shared" si="553"/>
        <v>0</v>
      </c>
      <c r="H3307" s="464">
        <f t="shared" si="553"/>
        <v>0</v>
      </c>
      <c r="I3307" s="464">
        <f t="shared" si="553"/>
        <v>0</v>
      </c>
      <c r="J3307" s="465">
        <f t="shared" si="553"/>
        <v>0</v>
      </c>
      <c r="K3307" s="1433" t="str">
        <f t="shared" si="546"/>
        <v/>
      </c>
      <c r="L3307" s="383"/>
    </row>
    <row r="3308" spans="1:12" hidden="1">
      <c r="A3308" s="8">
        <v>155</v>
      </c>
      <c r="B3308" s="1107"/>
      <c r="C3308" s="1102">
        <v>2110</v>
      </c>
      <c r="D3308" s="1137" t="s">
        <v>909</v>
      </c>
      <c r="E3308" s="507"/>
      <c r="F3308" s="516">
        <f>G3308+H3308+I3308+J3308</f>
        <v>0</v>
      </c>
      <c r="G3308" s="430"/>
      <c r="H3308" s="431"/>
      <c r="I3308" s="431"/>
      <c r="J3308" s="432"/>
      <c r="K3308" s="1433" t="str">
        <f t="shared" si="546"/>
        <v/>
      </c>
      <c r="L3308" s="383"/>
    </row>
    <row r="3309" spans="1:12" hidden="1">
      <c r="A3309" s="8">
        <v>160</v>
      </c>
      <c r="B3309" s="1134"/>
      <c r="C3309" s="1108">
        <v>2120</v>
      </c>
      <c r="D3309" s="1111" t="s">
        <v>910</v>
      </c>
      <c r="E3309" s="509"/>
      <c r="F3309" s="518">
        <f>G3309+H3309+I3309+J3309</f>
        <v>0</v>
      </c>
      <c r="G3309" s="433"/>
      <c r="H3309" s="434"/>
      <c r="I3309" s="434"/>
      <c r="J3309" s="435"/>
      <c r="K3309" s="1433" t="str">
        <f t="shared" si="546"/>
        <v/>
      </c>
      <c r="L3309" s="383"/>
    </row>
    <row r="3310" spans="1:12" hidden="1">
      <c r="A3310" s="8">
        <v>165</v>
      </c>
      <c r="B3310" s="1134"/>
      <c r="C3310" s="1108">
        <v>2125</v>
      </c>
      <c r="D3310" s="1111" t="s">
        <v>1026</v>
      </c>
      <c r="E3310" s="509"/>
      <c r="F3310" s="518">
        <f>G3310+H3310+I3310+J3310</f>
        <v>0</v>
      </c>
      <c r="G3310" s="433"/>
      <c r="H3310" s="434"/>
      <c r="I3310" s="1398">
        <v>0</v>
      </c>
      <c r="J3310" s="435"/>
      <c r="K3310" s="1433" t="str">
        <f t="shared" si="546"/>
        <v/>
      </c>
      <c r="L3310" s="383"/>
    </row>
    <row r="3311" spans="1:12" hidden="1">
      <c r="A3311" s="8">
        <v>175</v>
      </c>
      <c r="B3311" s="1106"/>
      <c r="C3311" s="1108">
        <v>2140</v>
      </c>
      <c r="D3311" s="1111" t="s">
        <v>912</v>
      </c>
      <c r="E3311" s="509"/>
      <c r="F3311" s="518">
        <f>G3311+H3311+I3311+J3311</f>
        <v>0</v>
      </c>
      <c r="G3311" s="433"/>
      <c r="H3311" s="434"/>
      <c r="I3311" s="1398">
        <v>0</v>
      </c>
      <c r="J3311" s="435"/>
      <c r="K3311" s="1433" t="str">
        <f t="shared" si="546"/>
        <v/>
      </c>
      <c r="L3311" s="383"/>
    </row>
    <row r="3312" spans="1:12" hidden="1">
      <c r="A3312" s="8">
        <v>180</v>
      </c>
      <c r="B3312" s="1107"/>
      <c r="C3312" s="1104">
        <v>2190</v>
      </c>
      <c r="D3312" s="1138" t="s">
        <v>913</v>
      </c>
      <c r="E3312" s="513"/>
      <c r="F3312" s="517">
        <f>G3312+H3312+I3312+J3312</f>
        <v>0</v>
      </c>
      <c r="G3312" s="442"/>
      <c r="H3312" s="443"/>
      <c r="I3312" s="1400">
        <v>0</v>
      </c>
      <c r="J3312" s="444"/>
      <c r="K3312" s="1433" t="str">
        <f t="shared" si="546"/>
        <v/>
      </c>
      <c r="L3312" s="383"/>
    </row>
    <row r="3313" spans="1:12" hidden="1">
      <c r="A3313" s="8">
        <v>185</v>
      </c>
      <c r="B3313" s="1100">
        <v>2200</v>
      </c>
      <c r="C3313" s="2192" t="s">
        <v>914</v>
      </c>
      <c r="D3313" s="2192"/>
      <c r="E3313" s="351">
        <f t="shared" ref="E3313:J3313" si="554">SUM(E3314:E3315)</f>
        <v>0</v>
      </c>
      <c r="F3313" s="352">
        <f t="shared" si="554"/>
        <v>0</v>
      </c>
      <c r="G3313" s="463">
        <f t="shared" si="554"/>
        <v>0</v>
      </c>
      <c r="H3313" s="464">
        <f t="shared" si="554"/>
        <v>0</v>
      </c>
      <c r="I3313" s="464">
        <f t="shared" si="554"/>
        <v>0</v>
      </c>
      <c r="J3313" s="465">
        <f t="shared" si="554"/>
        <v>0</v>
      </c>
      <c r="K3313" s="1433" t="str">
        <f t="shared" si="546"/>
        <v/>
      </c>
      <c r="L3313" s="383"/>
    </row>
    <row r="3314" spans="1:12" hidden="1">
      <c r="A3314" s="8">
        <v>190</v>
      </c>
      <c r="B3314" s="1107"/>
      <c r="C3314" s="1102">
        <v>2221</v>
      </c>
      <c r="D3314" s="1103" t="s">
        <v>1265</v>
      </c>
      <c r="E3314" s="507"/>
      <c r="F3314" s="516">
        <f t="shared" ref="F3314:F3319" si="555">G3314+H3314+I3314+J3314</f>
        <v>0</v>
      </c>
      <c r="G3314" s="430"/>
      <c r="H3314" s="431"/>
      <c r="I3314" s="431"/>
      <c r="J3314" s="432"/>
      <c r="K3314" s="1433" t="str">
        <f t="shared" si="546"/>
        <v/>
      </c>
      <c r="L3314" s="383"/>
    </row>
    <row r="3315" spans="1:12" hidden="1">
      <c r="A3315" s="8">
        <v>200</v>
      </c>
      <c r="B3315" s="1107"/>
      <c r="C3315" s="1104">
        <v>2224</v>
      </c>
      <c r="D3315" s="1105" t="s">
        <v>915</v>
      </c>
      <c r="E3315" s="513"/>
      <c r="F3315" s="517">
        <f t="shared" si="555"/>
        <v>0</v>
      </c>
      <c r="G3315" s="442"/>
      <c r="H3315" s="443"/>
      <c r="I3315" s="443"/>
      <c r="J3315" s="444"/>
      <c r="K3315" s="1433" t="str">
        <f t="shared" si="546"/>
        <v/>
      </c>
      <c r="L3315" s="383"/>
    </row>
    <row r="3316" spans="1:12" hidden="1">
      <c r="A3316" s="8">
        <v>200</v>
      </c>
      <c r="B3316" s="1100">
        <v>2500</v>
      </c>
      <c r="C3316" s="2192" t="s">
        <v>916</v>
      </c>
      <c r="D3316" s="2200"/>
      <c r="E3316" s="1415"/>
      <c r="F3316" s="352">
        <f t="shared" si="555"/>
        <v>0</v>
      </c>
      <c r="G3316" s="1214"/>
      <c r="H3316" s="1215"/>
      <c r="I3316" s="1215"/>
      <c r="J3316" s="1216"/>
      <c r="K3316" s="1433" t="str">
        <f t="shared" si="546"/>
        <v/>
      </c>
      <c r="L3316" s="383"/>
    </row>
    <row r="3317" spans="1:12" hidden="1">
      <c r="A3317" s="8">
        <v>205</v>
      </c>
      <c r="B3317" s="1100">
        <v>2600</v>
      </c>
      <c r="C3317" s="2193" t="s">
        <v>917</v>
      </c>
      <c r="D3317" s="2194"/>
      <c r="E3317" s="1415"/>
      <c r="F3317" s="352">
        <f t="shared" si="555"/>
        <v>0</v>
      </c>
      <c r="G3317" s="1214"/>
      <c r="H3317" s="1215"/>
      <c r="I3317" s="1215"/>
      <c r="J3317" s="1216"/>
      <c r="K3317" s="1433" t="str">
        <f t="shared" si="546"/>
        <v/>
      </c>
      <c r="L3317" s="383"/>
    </row>
    <row r="3318" spans="1:12" hidden="1">
      <c r="A3318" s="8">
        <v>210</v>
      </c>
      <c r="B3318" s="1100">
        <v>2700</v>
      </c>
      <c r="C3318" s="2193" t="s">
        <v>918</v>
      </c>
      <c r="D3318" s="2194"/>
      <c r="E3318" s="1415"/>
      <c r="F3318" s="352">
        <f t="shared" si="555"/>
        <v>0</v>
      </c>
      <c r="G3318" s="1214"/>
      <c r="H3318" s="1215"/>
      <c r="I3318" s="1215"/>
      <c r="J3318" s="1216"/>
      <c r="K3318" s="1433" t="str">
        <f t="shared" si="546"/>
        <v/>
      </c>
      <c r="L3318" s="383"/>
    </row>
    <row r="3319" spans="1:12" hidden="1">
      <c r="A3319" s="8">
        <v>215</v>
      </c>
      <c r="B3319" s="1100">
        <v>2800</v>
      </c>
      <c r="C3319" s="2193" t="s">
        <v>1729</v>
      </c>
      <c r="D3319" s="2194"/>
      <c r="E3319" s="1415"/>
      <c r="F3319" s="352">
        <f t="shared" si="555"/>
        <v>0</v>
      </c>
      <c r="G3319" s="1214"/>
      <c r="H3319" s="1215"/>
      <c r="I3319" s="1215"/>
      <c r="J3319" s="1216"/>
      <c r="K3319" s="1433" t="str">
        <f t="shared" si="546"/>
        <v/>
      </c>
      <c r="L3319" s="383"/>
    </row>
    <row r="3320" spans="1:12" ht="36" hidden="1" customHeight="1">
      <c r="A3320" s="7">
        <v>220</v>
      </c>
      <c r="B3320" s="1100">
        <v>2900</v>
      </c>
      <c r="C3320" s="2192" t="s">
        <v>919</v>
      </c>
      <c r="D3320" s="2192"/>
      <c r="E3320" s="351">
        <f t="shared" ref="E3320:J3320" si="556">SUM(E3321:E3328)</f>
        <v>0</v>
      </c>
      <c r="F3320" s="352">
        <f t="shared" si="556"/>
        <v>0</v>
      </c>
      <c r="G3320" s="463">
        <f t="shared" si="556"/>
        <v>0</v>
      </c>
      <c r="H3320" s="464">
        <f t="shared" si="556"/>
        <v>0</v>
      </c>
      <c r="I3320" s="464">
        <f t="shared" si="556"/>
        <v>0</v>
      </c>
      <c r="J3320" s="465">
        <f t="shared" si="556"/>
        <v>0</v>
      </c>
      <c r="K3320" s="1433" t="str">
        <f t="shared" si="546"/>
        <v/>
      </c>
      <c r="L3320" s="383"/>
    </row>
    <row r="3321" spans="1:12" hidden="1">
      <c r="A3321" s="8">
        <v>225</v>
      </c>
      <c r="B3321" s="1139"/>
      <c r="C3321" s="1102">
        <v>2910</v>
      </c>
      <c r="D3321" s="1140" t="s">
        <v>2144</v>
      </c>
      <c r="E3321" s="507"/>
      <c r="F3321" s="516">
        <f t="shared" ref="F3321:F3328" si="557">G3321+H3321+I3321+J3321</f>
        <v>0</v>
      </c>
      <c r="G3321" s="430"/>
      <c r="H3321" s="431"/>
      <c r="I3321" s="431"/>
      <c r="J3321" s="432"/>
      <c r="K3321" s="1433" t="str">
        <f t="shared" si="546"/>
        <v/>
      </c>
      <c r="L3321" s="383"/>
    </row>
    <row r="3322" spans="1:12" hidden="1">
      <c r="A3322" s="8">
        <v>230</v>
      </c>
      <c r="B3322" s="1139"/>
      <c r="C3322" s="1126">
        <v>2920</v>
      </c>
      <c r="D3322" s="1141" t="s">
        <v>2143</v>
      </c>
      <c r="E3322" s="1417"/>
      <c r="F3322" s="523">
        <f>G3322+H3322+I3322+J3322</f>
        <v>0</v>
      </c>
      <c r="G3322" s="436"/>
      <c r="H3322" s="437"/>
      <c r="I3322" s="437"/>
      <c r="J3322" s="438"/>
      <c r="K3322" s="1433" t="str">
        <f t="shared" si="546"/>
        <v/>
      </c>
      <c r="L3322" s="383"/>
    </row>
    <row r="3323" spans="1:12" ht="31.5" hidden="1">
      <c r="A3323" s="8">
        <v>245</v>
      </c>
      <c r="B3323" s="1139"/>
      <c r="C3323" s="1126">
        <v>2969</v>
      </c>
      <c r="D3323" s="1141" t="s">
        <v>920</v>
      </c>
      <c r="E3323" s="1417"/>
      <c r="F3323" s="523">
        <f t="shared" si="557"/>
        <v>0</v>
      </c>
      <c r="G3323" s="436"/>
      <c r="H3323" s="437"/>
      <c r="I3323" s="437"/>
      <c r="J3323" s="438"/>
      <c r="K3323" s="1433" t="str">
        <f t="shared" si="546"/>
        <v/>
      </c>
      <c r="L3323" s="383"/>
    </row>
    <row r="3324" spans="1:12" ht="31.5" hidden="1">
      <c r="A3324" s="7">
        <v>220</v>
      </c>
      <c r="B3324" s="1139"/>
      <c r="C3324" s="1142">
        <v>2970</v>
      </c>
      <c r="D3324" s="1143" t="s">
        <v>921</v>
      </c>
      <c r="E3324" s="1419"/>
      <c r="F3324" s="527">
        <f t="shared" si="557"/>
        <v>0</v>
      </c>
      <c r="G3324" s="630"/>
      <c r="H3324" s="631"/>
      <c r="I3324" s="631"/>
      <c r="J3324" s="606"/>
      <c r="K3324" s="1433" t="str">
        <f t="shared" si="546"/>
        <v/>
      </c>
      <c r="L3324" s="383"/>
    </row>
    <row r="3325" spans="1:12" hidden="1">
      <c r="A3325" s="8">
        <v>225</v>
      </c>
      <c r="B3325" s="1139"/>
      <c r="C3325" s="1130">
        <v>2989</v>
      </c>
      <c r="D3325" s="1144" t="s">
        <v>922</v>
      </c>
      <c r="E3325" s="1418"/>
      <c r="F3325" s="525">
        <f t="shared" si="557"/>
        <v>0</v>
      </c>
      <c r="G3325" s="622"/>
      <c r="H3325" s="623"/>
      <c r="I3325" s="623"/>
      <c r="J3325" s="587"/>
      <c r="K3325" s="1433" t="str">
        <f t="shared" si="546"/>
        <v/>
      </c>
      <c r="L3325" s="383"/>
    </row>
    <row r="3326" spans="1:12" ht="31.5" hidden="1">
      <c r="A3326" s="8">
        <v>230</v>
      </c>
      <c r="B3326" s="1107"/>
      <c r="C3326" s="1124">
        <v>2990</v>
      </c>
      <c r="D3326" s="1145" t="s">
        <v>2145</v>
      </c>
      <c r="E3326" s="1416"/>
      <c r="F3326" s="521">
        <f>G3326+H3326+I3326+J3326</f>
        <v>0</v>
      </c>
      <c r="G3326" s="439"/>
      <c r="H3326" s="440"/>
      <c r="I3326" s="440"/>
      <c r="J3326" s="441"/>
      <c r="K3326" s="1433" t="str">
        <f t="shared" si="546"/>
        <v/>
      </c>
      <c r="L3326" s="383"/>
    </row>
    <row r="3327" spans="1:12" hidden="1">
      <c r="A3327" s="8">
        <v>235</v>
      </c>
      <c r="B3327" s="1107"/>
      <c r="C3327" s="1124">
        <v>2991</v>
      </c>
      <c r="D3327" s="1145" t="s">
        <v>923</v>
      </c>
      <c r="E3327" s="1416"/>
      <c r="F3327" s="521">
        <f t="shared" si="557"/>
        <v>0</v>
      </c>
      <c r="G3327" s="439"/>
      <c r="H3327" s="440"/>
      <c r="I3327" s="440"/>
      <c r="J3327" s="441"/>
      <c r="K3327" s="1433" t="str">
        <f t="shared" si="546"/>
        <v/>
      </c>
      <c r="L3327" s="383"/>
    </row>
    <row r="3328" spans="1:12" hidden="1">
      <c r="A3328" s="8">
        <v>240</v>
      </c>
      <c r="B3328" s="1107"/>
      <c r="C3328" s="1104">
        <v>2992</v>
      </c>
      <c r="D3328" s="1146" t="s">
        <v>924</v>
      </c>
      <c r="E3328" s="513"/>
      <c r="F3328" s="517">
        <f t="shared" si="557"/>
        <v>0</v>
      </c>
      <c r="G3328" s="442"/>
      <c r="H3328" s="443"/>
      <c r="I3328" s="443"/>
      <c r="J3328" s="444"/>
      <c r="K3328" s="1433" t="str">
        <f t="shared" si="546"/>
        <v/>
      </c>
      <c r="L3328" s="383"/>
    </row>
    <row r="3329" spans="1:12" hidden="1">
      <c r="A3329" s="8">
        <v>245</v>
      </c>
      <c r="B3329" s="1100">
        <v>3300</v>
      </c>
      <c r="C3329" s="1147" t="s">
        <v>2237</v>
      </c>
      <c r="D3329" s="1977"/>
      <c r="E3329" s="351">
        <f t="shared" ref="E3329:J3329" si="558">SUM(E3330:E3334)</f>
        <v>0</v>
      </c>
      <c r="F3329" s="352">
        <f t="shared" si="558"/>
        <v>0</v>
      </c>
      <c r="G3329" s="463">
        <f t="shared" si="558"/>
        <v>0</v>
      </c>
      <c r="H3329" s="464">
        <f t="shared" si="558"/>
        <v>0</v>
      </c>
      <c r="I3329" s="464">
        <f t="shared" si="558"/>
        <v>0</v>
      </c>
      <c r="J3329" s="465">
        <f t="shared" si="558"/>
        <v>0</v>
      </c>
      <c r="K3329" s="1433" t="str">
        <f t="shared" si="546"/>
        <v/>
      </c>
      <c r="L3329" s="383"/>
    </row>
    <row r="3330" spans="1:12" hidden="1">
      <c r="A3330" s="7">
        <v>250</v>
      </c>
      <c r="B3330" s="1106"/>
      <c r="C3330" s="1102">
        <v>3301</v>
      </c>
      <c r="D3330" s="1148" t="s">
        <v>926</v>
      </c>
      <c r="E3330" s="507"/>
      <c r="F3330" s="516">
        <f t="shared" ref="F3330:F3337" si="559">G3330+H3330+I3330+J3330</f>
        <v>0</v>
      </c>
      <c r="G3330" s="430"/>
      <c r="H3330" s="431"/>
      <c r="I3330" s="1396">
        <v>0</v>
      </c>
      <c r="J3330" s="637">
        <v>0</v>
      </c>
      <c r="K3330" s="1433" t="str">
        <f t="shared" si="546"/>
        <v/>
      </c>
      <c r="L3330" s="383"/>
    </row>
    <row r="3331" spans="1:12" hidden="1">
      <c r="A3331" s="8">
        <v>255</v>
      </c>
      <c r="B3331" s="1106"/>
      <c r="C3331" s="1108">
        <v>3302</v>
      </c>
      <c r="D3331" s="1149" t="s">
        <v>1027</v>
      </c>
      <c r="E3331" s="509"/>
      <c r="F3331" s="518">
        <f t="shared" si="559"/>
        <v>0</v>
      </c>
      <c r="G3331" s="433"/>
      <c r="H3331" s="434"/>
      <c r="I3331" s="1398">
        <v>0</v>
      </c>
      <c r="J3331" s="638">
        <v>0</v>
      </c>
      <c r="K3331" s="1433" t="str">
        <f t="shared" si="546"/>
        <v/>
      </c>
      <c r="L3331" s="383"/>
    </row>
    <row r="3332" spans="1:12" hidden="1">
      <c r="A3332" s="8">
        <v>265</v>
      </c>
      <c r="B3332" s="1106"/>
      <c r="C3332" s="1108">
        <v>3303</v>
      </c>
      <c r="D3332" s="1149" t="s">
        <v>927</v>
      </c>
      <c r="E3332" s="509"/>
      <c r="F3332" s="518">
        <f t="shared" si="559"/>
        <v>0</v>
      </c>
      <c r="G3332" s="433"/>
      <c r="H3332" s="434"/>
      <c r="I3332" s="1398">
        <v>0</v>
      </c>
      <c r="J3332" s="638">
        <v>0</v>
      </c>
      <c r="K3332" s="1433" t="str">
        <f t="shared" si="546"/>
        <v/>
      </c>
      <c r="L3332" s="383"/>
    </row>
    <row r="3333" spans="1:12" hidden="1">
      <c r="A3333" s="7">
        <v>270</v>
      </c>
      <c r="B3333" s="1106"/>
      <c r="C3333" s="1108">
        <v>3304</v>
      </c>
      <c r="D3333" s="1149" t="s">
        <v>928</v>
      </c>
      <c r="E3333" s="509"/>
      <c r="F3333" s="518">
        <f t="shared" si="559"/>
        <v>0</v>
      </c>
      <c r="G3333" s="433"/>
      <c r="H3333" s="434"/>
      <c r="I3333" s="1398">
        <v>0</v>
      </c>
      <c r="J3333" s="638">
        <v>0</v>
      </c>
      <c r="K3333" s="1433" t="str">
        <f t="shared" si="546"/>
        <v/>
      </c>
      <c r="L3333" s="383"/>
    </row>
    <row r="3334" spans="1:12" ht="31.5" hidden="1">
      <c r="A3334" s="7">
        <v>290</v>
      </c>
      <c r="B3334" s="1106"/>
      <c r="C3334" s="1104">
        <v>3306</v>
      </c>
      <c r="D3334" s="1150" t="s">
        <v>1730</v>
      </c>
      <c r="E3334" s="513"/>
      <c r="F3334" s="517">
        <f t="shared" si="559"/>
        <v>0</v>
      </c>
      <c r="G3334" s="442"/>
      <c r="H3334" s="443"/>
      <c r="I3334" s="1400">
        <v>0</v>
      </c>
      <c r="J3334" s="1405">
        <v>0</v>
      </c>
      <c r="K3334" s="1433" t="str">
        <f t="shared" si="546"/>
        <v/>
      </c>
      <c r="L3334" s="383"/>
    </row>
    <row r="3335" spans="1:12" hidden="1">
      <c r="A3335" s="7">
        <v>320</v>
      </c>
      <c r="B3335" s="1100">
        <v>3900</v>
      </c>
      <c r="C3335" s="2192" t="s">
        <v>929</v>
      </c>
      <c r="D3335" s="2192"/>
      <c r="E3335" s="1415"/>
      <c r="F3335" s="352">
        <f t="shared" si="559"/>
        <v>0</v>
      </c>
      <c r="G3335" s="1214"/>
      <c r="H3335" s="1215"/>
      <c r="I3335" s="1215"/>
      <c r="J3335" s="1216"/>
      <c r="K3335" s="1433" t="str">
        <f t="shared" ref="K3335:K3382" si="560">(IF($E3335&lt;&gt;0,$K$2,IF($F3335&lt;&gt;0,$K$2,IF($G3335&lt;&gt;0,$K$2,IF($H3335&lt;&gt;0,$K$2,IF($I3335&lt;&gt;0,$K$2,IF($J3335&lt;&gt;0,$K$2,"")))))))</f>
        <v/>
      </c>
      <c r="L3335" s="383"/>
    </row>
    <row r="3336" spans="1:12" hidden="1">
      <c r="A3336" s="7">
        <v>330</v>
      </c>
      <c r="B3336" s="1100">
        <v>4000</v>
      </c>
      <c r="C3336" s="2192" t="s">
        <v>930</v>
      </c>
      <c r="D3336" s="2192"/>
      <c r="E3336" s="1415"/>
      <c r="F3336" s="352">
        <f t="shared" si="559"/>
        <v>0</v>
      </c>
      <c r="G3336" s="1214"/>
      <c r="H3336" s="1215"/>
      <c r="I3336" s="1215"/>
      <c r="J3336" s="1216"/>
      <c r="K3336" s="1433" t="str">
        <f t="shared" si="560"/>
        <v/>
      </c>
      <c r="L3336" s="383"/>
    </row>
    <row r="3337" spans="1:12" hidden="1">
      <c r="A3337" s="7">
        <v>350</v>
      </c>
      <c r="B3337" s="1100">
        <v>4100</v>
      </c>
      <c r="C3337" s="2192" t="s">
        <v>931</v>
      </c>
      <c r="D3337" s="2192"/>
      <c r="E3337" s="1415"/>
      <c r="F3337" s="352">
        <f t="shared" si="559"/>
        <v>0</v>
      </c>
      <c r="G3337" s="1214"/>
      <c r="H3337" s="1215"/>
      <c r="I3337" s="1215"/>
      <c r="J3337" s="1216"/>
      <c r="K3337" s="1433" t="str">
        <f t="shared" si="560"/>
        <v/>
      </c>
      <c r="L3337" s="383"/>
    </row>
    <row r="3338" spans="1:12" hidden="1">
      <c r="A3338" s="8">
        <v>355</v>
      </c>
      <c r="B3338" s="1100">
        <v>4200</v>
      </c>
      <c r="C3338" s="2192" t="s">
        <v>932</v>
      </c>
      <c r="D3338" s="2192"/>
      <c r="E3338" s="351">
        <f t="shared" ref="E3338:J3338" si="561">SUM(E3339:E3344)</f>
        <v>0</v>
      </c>
      <c r="F3338" s="352">
        <f t="shared" si="561"/>
        <v>0</v>
      </c>
      <c r="G3338" s="463">
        <f t="shared" si="561"/>
        <v>0</v>
      </c>
      <c r="H3338" s="464">
        <f t="shared" si="561"/>
        <v>0</v>
      </c>
      <c r="I3338" s="464">
        <f t="shared" si="561"/>
        <v>0</v>
      </c>
      <c r="J3338" s="465">
        <f t="shared" si="561"/>
        <v>0</v>
      </c>
      <c r="K3338" s="1433" t="str">
        <f t="shared" si="560"/>
        <v/>
      </c>
      <c r="L3338" s="383"/>
    </row>
    <row r="3339" spans="1:12" hidden="1">
      <c r="A3339" s="8">
        <v>375</v>
      </c>
      <c r="B3339" s="1151"/>
      <c r="C3339" s="1102">
        <v>4201</v>
      </c>
      <c r="D3339" s="1103" t="s">
        <v>933</v>
      </c>
      <c r="E3339" s="507"/>
      <c r="F3339" s="516">
        <f t="shared" ref="F3339:F3344" si="562">G3339+H3339+I3339+J3339</f>
        <v>0</v>
      </c>
      <c r="G3339" s="430"/>
      <c r="H3339" s="431"/>
      <c r="I3339" s="431"/>
      <c r="J3339" s="432"/>
      <c r="K3339" s="1433" t="str">
        <f t="shared" si="560"/>
        <v/>
      </c>
      <c r="L3339" s="383"/>
    </row>
    <row r="3340" spans="1:12" hidden="1">
      <c r="A3340" s="8">
        <v>375</v>
      </c>
      <c r="B3340" s="1151"/>
      <c r="C3340" s="1108">
        <v>4202</v>
      </c>
      <c r="D3340" s="1152" t="s">
        <v>934</v>
      </c>
      <c r="E3340" s="509"/>
      <c r="F3340" s="518">
        <f t="shared" si="562"/>
        <v>0</v>
      </c>
      <c r="G3340" s="433"/>
      <c r="H3340" s="434"/>
      <c r="I3340" s="434"/>
      <c r="J3340" s="435"/>
      <c r="K3340" s="1433" t="str">
        <f t="shared" si="560"/>
        <v/>
      </c>
      <c r="L3340" s="383"/>
    </row>
    <row r="3341" spans="1:12" hidden="1">
      <c r="A3341" s="8">
        <v>380</v>
      </c>
      <c r="B3341" s="1151"/>
      <c r="C3341" s="1108">
        <v>4214</v>
      </c>
      <c r="D3341" s="1152" t="s">
        <v>935</v>
      </c>
      <c r="E3341" s="509"/>
      <c r="F3341" s="518">
        <f t="shared" si="562"/>
        <v>0</v>
      </c>
      <c r="G3341" s="433"/>
      <c r="H3341" s="434"/>
      <c r="I3341" s="434"/>
      <c r="J3341" s="435"/>
      <c r="K3341" s="1433" t="str">
        <f t="shared" si="560"/>
        <v/>
      </c>
      <c r="L3341" s="383"/>
    </row>
    <row r="3342" spans="1:12" hidden="1">
      <c r="A3342" s="8">
        <v>385</v>
      </c>
      <c r="B3342" s="1151"/>
      <c r="C3342" s="1108">
        <v>4217</v>
      </c>
      <c r="D3342" s="1152" t="s">
        <v>936</v>
      </c>
      <c r="E3342" s="509"/>
      <c r="F3342" s="518">
        <f t="shared" si="562"/>
        <v>0</v>
      </c>
      <c r="G3342" s="433"/>
      <c r="H3342" s="434"/>
      <c r="I3342" s="434"/>
      <c r="J3342" s="435"/>
      <c r="K3342" s="1433" t="str">
        <f t="shared" si="560"/>
        <v/>
      </c>
      <c r="L3342" s="383"/>
    </row>
    <row r="3343" spans="1:12" hidden="1">
      <c r="A3343" s="8">
        <v>390</v>
      </c>
      <c r="B3343" s="1151"/>
      <c r="C3343" s="1108">
        <v>4218</v>
      </c>
      <c r="D3343" s="1109" t="s">
        <v>937</v>
      </c>
      <c r="E3343" s="509"/>
      <c r="F3343" s="518">
        <f t="shared" si="562"/>
        <v>0</v>
      </c>
      <c r="G3343" s="433"/>
      <c r="H3343" s="434"/>
      <c r="I3343" s="434"/>
      <c r="J3343" s="435"/>
      <c r="K3343" s="1433" t="str">
        <f t="shared" si="560"/>
        <v/>
      </c>
      <c r="L3343" s="383"/>
    </row>
    <row r="3344" spans="1:12" hidden="1">
      <c r="A3344" s="8">
        <v>390</v>
      </c>
      <c r="B3344" s="1151"/>
      <c r="C3344" s="1104">
        <v>4219</v>
      </c>
      <c r="D3344" s="1136" t="s">
        <v>938</v>
      </c>
      <c r="E3344" s="513"/>
      <c r="F3344" s="517">
        <f t="shared" si="562"/>
        <v>0</v>
      </c>
      <c r="G3344" s="442"/>
      <c r="H3344" s="443"/>
      <c r="I3344" s="443"/>
      <c r="J3344" s="444"/>
      <c r="K3344" s="1433" t="str">
        <f t="shared" si="560"/>
        <v/>
      </c>
      <c r="L3344" s="383"/>
    </row>
    <row r="3345" spans="1:12" hidden="1">
      <c r="A3345" s="8">
        <v>395</v>
      </c>
      <c r="B3345" s="1100">
        <v>4300</v>
      </c>
      <c r="C3345" s="2192" t="s">
        <v>1734</v>
      </c>
      <c r="D3345" s="2192"/>
      <c r="E3345" s="351">
        <f t="shared" ref="E3345:J3345" si="563">SUM(E3346:E3348)</f>
        <v>0</v>
      </c>
      <c r="F3345" s="352">
        <f t="shared" si="563"/>
        <v>0</v>
      </c>
      <c r="G3345" s="463">
        <f t="shared" si="563"/>
        <v>0</v>
      </c>
      <c r="H3345" s="464">
        <f t="shared" si="563"/>
        <v>0</v>
      </c>
      <c r="I3345" s="464">
        <f t="shared" si="563"/>
        <v>0</v>
      </c>
      <c r="J3345" s="465">
        <f t="shared" si="563"/>
        <v>0</v>
      </c>
      <c r="K3345" s="1433" t="str">
        <f t="shared" si="560"/>
        <v/>
      </c>
      <c r="L3345" s="383"/>
    </row>
    <row r="3346" spans="1:12" hidden="1">
      <c r="A3346" s="353">
        <v>397</v>
      </c>
      <c r="B3346" s="1151"/>
      <c r="C3346" s="1102">
        <v>4301</v>
      </c>
      <c r="D3346" s="1121" t="s">
        <v>939</v>
      </c>
      <c r="E3346" s="507"/>
      <c r="F3346" s="516">
        <f t="shared" ref="F3346:F3351" si="564">G3346+H3346+I3346+J3346</f>
        <v>0</v>
      </c>
      <c r="G3346" s="430"/>
      <c r="H3346" s="431"/>
      <c r="I3346" s="431"/>
      <c r="J3346" s="432"/>
      <c r="K3346" s="1433" t="str">
        <f t="shared" si="560"/>
        <v/>
      </c>
      <c r="L3346" s="383"/>
    </row>
    <row r="3347" spans="1:12" hidden="1">
      <c r="A3347" s="6">
        <v>398</v>
      </c>
      <c r="B3347" s="1151"/>
      <c r="C3347" s="1108">
        <v>4302</v>
      </c>
      <c r="D3347" s="1152" t="s">
        <v>1028</v>
      </c>
      <c r="E3347" s="509"/>
      <c r="F3347" s="518">
        <f t="shared" si="564"/>
        <v>0</v>
      </c>
      <c r="G3347" s="433"/>
      <c r="H3347" s="434"/>
      <c r="I3347" s="434"/>
      <c r="J3347" s="435"/>
      <c r="K3347" s="1433" t="str">
        <f t="shared" si="560"/>
        <v/>
      </c>
      <c r="L3347" s="383"/>
    </row>
    <row r="3348" spans="1:12" hidden="1">
      <c r="A3348" s="6">
        <v>399</v>
      </c>
      <c r="B3348" s="1151"/>
      <c r="C3348" s="1104">
        <v>4309</v>
      </c>
      <c r="D3348" s="1112" t="s">
        <v>941</v>
      </c>
      <c r="E3348" s="513"/>
      <c r="F3348" s="517">
        <f t="shared" si="564"/>
        <v>0</v>
      </c>
      <c r="G3348" s="442"/>
      <c r="H3348" s="443"/>
      <c r="I3348" s="443"/>
      <c r="J3348" s="444"/>
      <c r="K3348" s="1433" t="str">
        <f t="shared" si="560"/>
        <v/>
      </c>
      <c r="L3348" s="383"/>
    </row>
    <row r="3349" spans="1:12" hidden="1">
      <c r="A3349" s="6">
        <v>400</v>
      </c>
      <c r="B3349" s="1100">
        <v>4400</v>
      </c>
      <c r="C3349" s="2192" t="s">
        <v>1731</v>
      </c>
      <c r="D3349" s="2192"/>
      <c r="E3349" s="1415"/>
      <c r="F3349" s="352">
        <f t="shared" si="564"/>
        <v>0</v>
      </c>
      <c r="G3349" s="1214"/>
      <c r="H3349" s="1215"/>
      <c r="I3349" s="1215"/>
      <c r="J3349" s="1216"/>
      <c r="K3349" s="1433" t="str">
        <f t="shared" si="560"/>
        <v/>
      </c>
      <c r="L3349" s="383"/>
    </row>
    <row r="3350" spans="1:12" hidden="1">
      <c r="A3350" s="6">
        <v>401</v>
      </c>
      <c r="B3350" s="1100">
        <v>4500</v>
      </c>
      <c r="C3350" s="2192" t="s">
        <v>1732</v>
      </c>
      <c r="D3350" s="2192"/>
      <c r="E3350" s="1415"/>
      <c r="F3350" s="352">
        <f t="shared" si="564"/>
        <v>0</v>
      </c>
      <c r="G3350" s="1214"/>
      <c r="H3350" s="1215"/>
      <c r="I3350" s="1215"/>
      <c r="J3350" s="1216"/>
      <c r="K3350" s="1433" t="str">
        <f t="shared" si="560"/>
        <v/>
      </c>
      <c r="L3350" s="383"/>
    </row>
    <row r="3351" spans="1:12" hidden="1">
      <c r="A3351" s="14">
        <v>404</v>
      </c>
      <c r="B3351" s="1100">
        <v>4600</v>
      </c>
      <c r="C3351" s="2193" t="s">
        <v>942</v>
      </c>
      <c r="D3351" s="2194"/>
      <c r="E3351" s="1415"/>
      <c r="F3351" s="352">
        <f t="shared" si="564"/>
        <v>0</v>
      </c>
      <c r="G3351" s="1214"/>
      <c r="H3351" s="1215"/>
      <c r="I3351" s="1215"/>
      <c r="J3351" s="1216"/>
      <c r="K3351" s="1433" t="str">
        <f t="shared" si="560"/>
        <v/>
      </c>
      <c r="L3351" s="383"/>
    </row>
    <row r="3352" spans="1:12" hidden="1">
      <c r="A3352" s="14">
        <v>404</v>
      </c>
      <c r="B3352" s="1100">
        <v>4900</v>
      </c>
      <c r="C3352" s="2192" t="s">
        <v>579</v>
      </c>
      <c r="D3352" s="2192"/>
      <c r="E3352" s="351">
        <f t="shared" ref="E3352:J3352" si="565">+E3353+E3354</f>
        <v>0</v>
      </c>
      <c r="F3352" s="352">
        <f t="shared" si="565"/>
        <v>0</v>
      </c>
      <c r="G3352" s="463">
        <f t="shared" si="565"/>
        <v>0</v>
      </c>
      <c r="H3352" s="464">
        <f t="shared" si="565"/>
        <v>0</v>
      </c>
      <c r="I3352" s="464">
        <f t="shared" si="565"/>
        <v>0</v>
      </c>
      <c r="J3352" s="465">
        <f t="shared" si="565"/>
        <v>0</v>
      </c>
      <c r="K3352" s="1433" t="str">
        <f t="shared" si="560"/>
        <v/>
      </c>
      <c r="L3352" s="383"/>
    </row>
    <row r="3353" spans="1:12" hidden="1">
      <c r="A3353" s="7">
        <v>440</v>
      </c>
      <c r="B3353" s="1151"/>
      <c r="C3353" s="1102">
        <v>4901</v>
      </c>
      <c r="D3353" s="1153" t="s">
        <v>580</v>
      </c>
      <c r="E3353" s="507"/>
      <c r="F3353" s="516">
        <f>G3353+H3353+I3353+J3353</f>
        <v>0</v>
      </c>
      <c r="G3353" s="430"/>
      <c r="H3353" s="431"/>
      <c r="I3353" s="431"/>
      <c r="J3353" s="432"/>
      <c r="K3353" s="1433" t="str">
        <f t="shared" si="560"/>
        <v/>
      </c>
      <c r="L3353" s="383"/>
    </row>
    <row r="3354" spans="1:12" hidden="1">
      <c r="A3354" s="7">
        <v>450</v>
      </c>
      <c r="B3354" s="1151"/>
      <c r="C3354" s="1104">
        <v>4902</v>
      </c>
      <c r="D3354" s="1112" t="s">
        <v>581</v>
      </c>
      <c r="E3354" s="513"/>
      <c r="F3354" s="517">
        <f>G3354+H3354+I3354+J3354</f>
        <v>0</v>
      </c>
      <c r="G3354" s="442"/>
      <c r="H3354" s="443"/>
      <c r="I3354" s="443"/>
      <c r="J3354" s="444"/>
      <c r="K3354" s="1433" t="str">
        <f t="shared" si="560"/>
        <v/>
      </c>
      <c r="L3354" s="383"/>
    </row>
    <row r="3355" spans="1:12" hidden="1">
      <c r="A3355" s="7">
        <v>495</v>
      </c>
      <c r="B3355" s="1154">
        <v>5100</v>
      </c>
      <c r="C3355" s="2198" t="s">
        <v>943</v>
      </c>
      <c r="D3355" s="2198"/>
      <c r="E3355" s="1415"/>
      <c r="F3355" s="352">
        <f>G3355+H3355+I3355+J3355</f>
        <v>0</v>
      </c>
      <c r="G3355" s="1214"/>
      <c r="H3355" s="1215"/>
      <c r="I3355" s="1215"/>
      <c r="J3355" s="1216"/>
      <c r="K3355" s="1433" t="str">
        <f t="shared" si="560"/>
        <v/>
      </c>
      <c r="L3355" s="383"/>
    </row>
    <row r="3356" spans="1:12" hidden="1">
      <c r="A3356" s="8">
        <v>500</v>
      </c>
      <c r="B3356" s="1154">
        <v>5200</v>
      </c>
      <c r="C3356" s="2198" t="s">
        <v>944</v>
      </c>
      <c r="D3356" s="2198"/>
      <c r="E3356" s="351">
        <f t="shared" ref="E3356:J3356" si="566">SUM(E3357:E3363)</f>
        <v>0</v>
      </c>
      <c r="F3356" s="352">
        <f t="shared" si="566"/>
        <v>0</v>
      </c>
      <c r="G3356" s="463">
        <f t="shared" si="566"/>
        <v>0</v>
      </c>
      <c r="H3356" s="464">
        <f t="shared" si="566"/>
        <v>0</v>
      </c>
      <c r="I3356" s="464">
        <f t="shared" si="566"/>
        <v>0</v>
      </c>
      <c r="J3356" s="465">
        <f t="shared" si="566"/>
        <v>0</v>
      </c>
      <c r="K3356" s="1433" t="str">
        <f t="shared" si="560"/>
        <v/>
      </c>
      <c r="L3356" s="383"/>
    </row>
    <row r="3357" spans="1:12" hidden="1">
      <c r="A3357" s="8">
        <v>505</v>
      </c>
      <c r="B3357" s="1155"/>
      <c r="C3357" s="1156">
        <v>5201</v>
      </c>
      <c r="D3357" s="1157" t="s">
        <v>945</v>
      </c>
      <c r="E3357" s="507"/>
      <c r="F3357" s="516">
        <f t="shared" ref="F3357:F3363" si="567">G3357+H3357+I3357+J3357</f>
        <v>0</v>
      </c>
      <c r="G3357" s="430"/>
      <c r="H3357" s="431"/>
      <c r="I3357" s="431"/>
      <c r="J3357" s="432"/>
      <c r="K3357" s="1433" t="str">
        <f t="shared" si="560"/>
        <v/>
      </c>
      <c r="L3357" s="383"/>
    </row>
    <row r="3358" spans="1:12" hidden="1">
      <c r="A3358" s="8">
        <v>510</v>
      </c>
      <c r="B3358" s="1155"/>
      <c r="C3358" s="1158">
        <v>5202</v>
      </c>
      <c r="D3358" s="1159" t="s">
        <v>946</v>
      </c>
      <c r="E3358" s="509"/>
      <c r="F3358" s="518">
        <f t="shared" si="567"/>
        <v>0</v>
      </c>
      <c r="G3358" s="433"/>
      <c r="H3358" s="434"/>
      <c r="I3358" s="434"/>
      <c r="J3358" s="435"/>
      <c r="K3358" s="1433" t="str">
        <f t="shared" si="560"/>
        <v/>
      </c>
      <c r="L3358" s="383"/>
    </row>
    <row r="3359" spans="1:12" hidden="1">
      <c r="A3359" s="8">
        <v>515</v>
      </c>
      <c r="B3359" s="1155"/>
      <c r="C3359" s="1158">
        <v>5203</v>
      </c>
      <c r="D3359" s="1159" t="s">
        <v>264</v>
      </c>
      <c r="E3359" s="509"/>
      <c r="F3359" s="518">
        <f t="shared" si="567"/>
        <v>0</v>
      </c>
      <c r="G3359" s="433"/>
      <c r="H3359" s="434"/>
      <c r="I3359" s="434"/>
      <c r="J3359" s="435"/>
      <c r="K3359" s="1433" t="str">
        <f t="shared" si="560"/>
        <v/>
      </c>
      <c r="L3359" s="383"/>
    </row>
    <row r="3360" spans="1:12" hidden="1">
      <c r="A3360" s="8">
        <v>520</v>
      </c>
      <c r="B3360" s="1155"/>
      <c r="C3360" s="1158">
        <v>5204</v>
      </c>
      <c r="D3360" s="1159" t="s">
        <v>265</v>
      </c>
      <c r="E3360" s="509"/>
      <c r="F3360" s="518">
        <f t="shared" si="567"/>
        <v>0</v>
      </c>
      <c r="G3360" s="433"/>
      <c r="H3360" s="434"/>
      <c r="I3360" s="434"/>
      <c r="J3360" s="435"/>
      <c r="K3360" s="1433" t="str">
        <f t="shared" si="560"/>
        <v/>
      </c>
      <c r="L3360" s="383"/>
    </row>
    <row r="3361" spans="1:12" hidden="1">
      <c r="A3361" s="8">
        <v>525</v>
      </c>
      <c r="B3361" s="1155"/>
      <c r="C3361" s="1158">
        <v>5205</v>
      </c>
      <c r="D3361" s="1159" t="s">
        <v>266</v>
      </c>
      <c r="E3361" s="509"/>
      <c r="F3361" s="518">
        <f t="shared" si="567"/>
        <v>0</v>
      </c>
      <c r="G3361" s="433"/>
      <c r="H3361" s="434"/>
      <c r="I3361" s="434"/>
      <c r="J3361" s="435"/>
      <c r="K3361" s="1433" t="str">
        <f t="shared" si="560"/>
        <v/>
      </c>
      <c r="L3361" s="383"/>
    </row>
    <row r="3362" spans="1:12" hidden="1">
      <c r="A3362" s="7">
        <v>635</v>
      </c>
      <c r="B3362" s="1155"/>
      <c r="C3362" s="1158">
        <v>5206</v>
      </c>
      <c r="D3362" s="1159" t="s">
        <v>267</v>
      </c>
      <c r="E3362" s="509"/>
      <c r="F3362" s="518">
        <f t="shared" si="567"/>
        <v>0</v>
      </c>
      <c r="G3362" s="433"/>
      <c r="H3362" s="434"/>
      <c r="I3362" s="434"/>
      <c r="J3362" s="435"/>
      <c r="K3362" s="1433" t="str">
        <f t="shared" si="560"/>
        <v/>
      </c>
      <c r="L3362" s="383"/>
    </row>
    <row r="3363" spans="1:12" hidden="1">
      <c r="A3363" s="8">
        <v>640</v>
      </c>
      <c r="B3363" s="1155"/>
      <c r="C3363" s="1160">
        <v>5219</v>
      </c>
      <c r="D3363" s="1161" t="s">
        <v>268</v>
      </c>
      <c r="E3363" s="513"/>
      <c r="F3363" s="517">
        <f t="shared" si="567"/>
        <v>0</v>
      </c>
      <c r="G3363" s="442"/>
      <c r="H3363" s="443"/>
      <c r="I3363" s="443"/>
      <c r="J3363" s="444"/>
      <c r="K3363" s="1433" t="str">
        <f t="shared" si="560"/>
        <v/>
      </c>
      <c r="L3363" s="383"/>
    </row>
    <row r="3364" spans="1:12" hidden="1">
      <c r="A3364" s="8">
        <v>645</v>
      </c>
      <c r="B3364" s="1154">
        <v>5300</v>
      </c>
      <c r="C3364" s="2198" t="s">
        <v>269</v>
      </c>
      <c r="D3364" s="2198"/>
      <c r="E3364" s="351">
        <f t="shared" ref="E3364:J3364" si="568">SUM(E3365:E3366)</f>
        <v>0</v>
      </c>
      <c r="F3364" s="352">
        <f t="shared" si="568"/>
        <v>0</v>
      </c>
      <c r="G3364" s="463">
        <f t="shared" si="568"/>
        <v>0</v>
      </c>
      <c r="H3364" s="464">
        <f t="shared" si="568"/>
        <v>0</v>
      </c>
      <c r="I3364" s="464">
        <f t="shared" si="568"/>
        <v>0</v>
      </c>
      <c r="J3364" s="465">
        <f t="shared" si="568"/>
        <v>0</v>
      </c>
      <c r="K3364" s="1433" t="str">
        <f t="shared" si="560"/>
        <v/>
      </c>
      <c r="L3364" s="383"/>
    </row>
    <row r="3365" spans="1:12" hidden="1">
      <c r="A3365" s="8">
        <v>650</v>
      </c>
      <c r="B3365" s="1155"/>
      <c r="C3365" s="1156">
        <v>5301</v>
      </c>
      <c r="D3365" s="1157" t="s">
        <v>1266</v>
      </c>
      <c r="E3365" s="507"/>
      <c r="F3365" s="516">
        <f>G3365+H3365+I3365+J3365</f>
        <v>0</v>
      </c>
      <c r="G3365" s="430"/>
      <c r="H3365" s="431"/>
      <c r="I3365" s="431"/>
      <c r="J3365" s="432"/>
      <c r="K3365" s="1433" t="str">
        <f t="shared" si="560"/>
        <v/>
      </c>
      <c r="L3365" s="383"/>
    </row>
    <row r="3366" spans="1:12" hidden="1">
      <c r="A3366" s="7">
        <v>655</v>
      </c>
      <c r="B3366" s="1155"/>
      <c r="C3366" s="1160">
        <v>5309</v>
      </c>
      <c r="D3366" s="1161" t="s">
        <v>270</v>
      </c>
      <c r="E3366" s="513"/>
      <c r="F3366" s="517">
        <f>G3366+H3366+I3366+J3366</f>
        <v>0</v>
      </c>
      <c r="G3366" s="442"/>
      <c r="H3366" s="443"/>
      <c r="I3366" s="443"/>
      <c r="J3366" s="444"/>
      <c r="K3366" s="1433" t="str">
        <f t="shared" si="560"/>
        <v/>
      </c>
      <c r="L3366" s="383"/>
    </row>
    <row r="3367" spans="1:12" hidden="1">
      <c r="A3367" s="7">
        <v>665</v>
      </c>
      <c r="B3367" s="1154">
        <v>5400</v>
      </c>
      <c r="C3367" s="2198" t="s">
        <v>960</v>
      </c>
      <c r="D3367" s="2198"/>
      <c r="E3367" s="1415"/>
      <c r="F3367" s="352">
        <f>G3367+H3367+I3367+J3367</f>
        <v>0</v>
      </c>
      <c r="G3367" s="1214"/>
      <c r="H3367" s="1215"/>
      <c r="I3367" s="1215"/>
      <c r="J3367" s="1216"/>
      <c r="K3367" s="1433" t="str">
        <f t="shared" si="560"/>
        <v/>
      </c>
      <c r="L3367" s="383"/>
    </row>
    <row r="3368" spans="1:12" hidden="1">
      <c r="A3368" s="7">
        <v>675</v>
      </c>
      <c r="B3368" s="1100">
        <v>5500</v>
      </c>
      <c r="C3368" s="2192" t="s">
        <v>961</v>
      </c>
      <c r="D3368" s="2192"/>
      <c r="E3368" s="351">
        <f t="shared" ref="E3368:J3368" si="569">SUM(E3369:E3372)</f>
        <v>0</v>
      </c>
      <c r="F3368" s="352">
        <f t="shared" si="569"/>
        <v>0</v>
      </c>
      <c r="G3368" s="463">
        <f t="shared" si="569"/>
        <v>0</v>
      </c>
      <c r="H3368" s="464">
        <f t="shared" si="569"/>
        <v>0</v>
      </c>
      <c r="I3368" s="464">
        <f t="shared" si="569"/>
        <v>0</v>
      </c>
      <c r="J3368" s="465">
        <f t="shared" si="569"/>
        <v>0</v>
      </c>
      <c r="K3368" s="1433" t="str">
        <f t="shared" si="560"/>
        <v/>
      </c>
      <c r="L3368" s="383"/>
    </row>
    <row r="3369" spans="1:12" hidden="1">
      <c r="A3369" s="7">
        <v>685</v>
      </c>
      <c r="B3369" s="1151"/>
      <c r="C3369" s="1102">
        <v>5501</v>
      </c>
      <c r="D3369" s="1121" t="s">
        <v>962</v>
      </c>
      <c r="E3369" s="507"/>
      <c r="F3369" s="516">
        <f>G3369+H3369+I3369+J3369</f>
        <v>0</v>
      </c>
      <c r="G3369" s="430"/>
      <c r="H3369" s="431"/>
      <c r="I3369" s="431"/>
      <c r="J3369" s="432"/>
      <c r="K3369" s="1433" t="str">
        <f t="shared" si="560"/>
        <v/>
      </c>
      <c r="L3369" s="383"/>
    </row>
    <row r="3370" spans="1:12" hidden="1">
      <c r="A3370" s="8">
        <v>690</v>
      </c>
      <c r="B3370" s="1151"/>
      <c r="C3370" s="1108">
        <v>5502</v>
      </c>
      <c r="D3370" s="1109" t="s">
        <v>963</v>
      </c>
      <c r="E3370" s="509"/>
      <c r="F3370" s="518">
        <f>G3370+H3370+I3370+J3370</f>
        <v>0</v>
      </c>
      <c r="G3370" s="433"/>
      <c r="H3370" s="434"/>
      <c r="I3370" s="434"/>
      <c r="J3370" s="435"/>
      <c r="K3370" s="1433" t="str">
        <f t="shared" si="560"/>
        <v/>
      </c>
      <c r="L3370" s="383"/>
    </row>
    <row r="3371" spans="1:12" hidden="1">
      <c r="A3371" s="8">
        <v>695</v>
      </c>
      <c r="B3371" s="1151"/>
      <c r="C3371" s="1108">
        <v>5503</v>
      </c>
      <c r="D3371" s="1152" t="s">
        <v>964</v>
      </c>
      <c r="E3371" s="509"/>
      <c r="F3371" s="518">
        <f>G3371+H3371+I3371+J3371</f>
        <v>0</v>
      </c>
      <c r="G3371" s="433"/>
      <c r="H3371" s="434"/>
      <c r="I3371" s="434"/>
      <c r="J3371" s="435"/>
      <c r="K3371" s="1433" t="str">
        <f t="shared" si="560"/>
        <v/>
      </c>
      <c r="L3371" s="383"/>
    </row>
    <row r="3372" spans="1:12" hidden="1">
      <c r="A3372" s="7">
        <v>700</v>
      </c>
      <c r="B3372" s="1151"/>
      <c r="C3372" s="1104">
        <v>5504</v>
      </c>
      <c r="D3372" s="1132" t="s">
        <v>965</v>
      </c>
      <c r="E3372" s="513"/>
      <c r="F3372" s="517">
        <f>G3372+H3372+I3372+J3372</f>
        <v>0</v>
      </c>
      <c r="G3372" s="442"/>
      <c r="H3372" s="443"/>
      <c r="I3372" s="443"/>
      <c r="J3372" s="444"/>
      <c r="K3372" s="1433" t="str">
        <f t="shared" si="560"/>
        <v/>
      </c>
      <c r="L3372" s="383"/>
    </row>
    <row r="3373" spans="1:12" hidden="1">
      <c r="A3373" s="7">
        <v>710</v>
      </c>
      <c r="B3373" s="1154">
        <v>5700</v>
      </c>
      <c r="C3373" s="2195" t="s">
        <v>1326</v>
      </c>
      <c r="D3373" s="2196"/>
      <c r="E3373" s="351">
        <f t="shared" ref="E3373:J3373" si="570">SUM(E3374:E3376)</f>
        <v>0</v>
      </c>
      <c r="F3373" s="352">
        <f t="shared" si="570"/>
        <v>0</v>
      </c>
      <c r="G3373" s="463">
        <f t="shared" si="570"/>
        <v>0</v>
      </c>
      <c r="H3373" s="464">
        <f t="shared" si="570"/>
        <v>0</v>
      </c>
      <c r="I3373" s="464">
        <f t="shared" si="570"/>
        <v>0</v>
      </c>
      <c r="J3373" s="465">
        <f t="shared" si="570"/>
        <v>0</v>
      </c>
      <c r="K3373" s="1433" t="str">
        <f t="shared" si="560"/>
        <v/>
      </c>
      <c r="L3373" s="383"/>
    </row>
    <row r="3374" spans="1:12" ht="36" hidden="1" customHeight="1">
      <c r="A3374" s="8">
        <v>715</v>
      </c>
      <c r="B3374" s="1155"/>
      <c r="C3374" s="1156">
        <v>5701</v>
      </c>
      <c r="D3374" s="1157" t="s">
        <v>967</v>
      </c>
      <c r="E3374" s="507"/>
      <c r="F3374" s="516">
        <f>G3374+H3374+I3374+J3374</f>
        <v>0</v>
      </c>
      <c r="G3374" s="430"/>
      <c r="H3374" s="431"/>
      <c r="I3374" s="431"/>
      <c r="J3374" s="432"/>
      <c r="K3374" s="1433" t="str">
        <f t="shared" si="560"/>
        <v/>
      </c>
      <c r="L3374" s="383"/>
    </row>
    <row r="3375" spans="1:12" hidden="1">
      <c r="A3375" s="8">
        <v>720</v>
      </c>
      <c r="B3375" s="1155"/>
      <c r="C3375" s="1162">
        <v>5702</v>
      </c>
      <c r="D3375" s="1163" t="s">
        <v>968</v>
      </c>
      <c r="E3375" s="511"/>
      <c r="F3375" s="519">
        <f>G3375+H3375+I3375+J3375</f>
        <v>0</v>
      </c>
      <c r="G3375" s="497"/>
      <c r="H3375" s="498"/>
      <c r="I3375" s="498"/>
      <c r="J3375" s="499"/>
      <c r="K3375" s="1433" t="str">
        <f t="shared" si="560"/>
        <v/>
      </c>
      <c r="L3375" s="383"/>
    </row>
    <row r="3376" spans="1:12" hidden="1">
      <c r="A3376" s="8">
        <v>725</v>
      </c>
      <c r="B3376" s="1107"/>
      <c r="C3376" s="1164">
        <v>4071</v>
      </c>
      <c r="D3376" s="1165" t="s">
        <v>969</v>
      </c>
      <c r="E3376" s="1420"/>
      <c r="F3376" s="529">
        <f>G3376+H3376+I3376+J3376</f>
        <v>0</v>
      </c>
      <c r="G3376" s="632"/>
      <c r="H3376" s="1217"/>
      <c r="I3376" s="1217"/>
      <c r="J3376" s="1218"/>
      <c r="K3376" s="1433" t="str">
        <f t="shared" si="560"/>
        <v/>
      </c>
      <c r="L3376" s="383"/>
    </row>
    <row r="3377" spans="1:12" hidden="1">
      <c r="A3377" s="8">
        <v>730</v>
      </c>
      <c r="B3377" s="1166"/>
      <c r="C3377" s="1167"/>
      <c r="D3377" s="1168"/>
      <c r="E3377" s="1434"/>
      <c r="F3377" s="649"/>
      <c r="G3377" s="649"/>
      <c r="H3377" s="649"/>
      <c r="I3377" s="649"/>
      <c r="J3377" s="650"/>
      <c r="K3377" s="1433" t="str">
        <f t="shared" si="560"/>
        <v/>
      </c>
      <c r="L3377" s="383"/>
    </row>
    <row r="3378" spans="1:12" hidden="1">
      <c r="A3378" s="8">
        <v>735</v>
      </c>
      <c r="B3378" s="1169">
        <v>98</v>
      </c>
      <c r="C3378" s="2224" t="s">
        <v>970</v>
      </c>
      <c r="D3378" s="2225"/>
      <c r="E3378" s="1421"/>
      <c r="F3378" s="663">
        <f>G3378+H3378+I3378+J3378</f>
        <v>0</v>
      </c>
      <c r="G3378" s="656">
        <v>0</v>
      </c>
      <c r="H3378" s="657">
        <v>0</v>
      </c>
      <c r="I3378" s="657">
        <v>0</v>
      </c>
      <c r="J3378" s="658">
        <v>0</v>
      </c>
      <c r="K3378" s="1433" t="str">
        <f t="shared" si="560"/>
        <v/>
      </c>
      <c r="L3378" s="383"/>
    </row>
    <row r="3379" spans="1:12" hidden="1">
      <c r="A3379" s="8">
        <v>740</v>
      </c>
      <c r="B3379" s="1170"/>
      <c r="C3379" s="1171"/>
      <c r="D3379" s="1172"/>
      <c r="E3379" s="276"/>
      <c r="F3379" s="276"/>
      <c r="G3379" s="276"/>
      <c r="H3379" s="276"/>
      <c r="I3379" s="276"/>
      <c r="J3379" s="277"/>
      <c r="K3379" s="1433" t="str">
        <f t="shared" si="560"/>
        <v/>
      </c>
      <c r="L3379" s="383"/>
    </row>
    <row r="3380" spans="1:12" hidden="1">
      <c r="A3380" s="8">
        <v>745</v>
      </c>
      <c r="B3380" s="1173"/>
      <c r="C3380" s="1035"/>
      <c r="D3380" s="1168"/>
      <c r="E3380" s="665"/>
      <c r="F3380" s="665"/>
      <c r="G3380" s="665"/>
      <c r="H3380" s="665"/>
      <c r="I3380" s="665"/>
      <c r="J3380" s="279"/>
      <c r="K3380" s="1433" t="str">
        <f t="shared" si="560"/>
        <v/>
      </c>
      <c r="L3380" s="383"/>
    </row>
    <row r="3381" spans="1:12" hidden="1">
      <c r="A3381" s="7">
        <v>750</v>
      </c>
      <c r="B3381" s="1174"/>
      <c r="C3381" s="1175"/>
      <c r="D3381" s="1168"/>
      <c r="E3381" s="665"/>
      <c r="F3381" s="665"/>
      <c r="G3381" s="665"/>
      <c r="H3381" s="665"/>
      <c r="I3381" s="665"/>
      <c r="J3381" s="279"/>
      <c r="K3381" s="1433" t="str">
        <f t="shared" si="560"/>
        <v/>
      </c>
      <c r="L3381" s="383"/>
    </row>
    <row r="3382" spans="1:12" ht="16.5" hidden="1" thickBot="1">
      <c r="A3382" s="8">
        <v>755</v>
      </c>
      <c r="B3382" s="1176"/>
      <c r="C3382" s="1176" t="s">
        <v>494</v>
      </c>
      <c r="D3382" s="1177">
        <f>+B3382</f>
        <v>0</v>
      </c>
      <c r="E3382" s="365">
        <f t="shared" ref="E3382:J3382" si="571">SUM(E3267,E3270,E3276,E3284,E3285,E3303,E3307,E3313,E3316,E3317,E3318,E3319,E3320,E3329,E3335,E3336,E3337,E3338,E3345,E3349,E3350,E3351,E3352,E3355,E3356,E3364,E3367,E3368,E3373)+E3378</f>
        <v>0</v>
      </c>
      <c r="F3382" s="366">
        <f t="shared" si="571"/>
        <v>0</v>
      </c>
      <c r="G3382" s="646">
        <f t="shared" si="571"/>
        <v>0</v>
      </c>
      <c r="H3382" s="647">
        <f t="shared" si="571"/>
        <v>0</v>
      </c>
      <c r="I3382" s="647">
        <f t="shared" si="571"/>
        <v>0</v>
      </c>
      <c r="J3382" s="648">
        <f t="shared" si="571"/>
        <v>0</v>
      </c>
      <c r="K3382" s="1433" t="str">
        <f t="shared" si="560"/>
        <v/>
      </c>
      <c r="L3382" s="1428" t="str">
        <f>LEFT(C3264,1)</f>
        <v>1</v>
      </c>
    </row>
    <row r="3383" spans="1:12" hidden="1">
      <c r="A3383" s="8">
        <v>760</v>
      </c>
      <c r="B3383" s="1178"/>
      <c r="C3383" s="1179"/>
      <c r="D3383" s="1054"/>
      <c r="E3383" s="1035"/>
      <c r="F3383" s="1035"/>
      <c r="G3383" s="1035"/>
      <c r="H3383" s="1035"/>
      <c r="I3383" s="1035"/>
      <c r="J3383" s="1035"/>
      <c r="K3383" s="4" t="str">
        <f>K3382</f>
        <v/>
      </c>
      <c r="L3383" s="382"/>
    </row>
    <row r="3384" spans="1:12" hidden="1">
      <c r="A3384" s="7">
        <v>765</v>
      </c>
      <c r="B3384" s="1089"/>
      <c r="C3384" s="1180"/>
      <c r="D3384" s="1181"/>
      <c r="E3384" s="665"/>
      <c r="F3384" s="665"/>
      <c r="G3384" s="665"/>
      <c r="H3384" s="665"/>
      <c r="I3384" s="665"/>
      <c r="J3384" s="665"/>
      <c r="K3384" s="4" t="str">
        <f>K3382</f>
        <v/>
      </c>
      <c r="L3384" s="382"/>
    </row>
    <row r="3385" spans="1:12" hidden="1">
      <c r="A3385" s="7">
        <v>775</v>
      </c>
      <c r="B3385" s="1035"/>
      <c r="C3385" s="1035"/>
      <c r="D3385" s="1054"/>
      <c r="E3385" s="665"/>
      <c r="F3385" s="665"/>
      <c r="G3385" s="665"/>
      <c r="H3385" s="665"/>
      <c r="I3385" s="665"/>
      <c r="J3385" s="665"/>
      <c r="K3385" s="1815" t="str">
        <f>(IF(SUM(K3396:K3417)&lt;&gt;0,$K$2,""))</f>
        <v/>
      </c>
      <c r="L3385" s="382"/>
    </row>
    <row r="3386" spans="1:12" hidden="1">
      <c r="A3386" s="8">
        <v>780</v>
      </c>
      <c r="B3386" s="2190" t="str">
        <f>$B$7</f>
        <v>ОТЧЕТНИ ДАННИ ПО ЕБК ЗА СМЕТКИТЕ ЗА СРЕДСТВАТА ОТ ЕВРОПЕЙСКИЯ СЪЮЗ - КСФ</v>
      </c>
      <c r="C3386" s="2191"/>
      <c r="D3386" s="2191"/>
      <c r="E3386" s="665"/>
      <c r="F3386" s="665"/>
      <c r="G3386" s="665"/>
      <c r="H3386" s="665"/>
      <c r="I3386" s="665"/>
      <c r="J3386" s="665"/>
      <c r="K3386" s="1815" t="str">
        <f>(IF(SUM(K3396:K3417)&lt;&gt;0,$K$2,""))</f>
        <v/>
      </c>
      <c r="L3386" s="382"/>
    </row>
    <row r="3387" spans="1:12" hidden="1">
      <c r="A3387" s="8">
        <v>785</v>
      </c>
      <c r="B3387" s="1035"/>
      <c r="C3387" s="1035"/>
      <c r="D3387" s="1054"/>
      <c r="E3387" s="1055" t="s">
        <v>737</v>
      </c>
      <c r="F3387" s="1055" t="s">
        <v>644</v>
      </c>
      <c r="G3387" s="665"/>
      <c r="H3387" s="665"/>
      <c r="I3387" s="665"/>
      <c r="J3387" s="665"/>
      <c r="K3387" s="1815" t="str">
        <f>(IF(SUM(K3396:K3417)&lt;&gt;0,$K$2,""))</f>
        <v/>
      </c>
      <c r="L3387" s="382"/>
    </row>
    <row r="3388" spans="1:12" ht="18.75" hidden="1">
      <c r="A3388" s="8">
        <v>790</v>
      </c>
      <c r="B3388" s="2187">
        <f>$B$9</f>
        <v>0</v>
      </c>
      <c r="C3388" s="2188"/>
      <c r="D3388" s="2189"/>
      <c r="E3388" s="977">
        <f>$E$9</f>
        <v>43466</v>
      </c>
      <c r="F3388" s="1059">
        <f>$F$9</f>
        <v>43555</v>
      </c>
      <c r="G3388" s="665"/>
      <c r="H3388" s="665"/>
      <c r="I3388" s="665"/>
      <c r="J3388" s="665"/>
      <c r="K3388" s="1815" t="str">
        <f>(IF(SUM(K3396:K3417)&lt;&gt;0,$K$2,""))</f>
        <v/>
      </c>
      <c r="L3388" s="382"/>
    </row>
    <row r="3389" spans="1:12" hidden="1">
      <c r="A3389" s="8">
        <v>795</v>
      </c>
      <c r="B3389" s="1060" t="str">
        <f>$B$10</f>
        <v xml:space="preserve">                                                            (наименование на разпоредителя с бюджет)</v>
      </c>
      <c r="C3389" s="1035"/>
      <c r="D3389" s="1054"/>
      <c r="E3389" s="1089"/>
      <c r="F3389" s="1089"/>
      <c r="G3389" s="665"/>
      <c r="H3389" s="665"/>
      <c r="I3389" s="665"/>
      <c r="J3389" s="665"/>
      <c r="K3389" s="1815" t="str">
        <f>(IF(SUM(K3396:K3417)&lt;&gt;0,$K$2,""))</f>
        <v/>
      </c>
      <c r="L3389" s="382"/>
    </row>
    <row r="3390" spans="1:12" hidden="1">
      <c r="A3390" s="7">
        <v>805</v>
      </c>
      <c r="B3390" s="1060"/>
      <c r="C3390" s="1035"/>
      <c r="D3390" s="1054"/>
      <c r="E3390" s="1060"/>
      <c r="F3390" s="1035"/>
      <c r="G3390" s="665"/>
      <c r="H3390" s="665"/>
      <c r="I3390" s="665"/>
      <c r="J3390" s="665"/>
      <c r="K3390" s="1815" t="str">
        <f>(IF(SUM(K3396:K3417)&lt;&gt;0,$K$2,""))</f>
        <v/>
      </c>
      <c r="L3390" s="382"/>
    </row>
    <row r="3391" spans="1:12" ht="19.5" hidden="1">
      <c r="A3391" s="8">
        <v>810</v>
      </c>
      <c r="B3391" s="2221" t="str">
        <f>$B$12</f>
        <v>Министерство на регионалното развитие и благоустройство</v>
      </c>
      <c r="C3391" s="2222"/>
      <c r="D3391" s="2223"/>
      <c r="E3391" s="1062" t="s">
        <v>1305</v>
      </c>
      <c r="F3391" s="1814" t="str">
        <f>$F$12</f>
        <v>2100</v>
      </c>
      <c r="G3391" s="665"/>
      <c r="H3391" s="665"/>
      <c r="I3391" s="665"/>
      <c r="J3391" s="665"/>
      <c r="K3391" s="1815" t="str">
        <f>(IF(SUM(K3396:K3417)&lt;&gt;0,$K$2,""))</f>
        <v/>
      </c>
      <c r="L3391" s="382"/>
    </row>
    <row r="3392" spans="1:12" hidden="1">
      <c r="A3392" s="8">
        <v>815</v>
      </c>
      <c r="B3392" s="1064" t="str">
        <f>$B$13</f>
        <v xml:space="preserve">                                             (наименование на първостепенния разпоредител с бюджет)</v>
      </c>
      <c r="C3392" s="1035"/>
      <c r="D3392" s="1054"/>
      <c r="E3392" s="1065"/>
      <c r="F3392" s="1066"/>
      <c r="G3392" s="665"/>
      <c r="H3392" s="665"/>
      <c r="I3392" s="665"/>
      <c r="J3392" s="665"/>
      <c r="K3392" s="1815" t="str">
        <f>(IF(SUM(K3396:K3417)&lt;&gt;0,$K$2,""))</f>
        <v/>
      </c>
      <c r="L3392" s="382"/>
    </row>
    <row r="3393" spans="1:12" ht="19.5" hidden="1">
      <c r="A3393" s="11">
        <v>525</v>
      </c>
      <c r="B3393" s="1182"/>
      <c r="C3393" s="1182"/>
      <c r="D3393" s="1411" t="s">
        <v>1416</v>
      </c>
      <c r="E3393" s="1184">
        <f>$E$15</f>
        <v>98</v>
      </c>
      <c r="F3393" s="1185" t="str">
        <f>$F$15</f>
        <v>СЕС - КСФ</v>
      </c>
      <c r="G3393" s="665"/>
      <c r="H3393" s="665"/>
      <c r="I3393" s="665"/>
      <c r="J3393" s="665"/>
      <c r="K3393" s="1815" t="str">
        <f>(IF(SUM(K3396:K3417)&lt;&gt;0,$K$2,""))</f>
        <v/>
      </c>
      <c r="L3393" s="382"/>
    </row>
    <row r="3394" spans="1:12" hidden="1">
      <c r="A3394" s="7">
        <v>820</v>
      </c>
      <c r="B3394" s="1089"/>
      <c r="C3394" s="1035"/>
      <c r="D3394" s="1186" t="s">
        <v>2200</v>
      </c>
      <c r="E3394" s="665"/>
      <c r="F3394" s="1187" t="s">
        <v>740</v>
      </c>
      <c r="G3394" s="1187"/>
      <c r="H3394" s="665"/>
      <c r="I3394" s="1187"/>
      <c r="J3394" s="665"/>
      <c r="K3394" s="1815" t="str">
        <f>(IF(SUM(K3396:K3417)&lt;&gt;0,$K$2,""))</f>
        <v/>
      </c>
      <c r="L3394" s="382"/>
    </row>
    <row r="3395" spans="1:12" hidden="1">
      <c r="A3395" s="8">
        <v>821</v>
      </c>
      <c r="B3395" s="1188" t="s">
        <v>972</v>
      </c>
      <c r="C3395" s="1189" t="s">
        <v>973</v>
      </c>
      <c r="D3395" s="1190" t="s">
        <v>974</v>
      </c>
      <c r="E3395" s="1191" t="s">
        <v>975</v>
      </c>
      <c r="F3395" s="1192" t="s">
        <v>976</v>
      </c>
      <c r="G3395" s="666"/>
      <c r="H3395" s="666"/>
      <c r="I3395" s="666"/>
      <c r="J3395" s="666"/>
      <c r="K3395" s="1815" t="str">
        <f>(IF(SUM(K3396:K3417)&lt;&gt;0,$K$2,""))</f>
        <v/>
      </c>
      <c r="L3395" s="382"/>
    </row>
    <row r="3396" spans="1:12" hidden="1">
      <c r="A3396" s="8">
        <v>822</v>
      </c>
      <c r="B3396" s="1193"/>
      <c r="C3396" s="1194" t="s">
        <v>977</v>
      </c>
      <c r="D3396" s="1195" t="s">
        <v>978</v>
      </c>
      <c r="E3396" s="1219">
        <f>E3397+E3398</f>
        <v>0</v>
      </c>
      <c r="F3396" s="1220">
        <f>F3397+F3398</f>
        <v>0</v>
      </c>
      <c r="G3396" s="666"/>
      <c r="H3396" s="666"/>
      <c r="I3396" s="666"/>
      <c r="J3396" s="666"/>
      <c r="K3396" s="172" t="str">
        <f t="shared" ref="K3396:K3421" si="572">(IF($E3396&lt;&gt;0,$K$2,IF($F3396&lt;&gt;0,$K$2,"")))</f>
        <v/>
      </c>
      <c r="L3396" s="382"/>
    </row>
    <row r="3397" spans="1:12" hidden="1">
      <c r="A3397" s="8">
        <v>823</v>
      </c>
      <c r="B3397" s="1196"/>
      <c r="C3397" s="1197" t="s">
        <v>979</v>
      </c>
      <c r="D3397" s="1198" t="s">
        <v>980</v>
      </c>
      <c r="E3397" s="1221"/>
      <c r="F3397" s="1222"/>
      <c r="G3397" s="666"/>
      <c r="H3397" s="666"/>
      <c r="I3397" s="666"/>
      <c r="J3397" s="666"/>
      <c r="K3397" s="172" t="str">
        <f t="shared" si="572"/>
        <v/>
      </c>
      <c r="L3397" s="382"/>
    </row>
    <row r="3398" spans="1:12" hidden="1">
      <c r="A3398" s="8">
        <v>825</v>
      </c>
      <c r="B3398" s="1199"/>
      <c r="C3398" s="1200" t="s">
        <v>981</v>
      </c>
      <c r="D3398" s="1201" t="s">
        <v>982</v>
      </c>
      <c r="E3398" s="1223"/>
      <c r="F3398" s="1224"/>
      <c r="G3398" s="666"/>
      <c r="H3398" s="666"/>
      <c r="I3398" s="666"/>
      <c r="J3398" s="666"/>
      <c r="K3398" s="172" t="str">
        <f t="shared" si="572"/>
        <v/>
      </c>
      <c r="L3398" s="382"/>
    </row>
    <row r="3399" spans="1:12" hidden="1">
      <c r="A3399" s="8"/>
      <c r="B3399" s="1193"/>
      <c r="C3399" s="1194" t="s">
        <v>983</v>
      </c>
      <c r="D3399" s="1195" t="s">
        <v>984</v>
      </c>
      <c r="E3399" s="1225">
        <f>E3400+E3401</f>
        <v>0</v>
      </c>
      <c r="F3399" s="1226">
        <f>F3400+F3401</f>
        <v>0</v>
      </c>
      <c r="G3399" s="666"/>
      <c r="H3399" s="666"/>
      <c r="I3399" s="666"/>
      <c r="J3399" s="666"/>
      <c r="K3399" s="172" t="str">
        <f t="shared" si="572"/>
        <v/>
      </c>
      <c r="L3399" s="382"/>
    </row>
    <row r="3400" spans="1:12" hidden="1">
      <c r="A3400" s="8"/>
      <c r="B3400" s="1196"/>
      <c r="C3400" s="1197" t="s">
        <v>985</v>
      </c>
      <c r="D3400" s="1198" t="s">
        <v>980</v>
      </c>
      <c r="E3400" s="1221"/>
      <c r="F3400" s="1222"/>
      <c r="G3400" s="666"/>
      <c r="H3400" s="666"/>
      <c r="I3400" s="666"/>
      <c r="J3400" s="666"/>
      <c r="K3400" s="172" t="str">
        <f t="shared" si="572"/>
        <v/>
      </c>
      <c r="L3400" s="382"/>
    </row>
    <row r="3401" spans="1:12" hidden="1">
      <c r="A3401" s="8"/>
      <c r="B3401" s="1202"/>
      <c r="C3401" s="1203" t="s">
        <v>986</v>
      </c>
      <c r="D3401" s="1204" t="s">
        <v>987</v>
      </c>
      <c r="E3401" s="1227"/>
      <c r="F3401" s="1228"/>
      <c r="G3401" s="666"/>
      <c r="H3401" s="666"/>
      <c r="I3401" s="666"/>
      <c r="J3401" s="666"/>
      <c r="K3401" s="172" t="str">
        <f t="shared" si="572"/>
        <v/>
      </c>
      <c r="L3401" s="382"/>
    </row>
    <row r="3402" spans="1:12" hidden="1">
      <c r="A3402" s="8"/>
      <c r="B3402" s="1193"/>
      <c r="C3402" s="1194" t="s">
        <v>988</v>
      </c>
      <c r="D3402" s="1195" t="s">
        <v>989</v>
      </c>
      <c r="E3402" s="1229"/>
      <c r="F3402" s="1230"/>
      <c r="G3402" s="666"/>
      <c r="H3402" s="666"/>
      <c r="I3402" s="666"/>
      <c r="J3402" s="666"/>
      <c r="K3402" s="172" t="str">
        <f t="shared" si="572"/>
        <v/>
      </c>
      <c r="L3402" s="382"/>
    </row>
    <row r="3403" spans="1:12" hidden="1">
      <c r="A3403" s="8"/>
      <c r="B3403" s="1196"/>
      <c r="C3403" s="1205" t="s">
        <v>990</v>
      </c>
      <c r="D3403" s="1206" t="s">
        <v>991</v>
      </c>
      <c r="E3403" s="1231"/>
      <c r="F3403" s="1232"/>
      <c r="G3403" s="666"/>
      <c r="H3403" s="666"/>
      <c r="I3403" s="666"/>
      <c r="J3403" s="666"/>
      <c r="K3403" s="172" t="str">
        <f t="shared" si="572"/>
        <v/>
      </c>
      <c r="L3403" s="382"/>
    </row>
    <row r="3404" spans="1:12" hidden="1">
      <c r="A3404" s="8"/>
      <c r="B3404" s="1202"/>
      <c r="C3404" s="1200" t="s">
        <v>992</v>
      </c>
      <c r="D3404" s="1201" t="s">
        <v>993</v>
      </c>
      <c r="E3404" s="1233"/>
      <c r="F3404" s="1234"/>
      <c r="G3404" s="666"/>
      <c r="H3404" s="666"/>
      <c r="I3404" s="666"/>
      <c r="J3404" s="666"/>
      <c r="K3404" s="172" t="str">
        <f t="shared" si="572"/>
        <v/>
      </c>
      <c r="L3404" s="382"/>
    </row>
    <row r="3405" spans="1:12" hidden="1">
      <c r="A3405" s="8"/>
      <c r="B3405" s="1193"/>
      <c r="C3405" s="1194" t="s">
        <v>994</v>
      </c>
      <c r="D3405" s="1195" t="s">
        <v>995</v>
      </c>
      <c r="E3405" s="1225"/>
      <c r="F3405" s="1226"/>
      <c r="G3405" s="666"/>
      <c r="H3405" s="666"/>
      <c r="I3405" s="666"/>
      <c r="J3405" s="666"/>
      <c r="K3405" s="172" t="str">
        <f t="shared" si="572"/>
        <v/>
      </c>
      <c r="L3405" s="382"/>
    </row>
    <row r="3406" spans="1:12" hidden="1">
      <c r="A3406" s="8"/>
      <c r="B3406" s="1196"/>
      <c r="C3406" s="1205" t="s">
        <v>996</v>
      </c>
      <c r="D3406" s="1206" t="s">
        <v>997</v>
      </c>
      <c r="E3406" s="1235"/>
      <c r="F3406" s="1236"/>
      <c r="G3406" s="666"/>
      <c r="H3406" s="666"/>
      <c r="I3406" s="666"/>
      <c r="J3406" s="666"/>
      <c r="K3406" s="172" t="str">
        <f t="shared" si="572"/>
        <v/>
      </c>
      <c r="L3406" s="382"/>
    </row>
    <row r="3407" spans="1:12" hidden="1">
      <c r="A3407" s="8"/>
      <c r="B3407" s="1202"/>
      <c r="C3407" s="1200" t="s">
        <v>998</v>
      </c>
      <c r="D3407" s="1201" t="s">
        <v>999</v>
      </c>
      <c r="E3407" s="1223"/>
      <c r="F3407" s="1224"/>
      <c r="G3407" s="666"/>
      <c r="H3407" s="666"/>
      <c r="I3407" s="666"/>
      <c r="J3407" s="666"/>
      <c r="K3407" s="172" t="str">
        <f t="shared" si="572"/>
        <v/>
      </c>
      <c r="L3407" s="382"/>
    </row>
    <row r="3408" spans="1:12" hidden="1">
      <c r="A3408" s="8"/>
      <c r="B3408" s="1193"/>
      <c r="C3408" s="1194" t="s">
        <v>1000</v>
      </c>
      <c r="D3408" s="1195" t="s">
        <v>312</v>
      </c>
      <c r="E3408" s="1225"/>
      <c r="F3408" s="1226"/>
      <c r="G3408" s="666"/>
      <c r="H3408" s="666"/>
      <c r="I3408" s="666"/>
      <c r="J3408" s="666"/>
      <c r="K3408" s="172" t="str">
        <f t="shared" si="572"/>
        <v/>
      </c>
      <c r="L3408" s="382"/>
    </row>
    <row r="3409" spans="1:12" ht="31.5" hidden="1">
      <c r="A3409" s="8"/>
      <c r="B3409" s="1193"/>
      <c r="C3409" s="1194" t="s">
        <v>313</v>
      </c>
      <c r="D3409" s="1195" t="s">
        <v>11</v>
      </c>
      <c r="E3409" s="1237"/>
      <c r="F3409" s="1238"/>
      <c r="G3409" s="666"/>
      <c r="H3409" s="666"/>
      <c r="I3409" s="666"/>
      <c r="J3409" s="666"/>
      <c r="K3409" s="172" t="str">
        <f t="shared" si="572"/>
        <v/>
      </c>
      <c r="L3409" s="382"/>
    </row>
    <row r="3410" spans="1:12" hidden="1">
      <c r="A3410" s="8"/>
      <c r="B3410" s="1193"/>
      <c r="C3410" s="1194" t="s">
        <v>314</v>
      </c>
      <c r="D3410" s="1195" t="s">
        <v>9</v>
      </c>
      <c r="E3410" s="1225"/>
      <c r="F3410" s="1226"/>
      <c r="G3410" s="666"/>
      <c r="H3410" s="666"/>
      <c r="I3410" s="666"/>
      <c r="J3410" s="666"/>
      <c r="K3410" s="172" t="str">
        <f t="shared" si="572"/>
        <v/>
      </c>
      <c r="L3410" s="382"/>
    </row>
    <row r="3411" spans="1:12" ht="31.5" hidden="1">
      <c r="A3411" s="8"/>
      <c r="B3411" s="1193"/>
      <c r="C3411" s="1194" t="s">
        <v>315</v>
      </c>
      <c r="D3411" s="1195" t="s">
        <v>10</v>
      </c>
      <c r="E3411" s="1225"/>
      <c r="F3411" s="1226"/>
      <c r="G3411" s="666"/>
      <c r="H3411" s="666"/>
      <c r="I3411" s="666"/>
      <c r="J3411" s="666"/>
      <c r="K3411" s="172" t="str">
        <f t="shared" si="572"/>
        <v/>
      </c>
      <c r="L3411" s="382"/>
    </row>
    <row r="3412" spans="1:12" ht="31.5" hidden="1">
      <c r="A3412" s="8"/>
      <c r="B3412" s="1193"/>
      <c r="C3412" s="1194" t="s">
        <v>316</v>
      </c>
      <c r="D3412" s="1195" t="s">
        <v>317</v>
      </c>
      <c r="E3412" s="1225"/>
      <c r="F3412" s="1226"/>
      <c r="G3412" s="666"/>
      <c r="H3412" s="666"/>
      <c r="I3412" s="666"/>
      <c r="J3412" s="666"/>
      <c r="K3412" s="172" t="str">
        <f t="shared" si="572"/>
        <v/>
      </c>
      <c r="L3412" s="382"/>
    </row>
    <row r="3413" spans="1:12" hidden="1">
      <c r="A3413" s="8"/>
      <c r="B3413" s="1193"/>
      <c r="C3413" s="1194" t="s">
        <v>318</v>
      </c>
      <c r="D3413" s="1195" t="s">
        <v>319</v>
      </c>
      <c r="E3413" s="1225"/>
      <c r="F3413" s="1226"/>
      <c r="G3413" s="666"/>
      <c r="H3413" s="666"/>
      <c r="I3413" s="666"/>
      <c r="J3413" s="666"/>
      <c r="K3413" s="172" t="str">
        <f t="shared" si="572"/>
        <v/>
      </c>
      <c r="L3413" s="382"/>
    </row>
    <row r="3414" spans="1:12" hidden="1">
      <c r="A3414" s="8">
        <v>905</v>
      </c>
      <c r="B3414" s="1193"/>
      <c r="C3414" s="1194" t="s">
        <v>320</v>
      </c>
      <c r="D3414" s="1195" t="s">
        <v>321</v>
      </c>
      <c r="E3414" s="1225"/>
      <c r="F3414" s="1226"/>
      <c r="G3414" s="666"/>
      <c r="H3414" s="666"/>
      <c r="I3414" s="666"/>
      <c r="J3414" s="666"/>
      <c r="K3414" s="172" t="str">
        <f t="shared" si="572"/>
        <v/>
      </c>
      <c r="L3414" s="382"/>
    </row>
    <row r="3415" spans="1:12" hidden="1">
      <c r="A3415" s="8">
        <v>906</v>
      </c>
      <c r="B3415" s="1193"/>
      <c r="C3415" s="1194" t="s">
        <v>322</v>
      </c>
      <c r="D3415" s="1195" t="s">
        <v>323</v>
      </c>
      <c r="E3415" s="1225"/>
      <c r="F3415" s="1226"/>
      <c r="G3415" s="666"/>
      <c r="H3415" s="666"/>
      <c r="I3415" s="666"/>
      <c r="J3415" s="666"/>
      <c r="K3415" s="172" t="str">
        <f t="shared" si="572"/>
        <v/>
      </c>
      <c r="L3415" s="382"/>
    </row>
    <row r="3416" spans="1:12" hidden="1">
      <c r="A3416" s="8">
        <v>907</v>
      </c>
      <c r="B3416" s="1193"/>
      <c r="C3416" s="1194" t="s">
        <v>324</v>
      </c>
      <c r="D3416" s="1195" t="s">
        <v>325</v>
      </c>
      <c r="E3416" s="1225"/>
      <c r="F3416" s="1226"/>
      <c r="G3416" s="666"/>
      <c r="H3416" s="666"/>
      <c r="I3416" s="666"/>
      <c r="J3416" s="666"/>
      <c r="K3416" s="172" t="str">
        <f t="shared" si="572"/>
        <v/>
      </c>
      <c r="L3416" s="382"/>
    </row>
    <row r="3417" spans="1:12" ht="16.5" hidden="1" thickBot="1">
      <c r="A3417" s="8">
        <v>910</v>
      </c>
      <c r="B3417" s="1207"/>
      <c r="C3417" s="1208" t="s">
        <v>326</v>
      </c>
      <c r="D3417" s="1209" t="s">
        <v>327</v>
      </c>
      <c r="E3417" s="1239"/>
      <c r="F3417" s="1240"/>
      <c r="G3417" s="666"/>
      <c r="H3417" s="666"/>
      <c r="I3417" s="666"/>
      <c r="J3417" s="666"/>
      <c r="K3417" s="172" t="str">
        <f t="shared" si="572"/>
        <v/>
      </c>
      <c r="L3417" s="382"/>
    </row>
    <row r="3418" spans="1:12" ht="31.5" hidden="1">
      <c r="A3418" s="8">
        <v>911</v>
      </c>
      <c r="B3418" s="1188" t="s">
        <v>972</v>
      </c>
      <c r="C3418" s="1189" t="s">
        <v>2193</v>
      </c>
      <c r="D3418" s="1190" t="s">
        <v>2194</v>
      </c>
      <c r="E3418" s="1191" t="s">
        <v>975</v>
      </c>
      <c r="F3418" s="1192" t="s">
        <v>976</v>
      </c>
      <c r="G3418" s="666"/>
      <c r="H3418" s="666"/>
      <c r="I3418" s="666"/>
      <c r="J3418" s="666"/>
      <c r="K3418" s="172" t="str">
        <f>(IF($E3419&lt;&gt;0,$K$2,IF($F3419&lt;&gt;0,$K$2,"")))</f>
        <v/>
      </c>
      <c r="L3418" s="382"/>
    </row>
    <row r="3419" spans="1:12" hidden="1">
      <c r="B3419" s="1193"/>
      <c r="C3419" s="1194" t="s">
        <v>2196</v>
      </c>
      <c r="D3419" s="1195" t="s">
        <v>2203</v>
      </c>
      <c r="E3419" s="678">
        <f>E3420+E3421</f>
        <v>0</v>
      </c>
      <c r="F3419" s="679">
        <f>F3420+F3421</f>
        <v>0</v>
      </c>
      <c r="G3419" s="666"/>
      <c r="H3419" s="666"/>
      <c r="I3419" s="666"/>
      <c r="J3419" s="666"/>
      <c r="K3419" s="172" t="str">
        <f t="shared" si="572"/>
        <v/>
      </c>
      <c r="L3419" s="382"/>
    </row>
    <row r="3420" spans="1:12" ht="36" hidden="1" customHeight="1">
      <c r="B3420" s="1193"/>
      <c r="C3420" s="1863" t="s">
        <v>2197</v>
      </c>
      <c r="D3420" s="1865" t="s">
        <v>2201</v>
      </c>
      <c r="E3420" s="1225"/>
      <c r="F3420" s="1226"/>
      <c r="G3420" s="666"/>
      <c r="H3420" s="666"/>
      <c r="I3420" s="666"/>
      <c r="J3420" s="666"/>
      <c r="K3420" s="172" t="str">
        <f t="shared" si="572"/>
        <v/>
      </c>
      <c r="L3420" s="382"/>
    </row>
    <row r="3421" spans="1:12" ht="16.5" hidden="1" thickBot="1">
      <c r="B3421" s="1207"/>
      <c r="C3421" s="1864" t="s">
        <v>2198</v>
      </c>
      <c r="D3421" s="1866" t="s">
        <v>2202</v>
      </c>
      <c r="E3421" s="1239"/>
      <c r="F3421" s="1240"/>
      <c r="G3421" s="666"/>
      <c r="H3421" s="666"/>
      <c r="I3421" s="666"/>
      <c r="J3421" s="666"/>
      <c r="K3421" s="172" t="str">
        <f t="shared" si="572"/>
        <v/>
      </c>
      <c r="L3421" s="382"/>
    </row>
    <row r="3422" spans="1:12" hidden="1">
      <c r="B3422" s="1210" t="s">
        <v>642</v>
      </c>
      <c r="C3422" s="1211"/>
      <c r="D3422" s="1212"/>
      <c r="E3422" s="666"/>
      <c r="F3422" s="666"/>
      <c r="G3422" s="666"/>
      <c r="H3422" s="666"/>
      <c r="I3422" s="666"/>
      <c r="J3422" s="666"/>
      <c r="K3422" s="4" t="str">
        <f>K3382</f>
        <v/>
      </c>
      <c r="L3422" s="382"/>
    </row>
    <row r="3423" spans="1:12" hidden="1">
      <c r="B3423" s="2226" t="s">
        <v>328</v>
      </c>
      <c r="C3423" s="2226"/>
      <c r="D3423" s="2226"/>
      <c r="E3423" s="666"/>
      <c r="F3423" s="666"/>
      <c r="G3423" s="666"/>
      <c r="H3423" s="666"/>
      <c r="I3423" s="666"/>
      <c r="J3423" s="666"/>
      <c r="K3423" s="4" t="str">
        <f>K3382</f>
        <v/>
      </c>
      <c r="L3423" s="382"/>
    </row>
    <row r="3424" spans="1:12" hidden="1">
      <c r="B3424" s="2"/>
      <c r="C3424" s="2"/>
    </row>
    <row r="3425" spans="2:12" hidden="1">
      <c r="E3425" s="12"/>
      <c r="F3425" s="12"/>
      <c r="G3425" s="12"/>
      <c r="H3425" s="12"/>
      <c r="I3425" s="12"/>
      <c r="J3425" s="12"/>
      <c r="K3425" s="1435" t="str">
        <f>(IF($E3558&lt;&gt;0,$K$2,IF($F3558&lt;&gt;0,$K$2,IF($G3558&lt;&gt;0,$K$2,IF($H3558&lt;&gt;0,$K$2,IF($I3558&lt;&gt;0,$K$2,IF($J3558&lt;&gt;0,$K$2,"")))))))</f>
        <v/>
      </c>
      <c r="L3425" s="382"/>
    </row>
    <row r="3426" spans="2:12" hidden="1">
      <c r="E3426" s="12"/>
      <c r="F3426" s="12"/>
      <c r="G3426" s="12"/>
      <c r="H3426" s="12"/>
      <c r="I3426" s="12"/>
      <c r="J3426" s="12"/>
      <c r="K3426" s="1435" t="str">
        <f>(IF($E3558&lt;&gt;0,$K$2,IF($F3558&lt;&gt;0,$K$2,IF($G3558&lt;&gt;0,$K$2,IF($H3558&lt;&gt;0,$K$2,IF($I3558&lt;&gt;0,$K$2,IF($J3558&lt;&gt;0,$K$2,"")))))))</f>
        <v/>
      </c>
      <c r="L3426" s="382"/>
    </row>
    <row r="3427" spans="2:12" hidden="1">
      <c r="B3427" s="2190" t="str">
        <f>$B$7</f>
        <v>ОТЧЕТНИ ДАННИ ПО ЕБК ЗА СМЕТКИТЕ ЗА СРЕДСТВАТА ОТ ЕВРОПЕЙСКИЯ СЪЮЗ - КСФ</v>
      </c>
      <c r="C3427" s="2191"/>
      <c r="D3427" s="2191"/>
      <c r="E3427" s="1053"/>
      <c r="F3427" s="1053"/>
      <c r="G3427" s="12"/>
      <c r="H3427" s="12"/>
      <c r="I3427" s="12"/>
      <c r="J3427" s="12"/>
      <c r="K3427" s="1435" t="str">
        <f>(IF($E3558&lt;&gt;0,$K$2,IF($F3558&lt;&gt;0,$K$2,IF($G3558&lt;&gt;0,$K$2,IF($H3558&lt;&gt;0,$K$2,IF($I3558&lt;&gt;0,$K$2,IF($J3558&lt;&gt;0,$K$2,"")))))))</f>
        <v/>
      </c>
      <c r="L3427" s="382"/>
    </row>
    <row r="3428" spans="2:12" hidden="1">
      <c r="B3428" s="1035"/>
      <c r="C3428" s="1035"/>
      <c r="D3428" s="1054"/>
      <c r="E3428" s="1055" t="s">
        <v>737</v>
      </c>
      <c r="F3428" s="1055" t="s">
        <v>644</v>
      </c>
      <c r="G3428" s="665"/>
      <c r="H3428" s="1056" t="s">
        <v>1419</v>
      </c>
      <c r="I3428" s="1057"/>
      <c r="J3428" s="1058"/>
      <c r="K3428" s="1435" t="str">
        <f>(IF($E3558&lt;&gt;0,$K$2,IF($F3558&lt;&gt;0,$K$2,IF($G3558&lt;&gt;0,$K$2,IF($H3558&lt;&gt;0,$K$2,IF($I3558&lt;&gt;0,$K$2,IF($J3558&lt;&gt;0,$K$2,"")))))))</f>
        <v/>
      </c>
      <c r="L3428" s="382"/>
    </row>
    <row r="3429" spans="2:12" ht="18.75" hidden="1">
      <c r="B3429" s="2187">
        <f>$B$9</f>
        <v>0</v>
      </c>
      <c r="C3429" s="2188"/>
      <c r="D3429" s="2189"/>
      <c r="E3429" s="977">
        <f>$E$9</f>
        <v>43466</v>
      </c>
      <c r="F3429" s="1059">
        <f>$F$9</f>
        <v>43555</v>
      </c>
      <c r="G3429" s="665"/>
      <c r="H3429" s="665"/>
      <c r="I3429" s="665"/>
      <c r="J3429" s="665"/>
      <c r="K3429" s="1435" t="str">
        <f>(IF($E3558&lt;&gt;0,$K$2,IF($F3558&lt;&gt;0,$K$2,IF($G3558&lt;&gt;0,$K$2,IF($H3558&lt;&gt;0,$K$2,IF($I3558&lt;&gt;0,$K$2,IF($J3558&lt;&gt;0,$K$2,"")))))))</f>
        <v/>
      </c>
      <c r="L3429" s="382"/>
    </row>
    <row r="3430" spans="2:12" hidden="1">
      <c r="B3430" s="1060" t="str">
        <f>$B$10</f>
        <v xml:space="preserve">                                                            (наименование на разпоредителя с бюджет)</v>
      </c>
      <c r="C3430" s="1035"/>
      <c r="D3430" s="1054"/>
      <c r="E3430" s="1089"/>
      <c r="F3430" s="1089"/>
      <c r="G3430" s="665"/>
      <c r="H3430" s="665"/>
      <c r="I3430" s="665"/>
      <c r="J3430" s="665"/>
      <c r="K3430" s="1435" t="str">
        <f>(IF($E3558&lt;&gt;0,$K$2,IF($F3558&lt;&gt;0,$K$2,IF($G3558&lt;&gt;0,$K$2,IF($H3558&lt;&gt;0,$K$2,IF($I3558&lt;&gt;0,$K$2,IF($J3558&lt;&gt;0,$K$2,"")))))))</f>
        <v/>
      </c>
      <c r="L3430" s="382"/>
    </row>
    <row r="3431" spans="2:12" hidden="1">
      <c r="B3431" s="1060"/>
      <c r="C3431" s="1035"/>
      <c r="D3431" s="1054"/>
      <c r="E3431" s="1060"/>
      <c r="F3431" s="1035"/>
      <c r="G3431" s="665"/>
      <c r="H3431" s="665"/>
      <c r="I3431" s="665"/>
      <c r="J3431" s="665"/>
      <c r="K3431" s="1435" t="str">
        <f>(IF($E3558&lt;&gt;0,$K$2,IF($F3558&lt;&gt;0,$K$2,IF($G3558&lt;&gt;0,$K$2,IF($H3558&lt;&gt;0,$K$2,IF($I3558&lt;&gt;0,$K$2,IF($J3558&lt;&gt;0,$K$2,"")))))))</f>
        <v/>
      </c>
      <c r="L3431" s="382"/>
    </row>
    <row r="3432" spans="2:12" ht="19.5" hidden="1">
      <c r="B3432" s="2221" t="str">
        <f>$B$12</f>
        <v>Министерство на регионалното развитие и благоустройство</v>
      </c>
      <c r="C3432" s="2222"/>
      <c r="D3432" s="2223"/>
      <c r="E3432" s="1062" t="s">
        <v>1305</v>
      </c>
      <c r="F3432" s="1813" t="str">
        <f>$F$12</f>
        <v>2100</v>
      </c>
      <c r="G3432" s="1063"/>
      <c r="H3432" s="665"/>
      <c r="I3432" s="665"/>
      <c r="J3432" s="665"/>
      <c r="K3432" s="1435" t="str">
        <f>(IF($E3558&lt;&gt;0,$K$2,IF($F3558&lt;&gt;0,$K$2,IF($G3558&lt;&gt;0,$K$2,IF($H3558&lt;&gt;0,$K$2,IF($I3558&lt;&gt;0,$K$2,IF($J3558&lt;&gt;0,$K$2,"")))))))</f>
        <v/>
      </c>
      <c r="L3432" s="382"/>
    </row>
    <row r="3433" spans="2:12" hidden="1">
      <c r="B3433" s="1064" t="str">
        <f>$B$13</f>
        <v xml:space="preserve">                                             (наименование на първостепенния разпоредител с бюджет)</v>
      </c>
      <c r="C3433" s="1035"/>
      <c r="D3433" s="1054"/>
      <c r="E3433" s="1065"/>
      <c r="F3433" s="1066"/>
      <c r="G3433" s="665"/>
      <c r="H3433" s="665"/>
      <c r="I3433" s="665"/>
      <c r="J3433" s="665"/>
      <c r="K3433" s="1435" t="str">
        <f>(IF($E3558&lt;&gt;0,$K$2,IF($F3558&lt;&gt;0,$K$2,IF($G3558&lt;&gt;0,$K$2,IF($H3558&lt;&gt;0,$K$2,IF($I3558&lt;&gt;0,$K$2,IF($J3558&lt;&gt;0,$K$2,"")))))))</f>
        <v/>
      </c>
      <c r="L3433" s="382"/>
    </row>
    <row r="3434" spans="2:12" ht="19.5" hidden="1">
      <c r="B3434" s="1067"/>
      <c r="C3434" s="665"/>
      <c r="D3434" s="1068" t="s">
        <v>1430</v>
      </c>
      <c r="E3434" s="1069">
        <f>$E$15</f>
        <v>98</v>
      </c>
      <c r="F3434" s="1412" t="str">
        <f>$F$15</f>
        <v>СЕС - КСФ</v>
      </c>
      <c r="G3434" s="665"/>
      <c r="H3434" s="12"/>
      <c r="I3434" s="665"/>
      <c r="J3434" s="12"/>
      <c r="K3434" s="1435" t="str">
        <f>(IF($E3558&lt;&gt;0,$K$2,IF($F3558&lt;&gt;0,$K$2,IF($G3558&lt;&gt;0,$K$2,IF($H3558&lt;&gt;0,$K$2,IF($I3558&lt;&gt;0,$K$2,IF($J3558&lt;&gt;0,$K$2,"")))))))</f>
        <v/>
      </c>
      <c r="L3434" s="382"/>
    </row>
    <row r="3435" spans="2:12" hidden="1">
      <c r="B3435" s="1035"/>
      <c r="C3435" s="1035"/>
      <c r="D3435" s="1054"/>
      <c r="E3435" s="1066"/>
      <c r="F3435" s="1070"/>
      <c r="G3435" s="1071"/>
      <c r="H3435" s="1071"/>
      <c r="I3435" s="1071"/>
      <c r="J3435" s="1072" t="s">
        <v>740</v>
      </c>
      <c r="K3435" s="1435" t="str">
        <f>(IF($E3558&lt;&gt;0,$K$2,IF($F3558&lt;&gt;0,$K$2,IF($G3558&lt;&gt;0,$K$2,IF($H3558&lt;&gt;0,$K$2,IF($I3558&lt;&gt;0,$K$2,IF($J3558&lt;&gt;0,$K$2,"")))))))</f>
        <v/>
      </c>
      <c r="L3435" s="382"/>
    </row>
    <row r="3436" spans="2:12" ht="16.5" hidden="1">
      <c r="B3436" s="1073"/>
      <c r="C3436" s="1074"/>
      <c r="D3436" s="1075" t="s">
        <v>1022</v>
      </c>
      <c r="E3436" s="1076" t="s">
        <v>742</v>
      </c>
      <c r="F3436" s="363" t="s">
        <v>1320</v>
      </c>
      <c r="G3436" s="1077"/>
      <c r="H3436" s="1078"/>
      <c r="I3436" s="1077"/>
      <c r="J3436" s="1079"/>
      <c r="K3436" s="1435" t="str">
        <f>(IF($E3558&lt;&gt;0,$K$2,IF($F3558&lt;&gt;0,$K$2,IF($G3558&lt;&gt;0,$K$2,IF($H3558&lt;&gt;0,$K$2,IF($I3558&lt;&gt;0,$K$2,IF($J3558&lt;&gt;0,$K$2,"")))))))</f>
        <v/>
      </c>
      <c r="L3436" s="382"/>
    </row>
    <row r="3437" spans="2:12" ht="56.1" hidden="1" customHeight="1">
      <c r="B3437" s="1080" t="s">
        <v>692</v>
      </c>
      <c r="C3437" s="1081" t="s">
        <v>744</v>
      </c>
      <c r="D3437" s="1082" t="s">
        <v>1023</v>
      </c>
      <c r="E3437" s="1083">
        <f>$C$3</f>
        <v>2019</v>
      </c>
      <c r="F3437" s="364" t="s">
        <v>1318</v>
      </c>
      <c r="G3437" s="1084" t="s">
        <v>1317</v>
      </c>
      <c r="H3437" s="1085" t="s">
        <v>1016</v>
      </c>
      <c r="I3437" s="1086" t="s">
        <v>1306</v>
      </c>
      <c r="J3437" s="1087" t="s">
        <v>1307</v>
      </c>
      <c r="K3437" s="1435" t="str">
        <f>(IF($E3558&lt;&gt;0,$K$2,IF($F3558&lt;&gt;0,$K$2,IF($G3558&lt;&gt;0,$K$2,IF($H3558&lt;&gt;0,$K$2,IF($I3558&lt;&gt;0,$K$2,IF($J3558&lt;&gt;0,$K$2,"")))))))</f>
        <v/>
      </c>
      <c r="L3437" s="382"/>
    </row>
    <row r="3438" spans="2:12" ht="69" hidden="1" customHeight="1">
      <c r="B3438" s="1088"/>
      <c r="C3438" s="1089"/>
      <c r="D3438" s="1090" t="s">
        <v>497</v>
      </c>
      <c r="E3438" s="344" t="s">
        <v>344</v>
      </c>
      <c r="F3438" s="344" t="s">
        <v>345</v>
      </c>
      <c r="G3438" s="659" t="s">
        <v>1029</v>
      </c>
      <c r="H3438" s="660" t="s">
        <v>1030</v>
      </c>
      <c r="I3438" s="660" t="s">
        <v>1003</v>
      </c>
      <c r="J3438" s="661" t="s">
        <v>1288</v>
      </c>
      <c r="K3438" s="1435" t="str">
        <f>(IF($E3558&lt;&gt;0,$K$2,IF($F3558&lt;&gt;0,$K$2,IF($G3558&lt;&gt;0,$K$2,IF($H3558&lt;&gt;0,$K$2,IF($I3558&lt;&gt;0,$K$2,IF($J3558&lt;&gt;0,$K$2,"")))))))</f>
        <v/>
      </c>
      <c r="L3438" s="382"/>
    </row>
    <row r="3439" spans="2:12" hidden="1">
      <c r="B3439" s="1091"/>
      <c r="C3439" s="1819" t="str">
        <f>VLOOKUP(D3439,OP_LIST2,2,FALSE)</f>
        <v>98301</v>
      </c>
      <c r="D3439" s="1431" t="s">
        <v>1487</v>
      </c>
      <c r="E3439" s="279"/>
      <c r="F3439" s="662"/>
      <c r="G3439" s="1092"/>
      <c r="H3439" s="668"/>
      <c r="I3439" s="668"/>
      <c r="J3439" s="669"/>
      <c r="K3439" s="1435" t="str">
        <f>(IF($E3558&lt;&gt;0,$K$2,IF($F3558&lt;&gt;0,$K$2,IF($G3558&lt;&gt;0,$K$2,IF($H3558&lt;&gt;0,$K$2,IF($I3558&lt;&gt;0,$K$2,IF($J3558&lt;&gt;0,$K$2,"")))))))</f>
        <v/>
      </c>
      <c r="L3439" s="382"/>
    </row>
    <row r="3440" spans="2:12" hidden="1">
      <c r="B3440" s="1093"/>
      <c r="C3440" s="1818">
        <f>VLOOKUP(D3441,EBK_DEIN2,2,FALSE)</f>
        <v>1107</v>
      </c>
      <c r="D3440" s="1432" t="s">
        <v>1272</v>
      </c>
      <c r="E3440" s="662"/>
      <c r="F3440" s="662"/>
      <c r="G3440" s="1094"/>
      <c r="H3440" s="670"/>
      <c r="I3440" s="670"/>
      <c r="J3440" s="671"/>
      <c r="K3440" s="1435" t="str">
        <f>(IF($E3558&lt;&gt;0,$K$2,IF($F3558&lt;&gt;0,$K$2,IF($G3558&lt;&gt;0,$K$2,IF($H3558&lt;&gt;0,$K$2,IF($I3558&lt;&gt;0,$K$2,IF($J3558&lt;&gt;0,$K$2,"")))))))</f>
        <v/>
      </c>
      <c r="L3440" s="382"/>
    </row>
    <row r="3441" spans="1:12" hidden="1">
      <c r="B3441" s="1095"/>
      <c r="C3441" s="1819">
        <f>+C3440</f>
        <v>1107</v>
      </c>
      <c r="D3441" s="1431" t="s">
        <v>61</v>
      </c>
      <c r="E3441" s="662"/>
      <c r="F3441" s="662"/>
      <c r="G3441" s="1094"/>
      <c r="H3441" s="670"/>
      <c r="I3441" s="670"/>
      <c r="J3441" s="671"/>
      <c r="K3441" s="1435" t="str">
        <f>(IF($E3558&lt;&gt;0,$K$2,IF($F3558&lt;&gt;0,$K$2,IF($G3558&lt;&gt;0,$K$2,IF($H3558&lt;&gt;0,$K$2,IF($I3558&lt;&gt;0,$K$2,IF($J3558&lt;&gt;0,$K$2,"")))))))</f>
        <v/>
      </c>
      <c r="L3441" s="382"/>
    </row>
    <row r="3442" spans="1:12" hidden="1">
      <c r="B3442" s="1096"/>
      <c r="C3442" s="1097"/>
      <c r="D3442" s="1098" t="s">
        <v>1024</v>
      </c>
      <c r="E3442" s="662"/>
      <c r="F3442" s="662"/>
      <c r="G3442" s="1099"/>
      <c r="H3442" s="672"/>
      <c r="I3442" s="672"/>
      <c r="J3442" s="673"/>
      <c r="K3442" s="1435" t="str">
        <f>(IF($E3558&lt;&gt;0,$K$2,IF($F3558&lt;&gt;0,$K$2,IF($G3558&lt;&gt;0,$K$2,IF($H3558&lt;&gt;0,$K$2,IF($I3558&lt;&gt;0,$K$2,IF($J3558&lt;&gt;0,$K$2,"")))))))</f>
        <v/>
      </c>
      <c r="L3442" s="382"/>
    </row>
    <row r="3443" spans="1:12" hidden="1">
      <c r="B3443" s="1100">
        <v>100</v>
      </c>
      <c r="C3443" s="2213" t="s">
        <v>498</v>
      </c>
      <c r="D3443" s="2194"/>
      <c r="E3443" s="349">
        <f t="shared" ref="E3443:J3443" si="573">SUM(E3444:E3445)</f>
        <v>0</v>
      </c>
      <c r="F3443" s="350">
        <f t="shared" si="573"/>
        <v>0</v>
      </c>
      <c r="G3443" s="463">
        <f t="shared" si="573"/>
        <v>0</v>
      </c>
      <c r="H3443" s="464">
        <f t="shared" si="573"/>
        <v>0</v>
      </c>
      <c r="I3443" s="464">
        <f t="shared" si="573"/>
        <v>0</v>
      </c>
      <c r="J3443" s="465">
        <f t="shared" si="573"/>
        <v>0</v>
      </c>
      <c r="K3443" s="1433" t="str">
        <f>(IF($E3443&lt;&gt;0,$K$2,IF($F3443&lt;&gt;0,$K$2,IF($G3443&lt;&gt;0,$K$2,IF($H3443&lt;&gt;0,$K$2,IF($I3443&lt;&gt;0,$K$2,IF($J3443&lt;&gt;0,$K$2,"")))))))</f>
        <v/>
      </c>
      <c r="L3443" s="383"/>
    </row>
    <row r="3444" spans="1:12" hidden="1">
      <c r="B3444" s="1101"/>
      <c r="C3444" s="1102">
        <v>101</v>
      </c>
      <c r="D3444" s="1103" t="s">
        <v>499</v>
      </c>
      <c r="E3444" s="507"/>
      <c r="F3444" s="516">
        <f>G3444+H3444+I3444+J3444</f>
        <v>0</v>
      </c>
      <c r="G3444" s="430"/>
      <c r="H3444" s="431"/>
      <c r="I3444" s="431"/>
      <c r="J3444" s="432"/>
      <c r="K3444" s="1433" t="str">
        <f t="shared" ref="K3444:K3510" si="574">(IF($E3444&lt;&gt;0,$K$2,IF($F3444&lt;&gt;0,$K$2,IF($G3444&lt;&gt;0,$K$2,IF($H3444&lt;&gt;0,$K$2,IF($I3444&lt;&gt;0,$K$2,IF($J3444&lt;&gt;0,$K$2,"")))))))</f>
        <v/>
      </c>
      <c r="L3444" s="383"/>
    </row>
    <row r="3445" spans="1:12" ht="36" hidden="1" customHeight="1">
      <c r="A3445" s="1035"/>
      <c r="B3445" s="1101"/>
      <c r="C3445" s="1104">
        <v>102</v>
      </c>
      <c r="D3445" s="1105" t="s">
        <v>500</v>
      </c>
      <c r="E3445" s="513"/>
      <c r="F3445" s="517">
        <f>G3445+H3445+I3445+J3445</f>
        <v>0</v>
      </c>
      <c r="G3445" s="442"/>
      <c r="H3445" s="443"/>
      <c r="I3445" s="443"/>
      <c r="J3445" s="444"/>
      <c r="K3445" s="1433" t="str">
        <f t="shared" si="574"/>
        <v/>
      </c>
      <c r="L3445" s="383"/>
    </row>
    <row r="3446" spans="1:12" hidden="1">
      <c r="A3446" s="1035"/>
      <c r="B3446" s="1100">
        <v>200</v>
      </c>
      <c r="C3446" s="2199" t="s">
        <v>501</v>
      </c>
      <c r="D3446" s="2199"/>
      <c r="E3446" s="349">
        <f t="shared" ref="E3446:J3446" si="575">SUM(E3447:E3451)</f>
        <v>0</v>
      </c>
      <c r="F3446" s="350">
        <f t="shared" si="575"/>
        <v>0</v>
      </c>
      <c r="G3446" s="463">
        <f t="shared" si="575"/>
        <v>0</v>
      </c>
      <c r="H3446" s="464">
        <f t="shared" si="575"/>
        <v>0</v>
      </c>
      <c r="I3446" s="464">
        <f t="shared" si="575"/>
        <v>0</v>
      </c>
      <c r="J3446" s="465">
        <f t="shared" si="575"/>
        <v>0</v>
      </c>
      <c r="K3446" s="1433" t="str">
        <f t="shared" si="574"/>
        <v/>
      </c>
      <c r="L3446" s="383"/>
    </row>
    <row r="3447" spans="1:12" hidden="1">
      <c r="A3447" s="1035"/>
      <c r="B3447" s="1106"/>
      <c r="C3447" s="1102">
        <v>201</v>
      </c>
      <c r="D3447" s="1103" t="s">
        <v>502</v>
      </c>
      <c r="E3447" s="507"/>
      <c r="F3447" s="516">
        <f>G3447+H3447+I3447+J3447</f>
        <v>0</v>
      </c>
      <c r="G3447" s="430"/>
      <c r="H3447" s="431"/>
      <c r="I3447" s="431"/>
      <c r="J3447" s="432"/>
      <c r="K3447" s="1433" t="str">
        <f t="shared" si="574"/>
        <v/>
      </c>
      <c r="L3447" s="383"/>
    </row>
    <row r="3448" spans="1:12" hidden="1">
      <c r="A3448" s="1035"/>
      <c r="B3448" s="1107"/>
      <c r="C3448" s="1108">
        <v>202</v>
      </c>
      <c r="D3448" s="1109" t="s">
        <v>503</v>
      </c>
      <c r="E3448" s="509"/>
      <c r="F3448" s="518">
        <f>G3448+H3448+I3448+J3448</f>
        <v>0</v>
      </c>
      <c r="G3448" s="433"/>
      <c r="H3448" s="434"/>
      <c r="I3448" s="434"/>
      <c r="J3448" s="435"/>
      <c r="K3448" s="1433" t="str">
        <f t="shared" si="574"/>
        <v/>
      </c>
      <c r="L3448" s="383"/>
    </row>
    <row r="3449" spans="1:12" ht="31.5" hidden="1">
      <c r="A3449" s="1035"/>
      <c r="B3449" s="1110"/>
      <c r="C3449" s="1108">
        <v>205</v>
      </c>
      <c r="D3449" s="1109" t="s">
        <v>885</v>
      </c>
      <c r="E3449" s="509"/>
      <c r="F3449" s="518">
        <f>G3449+H3449+I3449+J3449</f>
        <v>0</v>
      </c>
      <c r="G3449" s="433"/>
      <c r="H3449" s="434"/>
      <c r="I3449" s="434"/>
      <c r="J3449" s="435"/>
      <c r="K3449" s="1433" t="str">
        <f t="shared" si="574"/>
        <v/>
      </c>
      <c r="L3449" s="383"/>
    </row>
    <row r="3450" spans="1:12" hidden="1">
      <c r="A3450" s="1035"/>
      <c r="B3450" s="1110"/>
      <c r="C3450" s="1108">
        <v>208</v>
      </c>
      <c r="D3450" s="1111" t="s">
        <v>886</v>
      </c>
      <c r="E3450" s="509"/>
      <c r="F3450" s="518">
        <f>G3450+H3450+I3450+J3450</f>
        <v>0</v>
      </c>
      <c r="G3450" s="433"/>
      <c r="H3450" s="434"/>
      <c r="I3450" s="434"/>
      <c r="J3450" s="435"/>
      <c r="K3450" s="1433" t="str">
        <f t="shared" si="574"/>
        <v/>
      </c>
      <c r="L3450" s="383"/>
    </row>
    <row r="3451" spans="1:12" hidden="1">
      <c r="A3451" s="1035"/>
      <c r="B3451" s="1106"/>
      <c r="C3451" s="1104">
        <v>209</v>
      </c>
      <c r="D3451" s="1112" t="s">
        <v>887</v>
      </c>
      <c r="E3451" s="513"/>
      <c r="F3451" s="517">
        <f>G3451+H3451+I3451+J3451</f>
        <v>0</v>
      </c>
      <c r="G3451" s="442"/>
      <c r="H3451" s="443"/>
      <c r="I3451" s="443"/>
      <c r="J3451" s="444"/>
      <c r="K3451" s="1433" t="str">
        <f t="shared" si="574"/>
        <v/>
      </c>
      <c r="L3451" s="383"/>
    </row>
    <row r="3452" spans="1:12" hidden="1">
      <c r="B3452" s="1100">
        <v>500</v>
      </c>
      <c r="C3452" s="2201" t="s">
        <v>888</v>
      </c>
      <c r="D3452" s="2201"/>
      <c r="E3452" s="349">
        <f t="shared" ref="E3452:J3452" si="576">SUM(E3453:E3459)</f>
        <v>0</v>
      </c>
      <c r="F3452" s="350">
        <f t="shared" si="576"/>
        <v>0</v>
      </c>
      <c r="G3452" s="463">
        <f t="shared" si="576"/>
        <v>0</v>
      </c>
      <c r="H3452" s="464">
        <f t="shared" si="576"/>
        <v>0</v>
      </c>
      <c r="I3452" s="464">
        <f t="shared" si="576"/>
        <v>0</v>
      </c>
      <c r="J3452" s="465">
        <f t="shared" si="576"/>
        <v>0</v>
      </c>
      <c r="K3452" s="1433" t="str">
        <f t="shared" si="574"/>
        <v/>
      </c>
      <c r="L3452" s="383"/>
    </row>
    <row r="3453" spans="1:12" ht="31.5" hidden="1">
      <c r="A3453" s="1035"/>
      <c r="B3453" s="1106"/>
      <c r="C3453" s="1113">
        <v>551</v>
      </c>
      <c r="D3453" s="1114" t="s">
        <v>889</v>
      </c>
      <c r="E3453" s="507"/>
      <c r="F3453" s="516">
        <f t="shared" ref="F3453:F3460" si="577">G3453+H3453+I3453+J3453</f>
        <v>0</v>
      </c>
      <c r="G3453" s="1395">
        <v>0</v>
      </c>
      <c r="H3453" s="1396">
        <v>0</v>
      </c>
      <c r="I3453" s="1396">
        <v>0</v>
      </c>
      <c r="J3453" s="432"/>
      <c r="K3453" s="1433" t="str">
        <f t="shared" si="574"/>
        <v/>
      </c>
      <c r="L3453" s="383"/>
    </row>
    <row r="3454" spans="1:12" hidden="1">
      <c r="B3454" s="1106"/>
      <c r="C3454" s="1115">
        <f>C3453+1</f>
        <v>552</v>
      </c>
      <c r="D3454" s="1116" t="s">
        <v>890</v>
      </c>
      <c r="E3454" s="509"/>
      <c r="F3454" s="518">
        <f t="shared" si="577"/>
        <v>0</v>
      </c>
      <c r="G3454" s="1397">
        <v>0</v>
      </c>
      <c r="H3454" s="1398">
        <v>0</v>
      </c>
      <c r="I3454" s="1398">
        <v>0</v>
      </c>
      <c r="J3454" s="435"/>
      <c r="K3454" s="1433" t="str">
        <f t="shared" si="574"/>
        <v/>
      </c>
      <c r="L3454" s="383"/>
    </row>
    <row r="3455" spans="1:12" hidden="1">
      <c r="A3455" s="1035"/>
      <c r="B3455" s="1117"/>
      <c r="C3455" s="1115">
        <v>558</v>
      </c>
      <c r="D3455" s="1118" t="s">
        <v>1444</v>
      </c>
      <c r="E3455" s="509"/>
      <c r="F3455" s="518">
        <f>G3455+H3455+I3455+J3455</f>
        <v>0</v>
      </c>
      <c r="G3455" s="1397">
        <v>0</v>
      </c>
      <c r="H3455" s="1398">
        <v>0</v>
      </c>
      <c r="I3455" s="1398">
        <v>0</v>
      </c>
      <c r="J3455" s="638">
        <v>0</v>
      </c>
      <c r="K3455" s="1433" t="str">
        <f t="shared" si="574"/>
        <v/>
      </c>
      <c r="L3455" s="383"/>
    </row>
    <row r="3456" spans="1:12" hidden="1">
      <c r="A3456" s="307"/>
      <c r="B3456" s="1117"/>
      <c r="C3456" s="1115">
        <v>560</v>
      </c>
      <c r="D3456" s="1118" t="s">
        <v>891</v>
      </c>
      <c r="E3456" s="509"/>
      <c r="F3456" s="518">
        <f t="shared" si="577"/>
        <v>0</v>
      </c>
      <c r="G3456" s="1397">
        <v>0</v>
      </c>
      <c r="H3456" s="1398">
        <v>0</v>
      </c>
      <c r="I3456" s="1398">
        <v>0</v>
      </c>
      <c r="J3456" s="435"/>
      <c r="K3456" s="1433" t="str">
        <f t="shared" si="574"/>
        <v/>
      </c>
      <c r="L3456" s="383"/>
    </row>
    <row r="3457" spans="1:12" hidden="1">
      <c r="B3457" s="1117"/>
      <c r="C3457" s="1115">
        <v>580</v>
      </c>
      <c r="D3457" s="1116" t="s">
        <v>892</v>
      </c>
      <c r="E3457" s="509"/>
      <c r="F3457" s="518">
        <f t="shared" si="577"/>
        <v>0</v>
      </c>
      <c r="G3457" s="1397">
        <v>0</v>
      </c>
      <c r="H3457" s="1398">
        <v>0</v>
      </c>
      <c r="I3457" s="1398">
        <v>0</v>
      </c>
      <c r="J3457" s="435"/>
      <c r="K3457" s="1433" t="str">
        <f t="shared" si="574"/>
        <v/>
      </c>
      <c r="L3457" s="383"/>
    </row>
    <row r="3458" spans="1:12" ht="31.5" hidden="1">
      <c r="B3458" s="1106"/>
      <c r="C3458" s="1108">
        <v>588</v>
      </c>
      <c r="D3458" s="1111" t="s">
        <v>1448</v>
      </c>
      <c r="E3458" s="509"/>
      <c r="F3458" s="518">
        <f>G3458+H3458+I3458+J3458</f>
        <v>0</v>
      </c>
      <c r="G3458" s="1397">
        <v>0</v>
      </c>
      <c r="H3458" s="1398">
        <v>0</v>
      </c>
      <c r="I3458" s="1398">
        <v>0</v>
      </c>
      <c r="J3458" s="638">
        <v>0</v>
      </c>
      <c r="K3458" s="1433" t="str">
        <f t="shared" si="574"/>
        <v/>
      </c>
      <c r="L3458" s="383"/>
    </row>
    <row r="3459" spans="1:12" ht="31.5" hidden="1">
      <c r="B3459" s="1106"/>
      <c r="C3459" s="1119">
        <v>590</v>
      </c>
      <c r="D3459" s="1120" t="s">
        <v>893</v>
      </c>
      <c r="E3459" s="513"/>
      <c r="F3459" s="517">
        <f t="shared" si="577"/>
        <v>0</v>
      </c>
      <c r="G3459" s="442"/>
      <c r="H3459" s="443"/>
      <c r="I3459" s="443"/>
      <c r="J3459" s="444"/>
      <c r="K3459" s="1433" t="str">
        <f t="shared" si="574"/>
        <v/>
      </c>
      <c r="L3459" s="383"/>
    </row>
    <row r="3460" spans="1:12" hidden="1">
      <c r="A3460" s="7">
        <v>5</v>
      </c>
      <c r="B3460" s="1100">
        <v>800</v>
      </c>
      <c r="C3460" s="2202" t="s">
        <v>1025</v>
      </c>
      <c r="D3460" s="2203"/>
      <c r="E3460" s="1415"/>
      <c r="F3460" s="352">
        <f t="shared" si="577"/>
        <v>0</v>
      </c>
      <c r="G3460" s="1214"/>
      <c r="H3460" s="1215"/>
      <c r="I3460" s="1215"/>
      <c r="J3460" s="1216"/>
      <c r="K3460" s="1433" t="str">
        <f t="shared" si="574"/>
        <v/>
      </c>
      <c r="L3460" s="383"/>
    </row>
    <row r="3461" spans="1:12" hidden="1">
      <c r="A3461" s="8">
        <v>10</v>
      </c>
      <c r="B3461" s="1100">
        <v>1000</v>
      </c>
      <c r="C3461" s="2199" t="s">
        <v>895</v>
      </c>
      <c r="D3461" s="2199"/>
      <c r="E3461" s="351">
        <f t="shared" ref="E3461:J3461" si="578">SUM(E3462:E3478)</f>
        <v>0</v>
      </c>
      <c r="F3461" s="352">
        <f t="shared" si="578"/>
        <v>0</v>
      </c>
      <c r="G3461" s="463">
        <f t="shared" si="578"/>
        <v>0</v>
      </c>
      <c r="H3461" s="464">
        <f t="shared" si="578"/>
        <v>0</v>
      </c>
      <c r="I3461" s="464">
        <f t="shared" si="578"/>
        <v>0</v>
      </c>
      <c r="J3461" s="465">
        <f t="shared" si="578"/>
        <v>0</v>
      </c>
      <c r="K3461" s="1433" t="str">
        <f t="shared" si="574"/>
        <v/>
      </c>
      <c r="L3461" s="383"/>
    </row>
    <row r="3462" spans="1:12" hidden="1">
      <c r="A3462" s="8">
        <v>15</v>
      </c>
      <c r="B3462" s="1107"/>
      <c r="C3462" s="1102">
        <v>1011</v>
      </c>
      <c r="D3462" s="1121" t="s">
        <v>896</v>
      </c>
      <c r="E3462" s="507"/>
      <c r="F3462" s="516">
        <f t="shared" ref="F3462:F3478" si="579">G3462+H3462+I3462+J3462</f>
        <v>0</v>
      </c>
      <c r="G3462" s="430"/>
      <c r="H3462" s="431"/>
      <c r="I3462" s="431"/>
      <c r="J3462" s="432"/>
      <c r="K3462" s="1433" t="str">
        <f t="shared" si="574"/>
        <v/>
      </c>
      <c r="L3462" s="383"/>
    </row>
    <row r="3463" spans="1:12" hidden="1">
      <c r="A3463" s="7">
        <v>35</v>
      </c>
      <c r="B3463" s="1107"/>
      <c r="C3463" s="1108">
        <v>1012</v>
      </c>
      <c r="D3463" s="1109" t="s">
        <v>897</v>
      </c>
      <c r="E3463" s="509"/>
      <c r="F3463" s="518">
        <f t="shared" si="579"/>
        <v>0</v>
      </c>
      <c r="G3463" s="433"/>
      <c r="H3463" s="434"/>
      <c r="I3463" s="434"/>
      <c r="J3463" s="435"/>
      <c r="K3463" s="1433" t="str">
        <f t="shared" si="574"/>
        <v/>
      </c>
      <c r="L3463" s="383"/>
    </row>
    <row r="3464" spans="1:12" hidden="1">
      <c r="A3464" s="8">
        <v>40</v>
      </c>
      <c r="B3464" s="1107"/>
      <c r="C3464" s="1108">
        <v>1013</v>
      </c>
      <c r="D3464" s="1109" t="s">
        <v>898</v>
      </c>
      <c r="E3464" s="509"/>
      <c r="F3464" s="518">
        <f t="shared" si="579"/>
        <v>0</v>
      </c>
      <c r="G3464" s="433"/>
      <c r="H3464" s="434"/>
      <c r="I3464" s="434"/>
      <c r="J3464" s="435"/>
      <c r="K3464" s="1433" t="str">
        <f t="shared" si="574"/>
        <v/>
      </c>
      <c r="L3464" s="383"/>
    </row>
    <row r="3465" spans="1:12" hidden="1">
      <c r="A3465" s="8">
        <v>45</v>
      </c>
      <c r="B3465" s="1107"/>
      <c r="C3465" s="1108">
        <v>1014</v>
      </c>
      <c r="D3465" s="1109" t="s">
        <v>899</v>
      </c>
      <c r="E3465" s="509"/>
      <c r="F3465" s="518">
        <f t="shared" si="579"/>
        <v>0</v>
      </c>
      <c r="G3465" s="433"/>
      <c r="H3465" s="434"/>
      <c r="I3465" s="434"/>
      <c r="J3465" s="435"/>
      <c r="K3465" s="1433" t="str">
        <f t="shared" si="574"/>
        <v/>
      </c>
      <c r="L3465" s="383"/>
    </row>
    <row r="3466" spans="1:12" hidden="1">
      <c r="A3466" s="8">
        <v>50</v>
      </c>
      <c r="B3466" s="1107"/>
      <c r="C3466" s="1108">
        <v>1015</v>
      </c>
      <c r="D3466" s="1109" t="s">
        <v>900</v>
      </c>
      <c r="E3466" s="509"/>
      <c r="F3466" s="518">
        <f t="shared" si="579"/>
        <v>0</v>
      </c>
      <c r="G3466" s="433"/>
      <c r="H3466" s="434"/>
      <c r="I3466" s="434"/>
      <c r="J3466" s="435"/>
      <c r="K3466" s="1433" t="str">
        <f t="shared" si="574"/>
        <v/>
      </c>
      <c r="L3466" s="383"/>
    </row>
    <row r="3467" spans="1:12" hidden="1">
      <c r="A3467" s="8">
        <v>55</v>
      </c>
      <c r="B3467" s="1107"/>
      <c r="C3467" s="1122">
        <v>1016</v>
      </c>
      <c r="D3467" s="1123" t="s">
        <v>901</v>
      </c>
      <c r="E3467" s="511"/>
      <c r="F3467" s="519">
        <f t="shared" si="579"/>
        <v>0</v>
      </c>
      <c r="G3467" s="497"/>
      <c r="H3467" s="498"/>
      <c r="I3467" s="498"/>
      <c r="J3467" s="499"/>
      <c r="K3467" s="1433" t="str">
        <f t="shared" si="574"/>
        <v/>
      </c>
      <c r="L3467" s="383"/>
    </row>
    <row r="3468" spans="1:12" hidden="1">
      <c r="A3468" s="8">
        <v>60</v>
      </c>
      <c r="B3468" s="1101"/>
      <c r="C3468" s="1124">
        <v>1020</v>
      </c>
      <c r="D3468" s="1125" t="s">
        <v>902</v>
      </c>
      <c r="E3468" s="1416"/>
      <c r="F3468" s="521">
        <f t="shared" si="579"/>
        <v>0</v>
      </c>
      <c r="G3468" s="439"/>
      <c r="H3468" s="440"/>
      <c r="I3468" s="440"/>
      <c r="J3468" s="441"/>
      <c r="K3468" s="1433" t="str">
        <f t="shared" si="574"/>
        <v/>
      </c>
      <c r="L3468" s="383"/>
    </row>
    <row r="3469" spans="1:12" hidden="1">
      <c r="A3469" s="7">
        <v>65</v>
      </c>
      <c r="B3469" s="1107"/>
      <c r="C3469" s="1126">
        <v>1030</v>
      </c>
      <c r="D3469" s="1127" t="s">
        <v>903</v>
      </c>
      <c r="E3469" s="1417"/>
      <c r="F3469" s="523">
        <f t="shared" si="579"/>
        <v>0</v>
      </c>
      <c r="G3469" s="436"/>
      <c r="H3469" s="437"/>
      <c r="I3469" s="437"/>
      <c r="J3469" s="438"/>
      <c r="K3469" s="1433" t="str">
        <f t="shared" si="574"/>
        <v/>
      </c>
      <c r="L3469" s="383"/>
    </row>
    <row r="3470" spans="1:12" hidden="1">
      <c r="A3470" s="8">
        <v>70</v>
      </c>
      <c r="B3470" s="1107"/>
      <c r="C3470" s="1124">
        <v>1051</v>
      </c>
      <c r="D3470" s="1128" t="s">
        <v>904</v>
      </c>
      <c r="E3470" s="1416"/>
      <c r="F3470" s="521">
        <f t="shared" si="579"/>
        <v>0</v>
      </c>
      <c r="G3470" s="439"/>
      <c r="H3470" s="440"/>
      <c r="I3470" s="440"/>
      <c r="J3470" s="441"/>
      <c r="K3470" s="1433" t="str">
        <f t="shared" si="574"/>
        <v/>
      </c>
      <c r="L3470" s="383"/>
    </row>
    <row r="3471" spans="1:12" hidden="1">
      <c r="A3471" s="8">
        <v>75</v>
      </c>
      <c r="B3471" s="1107"/>
      <c r="C3471" s="1108">
        <v>1052</v>
      </c>
      <c r="D3471" s="1109" t="s">
        <v>905</v>
      </c>
      <c r="E3471" s="509"/>
      <c r="F3471" s="518">
        <f t="shared" si="579"/>
        <v>0</v>
      </c>
      <c r="G3471" s="433"/>
      <c r="H3471" s="434"/>
      <c r="I3471" s="434"/>
      <c r="J3471" s="435"/>
      <c r="K3471" s="1433" t="str">
        <f t="shared" si="574"/>
        <v/>
      </c>
      <c r="L3471" s="383"/>
    </row>
    <row r="3472" spans="1:12" hidden="1">
      <c r="A3472" s="8">
        <v>80</v>
      </c>
      <c r="B3472" s="1107"/>
      <c r="C3472" s="1126">
        <v>1053</v>
      </c>
      <c r="D3472" s="1127" t="s">
        <v>1324</v>
      </c>
      <c r="E3472" s="1417"/>
      <c r="F3472" s="523">
        <f t="shared" si="579"/>
        <v>0</v>
      </c>
      <c r="G3472" s="436"/>
      <c r="H3472" s="437"/>
      <c r="I3472" s="437"/>
      <c r="J3472" s="438"/>
      <c r="K3472" s="1433" t="str">
        <f t="shared" si="574"/>
        <v/>
      </c>
      <c r="L3472" s="383"/>
    </row>
    <row r="3473" spans="1:12" hidden="1">
      <c r="A3473" s="8">
        <v>80</v>
      </c>
      <c r="B3473" s="1107"/>
      <c r="C3473" s="1124">
        <v>1062</v>
      </c>
      <c r="D3473" s="1125" t="s">
        <v>906</v>
      </c>
      <c r="E3473" s="1416"/>
      <c r="F3473" s="521">
        <f t="shared" si="579"/>
        <v>0</v>
      </c>
      <c r="G3473" s="439"/>
      <c r="H3473" s="440"/>
      <c r="I3473" s="440"/>
      <c r="J3473" s="441"/>
      <c r="K3473" s="1433" t="str">
        <f t="shared" si="574"/>
        <v/>
      </c>
      <c r="L3473" s="383"/>
    </row>
    <row r="3474" spans="1:12" hidden="1">
      <c r="A3474" s="8">
        <v>85</v>
      </c>
      <c r="B3474" s="1107"/>
      <c r="C3474" s="1126">
        <v>1063</v>
      </c>
      <c r="D3474" s="1129" t="s">
        <v>1282</v>
      </c>
      <c r="E3474" s="1417"/>
      <c r="F3474" s="523">
        <f t="shared" si="579"/>
        <v>0</v>
      </c>
      <c r="G3474" s="436"/>
      <c r="H3474" s="437"/>
      <c r="I3474" s="437"/>
      <c r="J3474" s="438"/>
      <c r="K3474" s="1433" t="str">
        <f t="shared" si="574"/>
        <v/>
      </c>
      <c r="L3474" s="383"/>
    </row>
    <row r="3475" spans="1:12" hidden="1">
      <c r="A3475" s="8">
        <v>90</v>
      </c>
      <c r="B3475" s="1107"/>
      <c r="C3475" s="1130">
        <v>1069</v>
      </c>
      <c r="D3475" s="1131" t="s">
        <v>907</v>
      </c>
      <c r="E3475" s="1418"/>
      <c r="F3475" s="525">
        <f t="shared" si="579"/>
        <v>0</v>
      </c>
      <c r="G3475" s="622"/>
      <c r="H3475" s="623"/>
      <c r="I3475" s="623"/>
      <c r="J3475" s="587"/>
      <c r="K3475" s="1433" t="str">
        <f t="shared" si="574"/>
        <v/>
      </c>
      <c r="L3475" s="383"/>
    </row>
    <row r="3476" spans="1:12" hidden="1">
      <c r="A3476" s="8">
        <v>90</v>
      </c>
      <c r="B3476" s="1101"/>
      <c r="C3476" s="1124">
        <v>1091</v>
      </c>
      <c r="D3476" s="1128" t="s">
        <v>1325</v>
      </c>
      <c r="E3476" s="1416"/>
      <c r="F3476" s="521">
        <f t="shared" si="579"/>
        <v>0</v>
      </c>
      <c r="G3476" s="439"/>
      <c r="H3476" s="440"/>
      <c r="I3476" s="440"/>
      <c r="J3476" s="441"/>
      <c r="K3476" s="1433" t="str">
        <f t="shared" si="574"/>
        <v/>
      </c>
      <c r="L3476" s="383"/>
    </row>
    <row r="3477" spans="1:12" hidden="1">
      <c r="A3477" s="7">
        <v>115</v>
      </c>
      <c r="B3477" s="1107"/>
      <c r="C3477" s="1108">
        <v>1092</v>
      </c>
      <c r="D3477" s="1109" t="s">
        <v>1088</v>
      </c>
      <c r="E3477" s="509"/>
      <c r="F3477" s="518">
        <f t="shared" si="579"/>
        <v>0</v>
      </c>
      <c r="G3477" s="433"/>
      <c r="H3477" s="434"/>
      <c r="I3477" s="434"/>
      <c r="J3477" s="435"/>
      <c r="K3477" s="1433" t="str">
        <f t="shared" si="574"/>
        <v/>
      </c>
      <c r="L3477" s="383"/>
    </row>
    <row r="3478" spans="1:12" hidden="1">
      <c r="A3478" s="7">
        <v>125</v>
      </c>
      <c r="B3478" s="1107"/>
      <c r="C3478" s="1104">
        <v>1098</v>
      </c>
      <c r="D3478" s="1132" t="s">
        <v>908</v>
      </c>
      <c r="E3478" s="513"/>
      <c r="F3478" s="517">
        <f t="shared" si="579"/>
        <v>0</v>
      </c>
      <c r="G3478" s="442"/>
      <c r="H3478" s="443"/>
      <c r="I3478" s="443"/>
      <c r="J3478" s="444"/>
      <c r="K3478" s="1433" t="str">
        <f t="shared" si="574"/>
        <v/>
      </c>
      <c r="L3478" s="383"/>
    </row>
    <row r="3479" spans="1:12" hidden="1">
      <c r="A3479" s="8">
        <v>130</v>
      </c>
      <c r="B3479" s="1100">
        <v>1900</v>
      </c>
      <c r="C3479" s="2192" t="s">
        <v>575</v>
      </c>
      <c r="D3479" s="2192"/>
      <c r="E3479" s="351">
        <f t="shared" ref="E3479:J3479" si="580">SUM(E3480:E3482)</f>
        <v>0</v>
      </c>
      <c r="F3479" s="352">
        <f t="shared" si="580"/>
        <v>0</v>
      </c>
      <c r="G3479" s="463">
        <f t="shared" si="580"/>
        <v>0</v>
      </c>
      <c r="H3479" s="464">
        <f t="shared" si="580"/>
        <v>0</v>
      </c>
      <c r="I3479" s="464">
        <f t="shared" si="580"/>
        <v>0</v>
      </c>
      <c r="J3479" s="465">
        <f t="shared" si="580"/>
        <v>0</v>
      </c>
      <c r="K3479" s="1433" t="str">
        <f t="shared" si="574"/>
        <v/>
      </c>
      <c r="L3479" s="383"/>
    </row>
    <row r="3480" spans="1:12" ht="31.5" hidden="1">
      <c r="A3480" s="8">
        <v>135</v>
      </c>
      <c r="B3480" s="1107"/>
      <c r="C3480" s="1102">
        <v>1901</v>
      </c>
      <c r="D3480" s="1133" t="s">
        <v>576</v>
      </c>
      <c r="E3480" s="507"/>
      <c r="F3480" s="516">
        <f>G3480+H3480+I3480+J3480</f>
        <v>0</v>
      </c>
      <c r="G3480" s="430"/>
      <c r="H3480" s="431"/>
      <c r="I3480" s="431"/>
      <c r="J3480" s="432"/>
      <c r="K3480" s="1433" t="str">
        <f t="shared" si="574"/>
        <v/>
      </c>
      <c r="L3480" s="383"/>
    </row>
    <row r="3481" spans="1:12" ht="31.5" hidden="1">
      <c r="A3481" s="8">
        <v>140</v>
      </c>
      <c r="B3481" s="1134"/>
      <c r="C3481" s="1108">
        <v>1981</v>
      </c>
      <c r="D3481" s="1135" t="s">
        <v>577</v>
      </c>
      <c r="E3481" s="509"/>
      <c r="F3481" s="518">
        <f>G3481+H3481+I3481+J3481</f>
        <v>0</v>
      </c>
      <c r="G3481" s="433"/>
      <c r="H3481" s="434"/>
      <c r="I3481" s="434"/>
      <c r="J3481" s="435"/>
      <c r="K3481" s="1433" t="str">
        <f t="shared" si="574"/>
        <v/>
      </c>
      <c r="L3481" s="383"/>
    </row>
    <row r="3482" spans="1:12" ht="31.5" hidden="1">
      <c r="A3482" s="8">
        <v>145</v>
      </c>
      <c r="B3482" s="1107"/>
      <c r="C3482" s="1104">
        <v>1991</v>
      </c>
      <c r="D3482" s="1136" t="s">
        <v>578</v>
      </c>
      <c r="E3482" s="513"/>
      <c r="F3482" s="517">
        <f>G3482+H3482+I3482+J3482</f>
        <v>0</v>
      </c>
      <c r="G3482" s="442"/>
      <c r="H3482" s="443"/>
      <c r="I3482" s="443"/>
      <c r="J3482" s="444"/>
      <c r="K3482" s="1433" t="str">
        <f t="shared" si="574"/>
        <v/>
      </c>
      <c r="L3482" s="383"/>
    </row>
    <row r="3483" spans="1:12" hidden="1">
      <c r="A3483" s="8">
        <v>150</v>
      </c>
      <c r="B3483" s="1100">
        <v>2100</v>
      </c>
      <c r="C3483" s="2192" t="s">
        <v>1072</v>
      </c>
      <c r="D3483" s="2192"/>
      <c r="E3483" s="351">
        <f t="shared" ref="E3483:J3483" si="581">SUM(E3484:E3488)</f>
        <v>0</v>
      </c>
      <c r="F3483" s="352">
        <f t="shared" si="581"/>
        <v>0</v>
      </c>
      <c r="G3483" s="463">
        <f t="shared" si="581"/>
        <v>0</v>
      </c>
      <c r="H3483" s="464">
        <f t="shared" si="581"/>
        <v>0</v>
      </c>
      <c r="I3483" s="464">
        <f t="shared" si="581"/>
        <v>0</v>
      </c>
      <c r="J3483" s="465">
        <f t="shared" si="581"/>
        <v>0</v>
      </c>
      <c r="K3483" s="1433" t="str">
        <f t="shared" si="574"/>
        <v/>
      </c>
      <c r="L3483" s="383"/>
    </row>
    <row r="3484" spans="1:12" hidden="1">
      <c r="A3484" s="8">
        <v>155</v>
      </c>
      <c r="B3484" s="1107"/>
      <c r="C3484" s="1102">
        <v>2110</v>
      </c>
      <c r="D3484" s="1137" t="s">
        <v>909</v>
      </c>
      <c r="E3484" s="507"/>
      <c r="F3484" s="516">
        <f>G3484+H3484+I3484+J3484</f>
        <v>0</v>
      </c>
      <c r="G3484" s="430"/>
      <c r="H3484" s="431"/>
      <c r="I3484" s="431"/>
      <c r="J3484" s="432"/>
      <c r="K3484" s="1433" t="str">
        <f t="shared" si="574"/>
        <v/>
      </c>
      <c r="L3484" s="383"/>
    </row>
    <row r="3485" spans="1:12" hidden="1">
      <c r="A3485" s="8">
        <v>160</v>
      </c>
      <c r="B3485" s="1134"/>
      <c r="C3485" s="1108">
        <v>2120</v>
      </c>
      <c r="D3485" s="1111" t="s">
        <v>910</v>
      </c>
      <c r="E3485" s="509"/>
      <c r="F3485" s="518">
        <f>G3485+H3485+I3485+J3485</f>
        <v>0</v>
      </c>
      <c r="G3485" s="433"/>
      <c r="H3485" s="434"/>
      <c r="I3485" s="434"/>
      <c r="J3485" s="435"/>
      <c r="K3485" s="1433" t="str">
        <f t="shared" si="574"/>
        <v/>
      </c>
      <c r="L3485" s="383"/>
    </row>
    <row r="3486" spans="1:12" hidden="1">
      <c r="A3486" s="8">
        <v>165</v>
      </c>
      <c r="B3486" s="1134"/>
      <c r="C3486" s="1108">
        <v>2125</v>
      </c>
      <c r="D3486" s="1111" t="s">
        <v>1026</v>
      </c>
      <c r="E3486" s="509"/>
      <c r="F3486" s="518">
        <f>G3486+H3486+I3486+J3486</f>
        <v>0</v>
      </c>
      <c r="G3486" s="433"/>
      <c r="H3486" s="434"/>
      <c r="I3486" s="1398">
        <v>0</v>
      </c>
      <c r="J3486" s="435"/>
      <c r="K3486" s="1433" t="str">
        <f t="shared" si="574"/>
        <v/>
      </c>
      <c r="L3486" s="383"/>
    </row>
    <row r="3487" spans="1:12" hidden="1">
      <c r="A3487" s="8">
        <v>175</v>
      </c>
      <c r="B3487" s="1106"/>
      <c r="C3487" s="1108">
        <v>2140</v>
      </c>
      <c r="D3487" s="1111" t="s">
        <v>912</v>
      </c>
      <c r="E3487" s="509"/>
      <c r="F3487" s="518">
        <f>G3487+H3487+I3487+J3487</f>
        <v>0</v>
      </c>
      <c r="G3487" s="433"/>
      <c r="H3487" s="434"/>
      <c r="I3487" s="1398">
        <v>0</v>
      </c>
      <c r="J3487" s="435"/>
      <c r="K3487" s="1433" t="str">
        <f t="shared" si="574"/>
        <v/>
      </c>
      <c r="L3487" s="383"/>
    </row>
    <row r="3488" spans="1:12" hidden="1">
      <c r="A3488" s="8">
        <v>180</v>
      </c>
      <c r="B3488" s="1107"/>
      <c r="C3488" s="1104">
        <v>2190</v>
      </c>
      <c r="D3488" s="1138" t="s">
        <v>913</v>
      </c>
      <c r="E3488" s="513"/>
      <c r="F3488" s="517">
        <f>G3488+H3488+I3488+J3488</f>
        <v>0</v>
      </c>
      <c r="G3488" s="442"/>
      <c r="H3488" s="443"/>
      <c r="I3488" s="1400">
        <v>0</v>
      </c>
      <c r="J3488" s="444"/>
      <c r="K3488" s="1433" t="str">
        <f t="shared" si="574"/>
        <v/>
      </c>
      <c r="L3488" s="383"/>
    </row>
    <row r="3489" spans="1:12" hidden="1">
      <c r="A3489" s="8">
        <v>185</v>
      </c>
      <c r="B3489" s="1100">
        <v>2200</v>
      </c>
      <c r="C3489" s="2192" t="s">
        <v>914</v>
      </c>
      <c r="D3489" s="2192"/>
      <c r="E3489" s="351">
        <f t="shared" ref="E3489:J3489" si="582">SUM(E3490:E3491)</f>
        <v>0</v>
      </c>
      <c r="F3489" s="352">
        <f t="shared" si="582"/>
        <v>0</v>
      </c>
      <c r="G3489" s="463">
        <f t="shared" si="582"/>
        <v>0</v>
      </c>
      <c r="H3489" s="464">
        <f t="shared" si="582"/>
        <v>0</v>
      </c>
      <c r="I3489" s="464">
        <f t="shared" si="582"/>
        <v>0</v>
      </c>
      <c r="J3489" s="465">
        <f t="shared" si="582"/>
        <v>0</v>
      </c>
      <c r="K3489" s="1433" t="str">
        <f t="shared" si="574"/>
        <v/>
      </c>
      <c r="L3489" s="383"/>
    </row>
    <row r="3490" spans="1:12" hidden="1">
      <c r="A3490" s="8">
        <v>190</v>
      </c>
      <c r="B3490" s="1107"/>
      <c r="C3490" s="1102">
        <v>2221</v>
      </c>
      <c r="D3490" s="1103" t="s">
        <v>1265</v>
      </c>
      <c r="E3490" s="507"/>
      <c r="F3490" s="516">
        <f t="shared" ref="F3490:F3495" si="583">G3490+H3490+I3490+J3490</f>
        <v>0</v>
      </c>
      <c r="G3490" s="430"/>
      <c r="H3490" s="431"/>
      <c r="I3490" s="431"/>
      <c r="J3490" s="432"/>
      <c r="K3490" s="1433" t="str">
        <f t="shared" si="574"/>
        <v/>
      </c>
      <c r="L3490" s="383"/>
    </row>
    <row r="3491" spans="1:12" hidden="1">
      <c r="A3491" s="8">
        <v>200</v>
      </c>
      <c r="B3491" s="1107"/>
      <c r="C3491" s="1104">
        <v>2224</v>
      </c>
      <c r="D3491" s="1105" t="s">
        <v>915</v>
      </c>
      <c r="E3491" s="513"/>
      <c r="F3491" s="517">
        <f t="shared" si="583"/>
        <v>0</v>
      </c>
      <c r="G3491" s="442"/>
      <c r="H3491" s="443"/>
      <c r="I3491" s="443"/>
      <c r="J3491" s="444"/>
      <c r="K3491" s="1433" t="str">
        <f t="shared" si="574"/>
        <v/>
      </c>
      <c r="L3491" s="383"/>
    </row>
    <row r="3492" spans="1:12" hidden="1">
      <c r="A3492" s="8">
        <v>200</v>
      </c>
      <c r="B3492" s="1100">
        <v>2500</v>
      </c>
      <c r="C3492" s="2192" t="s">
        <v>916</v>
      </c>
      <c r="D3492" s="2200"/>
      <c r="E3492" s="1415"/>
      <c r="F3492" s="352">
        <f t="shared" si="583"/>
        <v>0</v>
      </c>
      <c r="G3492" s="1214"/>
      <c r="H3492" s="1215"/>
      <c r="I3492" s="1215"/>
      <c r="J3492" s="1216"/>
      <c r="K3492" s="1433" t="str">
        <f t="shared" si="574"/>
        <v/>
      </c>
      <c r="L3492" s="383"/>
    </row>
    <row r="3493" spans="1:12" hidden="1">
      <c r="A3493" s="8">
        <v>205</v>
      </c>
      <c r="B3493" s="1100">
        <v>2600</v>
      </c>
      <c r="C3493" s="2193" t="s">
        <v>917</v>
      </c>
      <c r="D3493" s="2194"/>
      <c r="E3493" s="1415"/>
      <c r="F3493" s="352">
        <f t="shared" si="583"/>
        <v>0</v>
      </c>
      <c r="G3493" s="1214"/>
      <c r="H3493" s="1215"/>
      <c r="I3493" s="1215"/>
      <c r="J3493" s="1216"/>
      <c r="K3493" s="1433" t="str">
        <f t="shared" si="574"/>
        <v/>
      </c>
      <c r="L3493" s="383"/>
    </row>
    <row r="3494" spans="1:12" hidden="1">
      <c r="A3494" s="8">
        <v>210</v>
      </c>
      <c r="B3494" s="1100">
        <v>2700</v>
      </c>
      <c r="C3494" s="2193" t="s">
        <v>918</v>
      </c>
      <c r="D3494" s="2194"/>
      <c r="E3494" s="1415"/>
      <c r="F3494" s="352">
        <f t="shared" si="583"/>
        <v>0</v>
      </c>
      <c r="G3494" s="1214"/>
      <c r="H3494" s="1215"/>
      <c r="I3494" s="1215"/>
      <c r="J3494" s="1216"/>
      <c r="K3494" s="1433" t="str">
        <f t="shared" si="574"/>
        <v/>
      </c>
      <c r="L3494" s="383"/>
    </row>
    <row r="3495" spans="1:12" hidden="1">
      <c r="A3495" s="8">
        <v>215</v>
      </c>
      <c r="B3495" s="1100">
        <v>2800</v>
      </c>
      <c r="C3495" s="2193" t="s">
        <v>1729</v>
      </c>
      <c r="D3495" s="2194"/>
      <c r="E3495" s="1415"/>
      <c r="F3495" s="352">
        <f t="shared" si="583"/>
        <v>0</v>
      </c>
      <c r="G3495" s="1214"/>
      <c r="H3495" s="1215"/>
      <c r="I3495" s="1215"/>
      <c r="J3495" s="1216"/>
      <c r="K3495" s="1433" t="str">
        <f t="shared" si="574"/>
        <v/>
      </c>
      <c r="L3495" s="383"/>
    </row>
    <row r="3496" spans="1:12" ht="36" hidden="1" customHeight="1">
      <c r="A3496" s="7">
        <v>220</v>
      </c>
      <c r="B3496" s="1100">
        <v>2900</v>
      </c>
      <c r="C3496" s="2192" t="s">
        <v>919</v>
      </c>
      <c r="D3496" s="2192"/>
      <c r="E3496" s="351">
        <f t="shared" ref="E3496:J3496" si="584">SUM(E3497:E3504)</f>
        <v>0</v>
      </c>
      <c r="F3496" s="352">
        <f t="shared" si="584"/>
        <v>0</v>
      </c>
      <c r="G3496" s="463">
        <f t="shared" si="584"/>
        <v>0</v>
      </c>
      <c r="H3496" s="464">
        <f t="shared" si="584"/>
        <v>0</v>
      </c>
      <c r="I3496" s="464">
        <f t="shared" si="584"/>
        <v>0</v>
      </c>
      <c r="J3496" s="465">
        <f t="shared" si="584"/>
        <v>0</v>
      </c>
      <c r="K3496" s="1433" t="str">
        <f t="shared" si="574"/>
        <v/>
      </c>
      <c r="L3496" s="383"/>
    </row>
    <row r="3497" spans="1:12" hidden="1">
      <c r="A3497" s="8">
        <v>225</v>
      </c>
      <c r="B3497" s="1139"/>
      <c r="C3497" s="1102">
        <v>2910</v>
      </c>
      <c r="D3497" s="1140" t="s">
        <v>2144</v>
      </c>
      <c r="E3497" s="507"/>
      <c r="F3497" s="516">
        <f t="shared" ref="F3497:F3504" si="585">G3497+H3497+I3497+J3497</f>
        <v>0</v>
      </c>
      <c r="G3497" s="430"/>
      <c r="H3497" s="431"/>
      <c r="I3497" s="431"/>
      <c r="J3497" s="432"/>
      <c r="K3497" s="1433" t="str">
        <f t="shared" si="574"/>
        <v/>
      </c>
      <c r="L3497" s="383"/>
    </row>
    <row r="3498" spans="1:12" hidden="1">
      <c r="A3498" s="8">
        <v>230</v>
      </c>
      <c r="B3498" s="1139"/>
      <c r="C3498" s="1126">
        <v>2920</v>
      </c>
      <c r="D3498" s="1141" t="s">
        <v>2143</v>
      </c>
      <c r="E3498" s="1417"/>
      <c r="F3498" s="523">
        <f>G3498+H3498+I3498+J3498</f>
        <v>0</v>
      </c>
      <c r="G3498" s="436"/>
      <c r="H3498" s="437"/>
      <c r="I3498" s="437"/>
      <c r="J3498" s="438"/>
      <c r="K3498" s="1433" t="str">
        <f t="shared" si="574"/>
        <v/>
      </c>
      <c r="L3498" s="383"/>
    </row>
    <row r="3499" spans="1:12" ht="31.5" hidden="1">
      <c r="A3499" s="8">
        <v>245</v>
      </c>
      <c r="B3499" s="1139"/>
      <c r="C3499" s="1126">
        <v>2969</v>
      </c>
      <c r="D3499" s="1141" t="s">
        <v>920</v>
      </c>
      <c r="E3499" s="1417"/>
      <c r="F3499" s="523">
        <f t="shared" si="585"/>
        <v>0</v>
      </c>
      <c r="G3499" s="436"/>
      <c r="H3499" s="437"/>
      <c r="I3499" s="437"/>
      <c r="J3499" s="438"/>
      <c r="K3499" s="1433" t="str">
        <f t="shared" si="574"/>
        <v/>
      </c>
      <c r="L3499" s="383"/>
    </row>
    <row r="3500" spans="1:12" ht="31.5" hidden="1">
      <c r="A3500" s="7">
        <v>220</v>
      </c>
      <c r="B3500" s="1139"/>
      <c r="C3500" s="1142">
        <v>2970</v>
      </c>
      <c r="D3500" s="1143" t="s">
        <v>921</v>
      </c>
      <c r="E3500" s="1419"/>
      <c r="F3500" s="527">
        <f t="shared" si="585"/>
        <v>0</v>
      </c>
      <c r="G3500" s="630"/>
      <c r="H3500" s="631"/>
      <c r="I3500" s="631"/>
      <c r="J3500" s="606"/>
      <c r="K3500" s="1433" t="str">
        <f t="shared" si="574"/>
        <v/>
      </c>
      <c r="L3500" s="383"/>
    </row>
    <row r="3501" spans="1:12" hidden="1">
      <c r="A3501" s="8">
        <v>225</v>
      </c>
      <c r="B3501" s="1139"/>
      <c r="C3501" s="1130">
        <v>2989</v>
      </c>
      <c r="D3501" s="1144" t="s">
        <v>922</v>
      </c>
      <c r="E3501" s="1418"/>
      <c r="F3501" s="525">
        <f t="shared" si="585"/>
        <v>0</v>
      </c>
      <c r="G3501" s="622"/>
      <c r="H3501" s="623"/>
      <c r="I3501" s="623"/>
      <c r="J3501" s="587"/>
      <c r="K3501" s="1433" t="str">
        <f t="shared" si="574"/>
        <v/>
      </c>
      <c r="L3501" s="383"/>
    </row>
    <row r="3502" spans="1:12" ht="31.5" hidden="1">
      <c r="A3502" s="8">
        <v>230</v>
      </c>
      <c r="B3502" s="1107"/>
      <c r="C3502" s="1124">
        <v>2990</v>
      </c>
      <c r="D3502" s="1145" t="s">
        <v>2145</v>
      </c>
      <c r="E3502" s="1416"/>
      <c r="F3502" s="521">
        <f>G3502+H3502+I3502+J3502</f>
        <v>0</v>
      </c>
      <c r="G3502" s="439"/>
      <c r="H3502" s="440"/>
      <c r="I3502" s="440"/>
      <c r="J3502" s="441"/>
      <c r="K3502" s="1433" t="str">
        <f t="shared" si="574"/>
        <v/>
      </c>
      <c r="L3502" s="383"/>
    </row>
    <row r="3503" spans="1:12" hidden="1">
      <c r="A3503" s="8">
        <v>235</v>
      </c>
      <c r="B3503" s="1107"/>
      <c r="C3503" s="1124">
        <v>2991</v>
      </c>
      <c r="D3503" s="1145" t="s">
        <v>923</v>
      </c>
      <c r="E3503" s="1416"/>
      <c r="F3503" s="521">
        <f t="shared" si="585"/>
        <v>0</v>
      </c>
      <c r="G3503" s="439"/>
      <c r="H3503" s="440"/>
      <c r="I3503" s="440"/>
      <c r="J3503" s="441"/>
      <c r="K3503" s="1433" t="str">
        <f t="shared" si="574"/>
        <v/>
      </c>
      <c r="L3503" s="383"/>
    </row>
    <row r="3504" spans="1:12" hidden="1">
      <c r="A3504" s="8">
        <v>240</v>
      </c>
      <c r="B3504" s="1107"/>
      <c r="C3504" s="1104">
        <v>2992</v>
      </c>
      <c r="D3504" s="1146" t="s">
        <v>924</v>
      </c>
      <c r="E3504" s="513"/>
      <c r="F3504" s="517">
        <f t="shared" si="585"/>
        <v>0</v>
      </c>
      <c r="G3504" s="442"/>
      <c r="H3504" s="443"/>
      <c r="I3504" s="443"/>
      <c r="J3504" s="444"/>
      <c r="K3504" s="1433" t="str">
        <f t="shared" si="574"/>
        <v/>
      </c>
      <c r="L3504" s="383"/>
    </row>
    <row r="3505" spans="1:12" hidden="1">
      <c r="A3505" s="8">
        <v>245</v>
      </c>
      <c r="B3505" s="1100">
        <v>3300</v>
      </c>
      <c r="C3505" s="1147" t="s">
        <v>2237</v>
      </c>
      <c r="D3505" s="1977"/>
      <c r="E3505" s="351">
        <f t="shared" ref="E3505:J3505" si="586">SUM(E3506:E3510)</f>
        <v>0</v>
      </c>
      <c r="F3505" s="352">
        <f t="shared" si="586"/>
        <v>0</v>
      </c>
      <c r="G3505" s="463">
        <f t="shared" si="586"/>
        <v>0</v>
      </c>
      <c r="H3505" s="464">
        <f t="shared" si="586"/>
        <v>0</v>
      </c>
      <c r="I3505" s="464">
        <f t="shared" si="586"/>
        <v>0</v>
      </c>
      <c r="J3505" s="465">
        <f t="shared" si="586"/>
        <v>0</v>
      </c>
      <c r="K3505" s="1433" t="str">
        <f t="shared" si="574"/>
        <v/>
      </c>
      <c r="L3505" s="383"/>
    </row>
    <row r="3506" spans="1:12" hidden="1">
      <c r="A3506" s="7">
        <v>250</v>
      </c>
      <c r="B3506" s="1106"/>
      <c r="C3506" s="1102">
        <v>3301</v>
      </c>
      <c r="D3506" s="1148" t="s">
        <v>926</v>
      </c>
      <c r="E3506" s="507"/>
      <c r="F3506" s="516">
        <f t="shared" ref="F3506:F3513" si="587">G3506+H3506+I3506+J3506</f>
        <v>0</v>
      </c>
      <c r="G3506" s="430"/>
      <c r="H3506" s="431"/>
      <c r="I3506" s="1396">
        <v>0</v>
      </c>
      <c r="J3506" s="637">
        <v>0</v>
      </c>
      <c r="K3506" s="1433" t="str">
        <f t="shared" si="574"/>
        <v/>
      </c>
      <c r="L3506" s="383"/>
    </row>
    <row r="3507" spans="1:12" hidden="1">
      <c r="A3507" s="8">
        <v>255</v>
      </c>
      <c r="B3507" s="1106"/>
      <c r="C3507" s="1108">
        <v>3302</v>
      </c>
      <c r="D3507" s="1149" t="s">
        <v>1027</v>
      </c>
      <c r="E3507" s="509"/>
      <c r="F3507" s="518">
        <f t="shared" si="587"/>
        <v>0</v>
      </c>
      <c r="G3507" s="433"/>
      <c r="H3507" s="434"/>
      <c r="I3507" s="1398">
        <v>0</v>
      </c>
      <c r="J3507" s="638">
        <v>0</v>
      </c>
      <c r="K3507" s="1433" t="str">
        <f t="shared" si="574"/>
        <v/>
      </c>
      <c r="L3507" s="383"/>
    </row>
    <row r="3508" spans="1:12" hidden="1">
      <c r="A3508" s="8">
        <v>265</v>
      </c>
      <c r="B3508" s="1106"/>
      <c r="C3508" s="1108">
        <v>3303</v>
      </c>
      <c r="D3508" s="1149" t="s">
        <v>927</v>
      </c>
      <c r="E3508" s="509"/>
      <c r="F3508" s="518">
        <f t="shared" si="587"/>
        <v>0</v>
      </c>
      <c r="G3508" s="433"/>
      <c r="H3508" s="434"/>
      <c r="I3508" s="1398">
        <v>0</v>
      </c>
      <c r="J3508" s="638">
        <v>0</v>
      </c>
      <c r="K3508" s="1433" t="str">
        <f t="shared" si="574"/>
        <v/>
      </c>
      <c r="L3508" s="383"/>
    </row>
    <row r="3509" spans="1:12" hidden="1">
      <c r="A3509" s="7">
        <v>270</v>
      </c>
      <c r="B3509" s="1106"/>
      <c r="C3509" s="1108">
        <v>3304</v>
      </c>
      <c r="D3509" s="1149" t="s">
        <v>928</v>
      </c>
      <c r="E3509" s="509"/>
      <c r="F3509" s="518">
        <f t="shared" si="587"/>
        <v>0</v>
      </c>
      <c r="G3509" s="433"/>
      <c r="H3509" s="434"/>
      <c r="I3509" s="1398">
        <v>0</v>
      </c>
      <c r="J3509" s="638">
        <v>0</v>
      </c>
      <c r="K3509" s="1433" t="str">
        <f t="shared" si="574"/>
        <v/>
      </c>
      <c r="L3509" s="383"/>
    </row>
    <row r="3510" spans="1:12" ht="31.5" hidden="1">
      <c r="A3510" s="7">
        <v>290</v>
      </c>
      <c r="B3510" s="1106"/>
      <c r="C3510" s="1104">
        <v>3306</v>
      </c>
      <c r="D3510" s="1150" t="s">
        <v>1730</v>
      </c>
      <c r="E3510" s="513"/>
      <c r="F3510" s="517">
        <f t="shared" si="587"/>
        <v>0</v>
      </c>
      <c r="G3510" s="442"/>
      <c r="H3510" s="443"/>
      <c r="I3510" s="1400">
        <v>0</v>
      </c>
      <c r="J3510" s="1405">
        <v>0</v>
      </c>
      <c r="K3510" s="1433" t="str">
        <f t="shared" si="574"/>
        <v/>
      </c>
      <c r="L3510" s="383"/>
    </row>
    <row r="3511" spans="1:12" hidden="1">
      <c r="A3511" s="7">
        <v>320</v>
      </c>
      <c r="B3511" s="1100">
        <v>3900</v>
      </c>
      <c r="C3511" s="2192" t="s">
        <v>929</v>
      </c>
      <c r="D3511" s="2192"/>
      <c r="E3511" s="1415"/>
      <c r="F3511" s="352">
        <f t="shared" si="587"/>
        <v>0</v>
      </c>
      <c r="G3511" s="1214"/>
      <c r="H3511" s="1215"/>
      <c r="I3511" s="1215"/>
      <c r="J3511" s="1216"/>
      <c r="K3511" s="1433" t="str">
        <f t="shared" ref="K3511:K3558" si="588">(IF($E3511&lt;&gt;0,$K$2,IF($F3511&lt;&gt;0,$K$2,IF($G3511&lt;&gt;0,$K$2,IF($H3511&lt;&gt;0,$K$2,IF($I3511&lt;&gt;0,$K$2,IF($J3511&lt;&gt;0,$K$2,"")))))))</f>
        <v/>
      </c>
      <c r="L3511" s="383"/>
    </row>
    <row r="3512" spans="1:12" hidden="1">
      <c r="A3512" s="7">
        <v>330</v>
      </c>
      <c r="B3512" s="1100">
        <v>4000</v>
      </c>
      <c r="C3512" s="2192" t="s">
        <v>930</v>
      </c>
      <c r="D3512" s="2192"/>
      <c r="E3512" s="1415"/>
      <c r="F3512" s="352">
        <f t="shared" si="587"/>
        <v>0</v>
      </c>
      <c r="G3512" s="1214"/>
      <c r="H3512" s="1215"/>
      <c r="I3512" s="1215"/>
      <c r="J3512" s="1216"/>
      <c r="K3512" s="1433" t="str">
        <f t="shared" si="588"/>
        <v/>
      </c>
      <c r="L3512" s="383"/>
    </row>
    <row r="3513" spans="1:12" hidden="1">
      <c r="A3513" s="7">
        <v>350</v>
      </c>
      <c r="B3513" s="1100">
        <v>4100</v>
      </c>
      <c r="C3513" s="2192" t="s">
        <v>931</v>
      </c>
      <c r="D3513" s="2192"/>
      <c r="E3513" s="1415"/>
      <c r="F3513" s="352">
        <f t="shared" si="587"/>
        <v>0</v>
      </c>
      <c r="G3513" s="1214"/>
      <c r="H3513" s="1215"/>
      <c r="I3513" s="1215"/>
      <c r="J3513" s="1216"/>
      <c r="K3513" s="1433" t="str">
        <f t="shared" si="588"/>
        <v/>
      </c>
      <c r="L3513" s="383"/>
    </row>
    <row r="3514" spans="1:12" hidden="1">
      <c r="A3514" s="8">
        <v>355</v>
      </c>
      <c r="B3514" s="1100">
        <v>4200</v>
      </c>
      <c r="C3514" s="2192" t="s">
        <v>932</v>
      </c>
      <c r="D3514" s="2192"/>
      <c r="E3514" s="351">
        <f t="shared" ref="E3514:J3514" si="589">SUM(E3515:E3520)</f>
        <v>0</v>
      </c>
      <c r="F3514" s="352">
        <f t="shared" si="589"/>
        <v>0</v>
      </c>
      <c r="G3514" s="463">
        <f t="shared" si="589"/>
        <v>0</v>
      </c>
      <c r="H3514" s="464">
        <f t="shared" si="589"/>
        <v>0</v>
      </c>
      <c r="I3514" s="464">
        <f t="shared" si="589"/>
        <v>0</v>
      </c>
      <c r="J3514" s="465">
        <f t="shared" si="589"/>
        <v>0</v>
      </c>
      <c r="K3514" s="1433" t="str">
        <f t="shared" si="588"/>
        <v/>
      </c>
      <c r="L3514" s="383"/>
    </row>
    <row r="3515" spans="1:12" hidden="1">
      <c r="A3515" s="8">
        <v>375</v>
      </c>
      <c r="B3515" s="1151"/>
      <c r="C3515" s="1102">
        <v>4201</v>
      </c>
      <c r="D3515" s="1103" t="s">
        <v>933</v>
      </c>
      <c r="E3515" s="507"/>
      <c r="F3515" s="516">
        <f t="shared" ref="F3515:F3520" si="590">G3515+H3515+I3515+J3515</f>
        <v>0</v>
      </c>
      <c r="G3515" s="430"/>
      <c r="H3515" s="431"/>
      <c r="I3515" s="431"/>
      <c r="J3515" s="432"/>
      <c r="K3515" s="1433" t="str">
        <f t="shared" si="588"/>
        <v/>
      </c>
      <c r="L3515" s="383"/>
    </row>
    <row r="3516" spans="1:12" hidden="1">
      <c r="A3516" s="8">
        <v>375</v>
      </c>
      <c r="B3516" s="1151"/>
      <c r="C3516" s="1108">
        <v>4202</v>
      </c>
      <c r="D3516" s="1152" t="s">
        <v>934</v>
      </c>
      <c r="E3516" s="509"/>
      <c r="F3516" s="518">
        <f t="shared" si="590"/>
        <v>0</v>
      </c>
      <c r="G3516" s="433"/>
      <c r="H3516" s="434"/>
      <c r="I3516" s="434"/>
      <c r="J3516" s="435"/>
      <c r="K3516" s="1433" t="str">
        <f t="shared" si="588"/>
        <v/>
      </c>
      <c r="L3516" s="383"/>
    </row>
    <row r="3517" spans="1:12" hidden="1">
      <c r="A3517" s="8">
        <v>380</v>
      </c>
      <c r="B3517" s="1151"/>
      <c r="C3517" s="1108">
        <v>4214</v>
      </c>
      <c r="D3517" s="1152" t="s">
        <v>935</v>
      </c>
      <c r="E3517" s="509"/>
      <c r="F3517" s="518">
        <f t="shared" si="590"/>
        <v>0</v>
      </c>
      <c r="G3517" s="433"/>
      <c r="H3517" s="434"/>
      <c r="I3517" s="434"/>
      <c r="J3517" s="435"/>
      <c r="K3517" s="1433" t="str">
        <f t="shared" si="588"/>
        <v/>
      </c>
      <c r="L3517" s="383"/>
    </row>
    <row r="3518" spans="1:12" hidden="1">
      <c r="A3518" s="8">
        <v>385</v>
      </c>
      <c r="B3518" s="1151"/>
      <c r="C3518" s="1108">
        <v>4217</v>
      </c>
      <c r="D3518" s="1152" t="s">
        <v>936</v>
      </c>
      <c r="E3518" s="509"/>
      <c r="F3518" s="518">
        <f t="shared" si="590"/>
        <v>0</v>
      </c>
      <c r="G3518" s="433"/>
      <c r="H3518" s="434"/>
      <c r="I3518" s="434"/>
      <c r="J3518" s="435"/>
      <c r="K3518" s="1433" t="str">
        <f t="shared" si="588"/>
        <v/>
      </c>
      <c r="L3518" s="383"/>
    </row>
    <row r="3519" spans="1:12" hidden="1">
      <c r="A3519" s="8">
        <v>390</v>
      </c>
      <c r="B3519" s="1151"/>
      <c r="C3519" s="1108">
        <v>4218</v>
      </c>
      <c r="D3519" s="1109" t="s">
        <v>937</v>
      </c>
      <c r="E3519" s="509"/>
      <c r="F3519" s="518">
        <f t="shared" si="590"/>
        <v>0</v>
      </c>
      <c r="G3519" s="433"/>
      <c r="H3519" s="434"/>
      <c r="I3519" s="434"/>
      <c r="J3519" s="435"/>
      <c r="K3519" s="1433" t="str">
        <f t="shared" si="588"/>
        <v/>
      </c>
      <c r="L3519" s="383"/>
    </row>
    <row r="3520" spans="1:12" hidden="1">
      <c r="A3520" s="8">
        <v>390</v>
      </c>
      <c r="B3520" s="1151"/>
      <c r="C3520" s="1104">
        <v>4219</v>
      </c>
      <c r="D3520" s="1136" t="s">
        <v>938</v>
      </c>
      <c r="E3520" s="513"/>
      <c r="F3520" s="517">
        <f t="shared" si="590"/>
        <v>0</v>
      </c>
      <c r="G3520" s="442"/>
      <c r="H3520" s="443"/>
      <c r="I3520" s="443"/>
      <c r="J3520" s="444"/>
      <c r="K3520" s="1433" t="str">
        <f t="shared" si="588"/>
        <v/>
      </c>
      <c r="L3520" s="383"/>
    </row>
    <row r="3521" spans="1:12" hidden="1">
      <c r="A3521" s="8">
        <v>395</v>
      </c>
      <c r="B3521" s="1100">
        <v>4300</v>
      </c>
      <c r="C3521" s="2192" t="s">
        <v>1734</v>
      </c>
      <c r="D3521" s="2192"/>
      <c r="E3521" s="351">
        <f t="shared" ref="E3521:J3521" si="591">SUM(E3522:E3524)</f>
        <v>0</v>
      </c>
      <c r="F3521" s="352">
        <f t="shared" si="591"/>
        <v>0</v>
      </c>
      <c r="G3521" s="463">
        <f t="shared" si="591"/>
        <v>0</v>
      </c>
      <c r="H3521" s="464">
        <f t="shared" si="591"/>
        <v>0</v>
      </c>
      <c r="I3521" s="464">
        <f t="shared" si="591"/>
        <v>0</v>
      </c>
      <c r="J3521" s="465">
        <f t="shared" si="591"/>
        <v>0</v>
      </c>
      <c r="K3521" s="1433" t="str">
        <f t="shared" si="588"/>
        <v/>
      </c>
      <c r="L3521" s="383"/>
    </row>
    <row r="3522" spans="1:12" hidden="1">
      <c r="A3522" s="353">
        <v>397</v>
      </c>
      <c r="B3522" s="1151"/>
      <c r="C3522" s="1102">
        <v>4301</v>
      </c>
      <c r="D3522" s="1121" t="s">
        <v>939</v>
      </c>
      <c r="E3522" s="507"/>
      <c r="F3522" s="516">
        <f t="shared" ref="F3522:F3527" si="592">G3522+H3522+I3522+J3522</f>
        <v>0</v>
      </c>
      <c r="G3522" s="430"/>
      <c r="H3522" s="431"/>
      <c r="I3522" s="431"/>
      <c r="J3522" s="432"/>
      <c r="K3522" s="1433" t="str">
        <f t="shared" si="588"/>
        <v/>
      </c>
      <c r="L3522" s="383"/>
    </row>
    <row r="3523" spans="1:12" hidden="1">
      <c r="A3523" s="6">
        <v>398</v>
      </c>
      <c r="B3523" s="1151"/>
      <c r="C3523" s="1108">
        <v>4302</v>
      </c>
      <c r="D3523" s="1152" t="s">
        <v>1028</v>
      </c>
      <c r="E3523" s="509"/>
      <c r="F3523" s="518">
        <f t="shared" si="592"/>
        <v>0</v>
      </c>
      <c r="G3523" s="433"/>
      <c r="H3523" s="434"/>
      <c r="I3523" s="434"/>
      <c r="J3523" s="435"/>
      <c r="K3523" s="1433" t="str">
        <f t="shared" si="588"/>
        <v/>
      </c>
      <c r="L3523" s="383"/>
    </row>
    <row r="3524" spans="1:12" hidden="1">
      <c r="A3524" s="6">
        <v>399</v>
      </c>
      <c r="B3524" s="1151"/>
      <c r="C3524" s="1104">
        <v>4309</v>
      </c>
      <c r="D3524" s="1112" t="s">
        <v>941</v>
      </c>
      <c r="E3524" s="513"/>
      <c r="F3524" s="517">
        <f t="shared" si="592"/>
        <v>0</v>
      </c>
      <c r="G3524" s="442"/>
      <c r="H3524" s="443"/>
      <c r="I3524" s="443"/>
      <c r="J3524" s="444"/>
      <c r="K3524" s="1433" t="str">
        <f t="shared" si="588"/>
        <v/>
      </c>
      <c r="L3524" s="383"/>
    </row>
    <row r="3525" spans="1:12" hidden="1">
      <c r="A3525" s="6">
        <v>400</v>
      </c>
      <c r="B3525" s="1100">
        <v>4400</v>
      </c>
      <c r="C3525" s="2192" t="s">
        <v>1731</v>
      </c>
      <c r="D3525" s="2192"/>
      <c r="E3525" s="1415"/>
      <c r="F3525" s="352">
        <f t="shared" si="592"/>
        <v>0</v>
      </c>
      <c r="G3525" s="1214"/>
      <c r="H3525" s="1215"/>
      <c r="I3525" s="1215"/>
      <c r="J3525" s="1216"/>
      <c r="K3525" s="1433" t="str">
        <f t="shared" si="588"/>
        <v/>
      </c>
      <c r="L3525" s="383"/>
    </row>
    <row r="3526" spans="1:12" hidden="1">
      <c r="A3526" s="6">
        <v>401</v>
      </c>
      <c r="B3526" s="1100">
        <v>4500</v>
      </c>
      <c r="C3526" s="2192" t="s">
        <v>1732</v>
      </c>
      <c r="D3526" s="2192"/>
      <c r="E3526" s="1415"/>
      <c r="F3526" s="352">
        <f t="shared" si="592"/>
        <v>0</v>
      </c>
      <c r="G3526" s="1214"/>
      <c r="H3526" s="1215"/>
      <c r="I3526" s="1215"/>
      <c r="J3526" s="1216"/>
      <c r="K3526" s="1433" t="str">
        <f t="shared" si="588"/>
        <v/>
      </c>
      <c r="L3526" s="383"/>
    </row>
    <row r="3527" spans="1:12" hidden="1">
      <c r="A3527" s="14">
        <v>404</v>
      </c>
      <c r="B3527" s="1100">
        <v>4600</v>
      </c>
      <c r="C3527" s="2193" t="s">
        <v>942</v>
      </c>
      <c r="D3527" s="2194"/>
      <c r="E3527" s="1415"/>
      <c r="F3527" s="352">
        <f t="shared" si="592"/>
        <v>0</v>
      </c>
      <c r="G3527" s="1214"/>
      <c r="H3527" s="1215"/>
      <c r="I3527" s="1215"/>
      <c r="J3527" s="1216"/>
      <c r="K3527" s="1433" t="str">
        <f t="shared" si="588"/>
        <v/>
      </c>
      <c r="L3527" s="383"/>
    </row>
    <row r="3528" spans="1:12" hidden="1">
      <c r="A3528" s="14">
        <v>404</v>
      </c>
      <c r="B3528" s="1100">
        <v>4900</v>
      </c>
      <c r="C3528" s="2192" t="s">
        <v>579</v>
      </c>
      <c r="D3528" s="2192"/>
      <c r="E3528" s="351">
        <f t="shared" ref="E3528:J3528" si="593">+E3529+E3530</f>
        <v>0</v>
      </c>
      <c r="F3528" s="352">
        <f t="shared" si="593"/>
        <v>0</v>
      </c>
      <c r="G3528" s="463">
        <f t="shared" si="593"/>
        <v>0</v>
      </c>
      <c r="H3528" s="464">
        <f t="shared" si="593"/>
        <v>0</v>
      </c>
      <c r="I3528" s="464">
        <f t="shared" si="593"/>
        <v>0</v>
      </c>
      <c r="J3528" s="465">
        <f t="shared" si="593"/>
        <v>0</v>
      </c>
      <c r="K3528" s="1433" t="str">
        <f t="shared" si="588"/>
        <v/>
      </c>
      <c r="L3528" s="383"/>
    </row>
    <row r="3529" spans="1:12" hidden="1">
      <c r="A3529" s="7">
        <v>440</v>
      </c>
      <c r="B3529" s="1151"/>
      <c r="C3529" s="1102">
        <v>4901</v>
      </c>
      <c r="D3529" s="1153" t="s">
        <v>580</v>
      </c>
      <c r="E3529" s="507"/>
      <c r="F3529" s="516">
        <f>G3529+H3529+I3529+J3529</f>
        <v>0</v>
      </c>
      <c r="G3529" s="430"/>
      <c r="H3529" s="431"/>
      <c r="I3529" s="431"/>
      <c r="J3529" s="432"/>
      <c r="K3529" s="1433" t="str">
        <f t="shared" si="588"/>
        <v/>
      </c>
      <c r="L3529" s="383"/>
    </row>
    <row r="3530" spans="1:12" hidden="1">
      <c r="A3530" s="7">
        <v>450</v>
      </c>
      <c r="B3530" s="1151"/>
      <c r="C3530" s="1104">
        <v>4902</v>
      </c>
      <c r="D3530" s="1112" t="s">
        <v>581</v>
      </c>
      <c r="E3530" s="513"/>
      <c r="F3530" s="517">
        <f>G3530+H3530+I3530+J3530</f>
        <v>0</v>
      </c>
      <c r="G3530" s="442"/>
      <c r="H3530" s="443"/>
      <c r="I3530" s="443"/>
      <c r="J3530" s="444"/>
      <c r="K3530" s="1433" t="str">
        <f t="shared" si="588"/>
        <v/>
      </c>
      <c r="L3530" s="383"/>
    </row>
    <row r="3531" spans="1:12" hidden="1">
      <c r="A3531" s="7">
        <v>495</v>
      </c>
      <c r="B3531" s="1154">
        <v>5100</v>
      </c>
      <c r="C3531" s="2198" t="s">
        <v>943</v>
      </c>
      <c r="D3531" s="2198"/>
      <c r="E3531" s="1415"/>
      <c r="F3531" s="352">
        <f>G3531+H3531+I3531+J3531</f>
        <v>0</v>
      </c>
      <c r="G3531" s="1214"/>
      <c r="H3531" s="1215"/>
      <c r="I3531" s="1215"/>
      <c r="J3531" s="1216"/>
      <c r="K3531" s="1433" t="str">
        <f t="shared" si="588"/>
        <v/>
      </c>
      <c r="L3531" s="383"/>
    </row>
    <row r="3532" spans="1:12" hidden="1">
      <c r="A3532" s="8">
        <v>500</v>
      </c>
      <c r="B3532" s="1154">
        <v>5200</v>
      </c>
      <c r="C3532" s="2198" t="s">
        <v>944</v>
      </c>
      <c r="D3532" s="2198"/>
      <c r="E3532" s="351">
        <f t="shared" ref="E3532:J3532" si="594">SUM(E3533:E3539)</f>
        <v>0</v>
      </c>
      <c r="F3532" s="352">
        <f t="shared" si="594"/>
        <v>0</v>
      </c>
      <c r="G3532" s="463">
        <f t="shared" si="594"/>
        <v>0</v>
      </c>
      <c r="H3532" s="464">
        <f t="shared" si="594"/>
        <v>0</v>
      </c>
      <c r="I3532" s="464">
        <f t="shared" si="594"/>
        <v>0</v>
      </c>
      <c r="J3532" s="465">
        <f t="shared" si="594"/>
        <v>0</v>
      </c>
      <c r="K3532" s="1433" t="str">
        <f t="shared" si="588"/>
        <v/>
      </c>
      <c r="L3532" s="383"/>
    </row>
    <row r="3533" spans="1:12" hidden="1">
      <c r="A3533" s="8">
        <v>505</v>
      </c>
      <c r="B3533" s="1155"/>
      <c r="C3533" s="1156">
        <v>5201</v>
      </c>
      <c r="D3533" s="1157" t="s">
        <v>945</v>
      </c>
      <c r="E3533" s="507"/>
      <c r="F3533" s="516">
        <f t="shared" ref="F3533:F3539" si="595">G3533+H3533+I3533+J3533</f>
        <v>0</v>
      </c>
      <c r="G3533" s="430"/>
      <c r="H3533" s="431"/>
      <c r="I3533" s="431"/>
      <c r="J3533" s="432"/>
      <c r="K3533" s="1433" t="str">
        <f t="shared" si="588"/>
        <v/>
      </c>
      <c r="L3533" s="383"/>
    </row>
    <row r="3534" spans="1:12" hidden="1">
      <c r="A3534" s="8">
        <v>510</v>
      </c>
      <c r="B3534" s="1155"/>
      <c r="C3534" s="1158">
        <v>5202</v>
      </c>
      <c r="D3534" s="1159" t="s">
        <v>946</v>
      </c>
      <c r="E3534" s="509"/>
      <c r="F3534" s="518">
        <f t="shared" si="595"/>
        <v>0</v>
      </c>
      <c r="G3534" s="433"/>
      <c r="H3534" s="434"/>
      <c r="I3534" s="434"/>
      <c r="J3534" s="435"/>
      <c r="K3534" s="1433" t="str">
        <f t="shared" si="588"/>
        <v/>
      </c>
      <c r="L3534" s="383"/>
    </row>
    <row r="3535" spans="1:12" hidden="1">
      <c r="A3535" s="8">
        <v>515</v>
      </c>
      <c r="B3535" s="1155"/>
      <c r="C3535" s="1158">
        <v>5203</v>
      </c>
      <c r="D3535" s="1159" t="s">
        <v>264</v>
      </c>
      <c r="E3535" s="509"/>
      <c r="F3535" s="518">
        <f t="shared" si="595"/>
        <v>0</v>
      </c>
      <c r="G3535" s="433"/>
      <c r="H3535" s="434"/>
      <c r="I3535" s="434"/>
      <c r="J3535" s="435"/>
      <c r="K3535" s="1433" t="str">
        <f t="shared" si="588"/>
        <v/>
      </c>
      <c r="L3535" s="383"/>
    </row>
    <row r="3536" spans="1:12" hidden="1">
      <c r="A3536" s="8">
        <v>520</v>
      </c>
      <c r="B3536" s="1155"/>
      <c r="C3536" s="1158">
        <v>5204</v>
      </c>
      <c r="D3536" s="1159" t="s">
        <v>265</v>
      </c>
      <c r="E3536" s="509"/>
      <c r="F3536" s="518">
        <f t="shared" si="595"/>
        <v>0</v>
      </c>
      <c r="G3536" s="433"/>
      <c r="H3536" s="434"/>
      <c r="I3536" s="434"/>
      <c r="J3536" s="435"/>
      <c r="K3536" s="1433" t="str">
        <f t="shared" si="588"/>
        <v/>
      </c>
      <c r="L3536" s="383"/>
    </row>
    <row r="3537" spans="1:12" hidden="1">
      <c r="A3537" s="8">
        <v>525</v>
      </c>
      <c r="B3537" s="1155"/>
      <c r="C3537" s="1158">
        <v>5205</v>
      </c>
      <c r="D3537" s="1159" t="s">
        <v>266</v>
      </c>
      <c r="E3537" s="509"/>
      <c r="F3537" s="518">
        <f t="shared" si="595"/>
        <v>0</v>
      </c>
      <c r="G3537" s="433"/>
      <c r="H3537" s="434"/>
      <c r="I3537" s="434"/>
      <c r="J3537" s="435"/>
      <c r="K3537" s="1433" t="str">
        <f t="shared" si="588"/>
        <v/>
      </c>
      <c r="L3537" s="383"/>
    </row>
    <row r="3538" spans="1:12" hidden="1">
      <c r="A3538" s="7">
        <v>635</v>
      </c>
      <c r="B3538" s="1155"/>
      <c r="C3538" s="1158">
        <v>5206</v>
      </c>
      <c r="D3538" s="1159" t="s">
        <v>267</v>
      </c>
      <c r="E3538" s="509"/>
      <c r="F3538" s="518">
        <f t="shared" si="595"/>
        <v>0</v>
      </c>
      <c r="G3538" s="433"/>
      <c r="H3538" s="434"/>
      <c r="I3538" s="434"/>
      <c r="J3538" s="435"/>
      <c r="K3538" s="1433" t="str">
        <f t="shared" si="588"/>
        <v/>
      </c>
      <c r="L3538" s="383"/>
    </row>
    <row r="3539" spans="1:12" hidden="1">
      <c r="A3539" s="8">
        <v>640</v>
      </c>
      <c r="B3539" s="1155"/>
      <c r="C3539" s="1160">
        <v>5219</v>
      </c>
      <c r="D3539" s="1161" t="s">
        <v>268</v>
      </c>
      <c r="E3539" s="513"/>
      <c r="F3539" s="517">
        <f t="shared" si="595"/>
        <v>0</v>
      </c>
      <c r="G3539" s="442"/>
      <c r="H3539" s="443"/>
      <c r="I3539" s="443"/>
      <c r="J3539" s="444"/>
      <c r="K3539" s="1433" t="str">
        <f t="shared" si="588"/>
        <v/>
      </c>
      <c r="L3539" s="383"/>
    </row>
    <row r="3540" spans="1:12" hidden="1">
      <c r="A3540" s="8">
        <v>645</v>
      </c>
      <c r="B3540" s="1154">
        <v>5300</v>
      </c>
      <c r="C3540" s="2198" t="s">
        <v>269</v>
      </c>
      <c r="D3540" s="2198"/>
      <c r="E3540" s="351">
        <f t="shared" ref="E3540:J3540" si="596">SUM(E3541:E3542)</f>
        <v>0</v>
      </c>
      <c r="F3540" s="352">
        <f t="shared" si="596"/>
        <v>0</v>
      </c>
      <c r="G3540" s="463">
        <f t="shared" si="596"/>
        <v>0</v>
      </c>
      <c r="H3540" s="464">
        <f t="shared" si="596"/>
        <v>0</v>
      </c>
      <c r="I3540" s="464">
        <f t="shared" si="596"/>
        <v>0</v>
      </c>
      <c r="J3540" s="465">
        <f t="shared" si="596"/>
        <v>0</v>
      </c>
      <c r="K3540" s="1433" t="str">
        <f t="shared" si="588"/>
        <v/>
      </c>
      <c r="L3540" s="383"/>
    </row>
    <row r="3541" spans="1:12" hidden="1">
      <c r="A3541" s="8">
        <v>650</v>
      </c>
      <c r="B3541" s="1155"/>
      <c r="C3541" s="1156">
        <v>5301</v>
      </c>
      <c r="D3541" s="1157" t="s">
        <v>1266</v>
      </c>
      <c r="E3541" s="507"/>
      <c r="F3541" s="516">
        <f>G3541+H3541+I3541+J3541</f>
        <v>0</v>
      </c>
      <c r="G3541" s="430"/>
      <c r="H3541" s="431"/>
      <c r="I3541" s="431"/>
      <c r="J3541" s="432"/>
      <c r="K3541" s="1433" t="str">
        <f t="shared" si="588"/>
        <v/>
      </c>
      <c r="L3541" s="383"/>
    </row>
    <row r="3542" spans="1:12" hidden="1">
      <c r="A3542" s="7">
        <v>655</v>
      </c>
      <c r="B3542" s="1155"/>
      <c r="C3542" s="1160">
        <v>5309</v>
      </c>
      <c r="D3542" s="1161" t="s">
        <v>270</v>
      </c>
      <c r="E3542" s="513"/>
      <c r="F3542" s="517">
        <f>G3542+H3542+I3542+J3542</f>
        <v>0</v>
      </c>
      <c r="G3542" s="442"/>
      <c r="H3542" s="443"/>
      <c r="I3542" s="443"/>
      <c r="J3542" s="444"/>
      <c r="K3542" s="1433" t="str">
        <f t="shared" si="588"/>
        <v/>
      </c>
      <c r="L3542" s="383"/>
    </row>
    <row r="3543" spans="1:12" hidden="1">
      <c r="A3543" s="7">
        <v>665</v>
      </c>
      <c r="B3543" s="1154">
        <v>5400</v>
      </c>
      <c r="C3543" s="2198" t="s">
        <v>960</v>
      </c>
      <c r="D3543" s="2198"/>
      <c r="E3543" s="1415"/>
      <c r="F3543" s="352">
        <f>G3543+H3543+I3543+J3543</f>
        <v>0</v>
      </c>
      <c r="G3543" s="1214"/>
      <c r="H3543" s="1215"/>
      <c r="I3543" s="1215"/>
      <c r="J3543" s="1216"/>
      <c r="K3543" s="1433" t="str">
        <f t="shared" si="588"/>
        <v/>
      </c>
      <c r="L3543" s="383"/>
    </row>
    <row r="3544" spans="1:12" hidden="1">
      <c r="A3544" s="7">
        <v>675</v>
      </c>
      <c r="B3544" s="1100">
        <v>5500</v>
      </c>
      <c r="C3544" s="2192" t="s">
        <v>961</v>
      </c>
      <c r="D3544" s="2192"/>
      <c r="E3544" s="351">
        <f t="shared" ref="E3544:J3544" si="597">SUM(E3545:E3548)</f>
        <v>0</v>
      </c>
      <c r="F3544" s="352">
        <f t="shared" si="597"/>
        <v>0</v>
      </c>
      <c r="G3544" s="463">
        <f t="shared" si="597"/>
        <v>0</v>
      </c>
      <c r="H3544" s="464">
        <f t="shared" si="597"/>
        <v>0</v>
      </c>
      <c r="I3544" s="464">
        <f t="shared" si="597"/>
        <v>0</v>
      </c>
      <c r="J3544" s="465">
        <f t="shared" si="597"/>
        <v>0</v>
      </c>
      <c r="K3544" s="1433" t="str">
        <f t="shared" si="588"/>
        <v/>
      </c>
      <c r="L3544" s="383"/>
    </row>
    <row r="3545" spans="1:12" hidden="1">
      <c r="A3545" s="7">
        <v>685</v>
      </c>
      <c r="B3545" s="1151"/>
      <c r="C3545" s="1102">
        <v>5501</v>
      </c>
      <c r="D3545" s="1121" t="s">
        <v>962</v>
      </c>
      <c r="E3545" s="507"/>
      <c r="F3545" s="516">
        <f>G3545+H3545+I3545+J3545</f>
        <v>0</v>
      </c>
      <c r="G3545" s="430"/>
      <c r="H3545" s="431"/>
      <c r="I3545" s="431"/>
      <c r="J3545" s="432"/>
      <c r="K3545" s="1433" t="str">
        <f t="shared" si="588"/>
        <v/>
      </c>
      <c r="L3545" s="383"/>
    </row>
    <row r="3546" spans="1:12" hidden="1">
      <c r="A3546" s="8">
        <v>690</v>
      </c>
      <c r="B3546" s="1151"/>
      <c r="C3546" s="1108">
        <v>5502</v>
      </c>
      <c r="D3546" s="1109" t="s">
        <v>963</v>
      </c>
      <c r="E3546" s="509"/>
      <c r="F3546" s="518">
        <f>G3546+H3546+I3546+J3546</f>
        <v>0</v>
      </c>
      <c r="G3546" s="433"/>
      <c r="H3546" s="434"/>
      <c r="I3546" s="434"/>
      <c r="J3546" s="435"/>
      <c r="K3546" s="1433" t="str">
        <f t="shared" si="588"/>
        <v/>
      </c>
      <c r="L3546" s="383"/>
    </row>
    <row r="3547" spans="1:12" hidden="1">
      <c r="A3547" s="8">
        <v>695</v>
      </c>
      <c r="B3547" s="1151"/>
      <c r="C3547" s="1108">
        <v>5503</v>
      </c>
      <c r="D3547" s="1152" t="s">
        <v>964</v>
      </c>
      <c r="E3547" s="509"/>
      <c r="F3547" s="518">
        <f>G3547+H3547+I3547+J3547</f>
        <v>0</v>
      </c>
      <c r="G3547" s="433"/>
      <c r="H3547" s="434"/>
      <c r="I3547" s="434"/>
      <c r="J3547" s="435"/>
      <c r="K3547" s="1433" t="str">
        <f t="shared" si="588"/>
        <v/>
      </c>
      <c r="L3547" s="383"/>
    </row>
    <row r="3548" spans="1:12" hidden="1">
      <c r="A3548" s="7">
        <v>700</v>
      </c>
      <c r="B3548" s="1151"/>
      <c r="C3548" s="1104">
        <v>5504</v>
      </c>
      <c r="D3548" s="1132" t="s">
        <v>965</v>
      </c>
      <c r="E3548" s="513"/>
      <c r="F3548" s="517">
        <f>G3548+H3548+I3548+J3548</f>
        <v>0</v>
      </c>
      <c r="G3548" s="442"/>
      <c r="H3548" s="443"/>
      <c r="I3548" s="443"/>
      <c r="J3548" s="444"/>
      <c r="K3548" s="1433" t="str">
        <f t="shared" si="588"/>
        <v/>
      </c>
      <c r="L3548" s="383"/>
    </row>
    <row r="3549" spans="1:12" hidden="1">
      <c r="A3549" s="7">
        <v>710</v>
      </c>
      <c r="B3549" s="1154">
        <v>5700</v>
      </c>
      <c r="C3549" s="2195" t="s">
        <v>1326</v>
      </c>
      <c r="D3549" s="2196"/>
      <c r="E3549" s="351">
        <f t="shared" ref="E3549:J3549" si="598">SUM(E3550:E3552)</f>
        <v>0</v>
      </c>
      <c r="F3549" s="352">
        <f t="shared" si="598"/>
        <v>0</v>
      </c>
      <c r="G3549" s="463">
        <f t="shared" si="598"/>
        <v>0</v>
      </c>
      <c r="H3549" s="464">
        <f t="shared" si="598"/>
        <v>0</v>
      </c>
      <c r="I3549" s="464">
        <f t="shared" si="598"/>
        <v>0</v>
      </c>
      <c r="J3549" s="465">
        <f t="shared" si="598"/>
        <v>0</v>
      </c>
      <c r="K3549" s="1433" t="str">
        <f t="shared" si="588"/>
        <v/>
      </c>
      <c r="L3549" s="383"/>
    </row>
    <row r="3550" spans="1:12" ht="36" hidden="1" customHeight="1">
      <c r="A3550" s="8">
        <v>715</v>
      </c>
      <c r="B3550" s="1155"/>
      <c r="C3550" s="1156">
        <v>5701</v>
      </c>
      <c r="D3550" s="1157" t="s">
        <v>967</v>
      </c>
      <c r="E3550" s="507"/>
      <c r="F3550" s="516">
        <f>G3550+H3550+I3550+J3550</f>
        <v>0</v>
      </c>
      <c r="G3550" s="430"/>
      <c r="H3550" s="431"/>
      <c r="I3550" s="431"/>
      <c r="J3550" s="432"/>
      <c r="K3550" s="1433" t="str">
        <f t="shared" si="588"/>
        <v/>
      </c>
      <c r="L3550" s="383"/>
    </row>
    <row r="3551" spans="1:12" hidden="1">
      <c r="A3551" s="8">
        <v>720</v>
      </c>
      <c r="B3551" s="1155"/>
      <c r="C3551" s="1162">
        <v>5702</v>
      </c>
      <c r="D3551" s="1163" t="s">
        <v>968</v>
      </c>
      <c r="E3551" s="511"/>
      <c r="F3551" s="519">
        <f>G3551+H3551+I3551+J3551</f>
        <v>0</v>
      </c>
      <c r="G3551" s="497"/>
      <c r="H3551" s="498"/>
      <c r="I3551" s="498"/>
      <c r="J3551" s="499"/>
      <c r="K3551" s="1433" t="str">
        <f t="shared" si="588"/>
        <v/>
      </c>
      <c r="L3551" s="383"/>
    </row>
    <row r="3552" spans="1:12" hidden="1">
      <c r="A3552" s="8">
        <v>725</v>
      </c>
      <c r="B3552" s="1107"/>
      <c r="C3552" s="1164">
        <v>4071</v>
      </c>
      <c r="D3552" s="1165" t="s">
        <v>969</v>
      </c>
      <c r="E3552" s="1420"/>
      <c r="F3552" s="529">
        <f>G3552+H3552+I3552+J3552</f>
        <v>0</v>
      </c>
      <c r="G3552" s="632"/>
      <c r="H3552" s="1217"/>
      <c r="I3552" s="1217"/>
      <c r="J3552" s="1218"/>
      <c r="K3552" s="1433" t="str">
        <f t="shared" si="588"/>
        <v/>
      </c>
      <c r="L3552" s="383"/>
    </row>
    <row r="3553" spans="1:12" hidden="1">
      <c r="A3553" s="8">
        <v>730</v>
      </c>
      <c r="B3553" s="1166"/>
      <c r="C3553" s="1167"/>
      <c r="D3553" s="1168"/>
      <c r="E3553" s="1434"/>
      <c r="F3553" s="649"/>
      <c r="G3553" s="649"/>
      <c r="H3553" s="649"/>
      <c r="I3553" s="649"/>
      <c r="J3553" s="650"/>
      <c r="K3553" s="1433" t="str">
        <f t="shared" si="588"/>
        <v/>
      </c>
      <c r="L3553" s="383"/>
    </row>
    <row r="3554" spans="1:12" hidden="1">
      <c r="A3554" s="8">
        <v>735</v>
      </c>
      <c r="B3554" s="1169">
        <v>98</v>
      </c>
      <c r="C3554" s="2224" t="s">
        <v>970</v>
      </c>
      <c r="D3554" s="2225"/>
      <c r="E3554" s="1421"/>
      <c r="F3554" s="663">
        <f>G3554+H3554+I3554+J3554</f>
        <v>0</v>
      </c>
      <c r="G3554" s="656">
        <v>0</v>
      </c>
      <c r="H3554" s="657">
        <v>0</v>
      </c>
      <c r="I3554" s="657">
        <v>0</v>
      </c>
      <c r="J3554" s="658">
        <v>0</v>
      </c>
      <c r="K3554" s="1433" t="str">
        <f t="shared" si="588"/>
        <v/>
      </c>
      <c r="L3554" s="383"/>
    </row>
    <row r="3555" spans="1:12" hidden="1">
      <c r="A3555" s="8">
        <v>740</v>
      </c>
      <c r="B3555" s="1170"/>
      <c r="C3555" s="1171"/>
      <c r="D3555" s="1172"/>
      <c r="E3555" s="276"/>
      <c r="F3555" s="276"/>
      <c r="G3555" s="276"/>
      <c r="H3555" s="276"/>
      <c r="I3555" s="276"/>
      <c r="J3555" s="277"/>
      <c r="K3555" s="1433" t="str">
        <f t="shared" si="588"/>
        <v/>
      </c>
      <c r="L3555" s="383"/>
    </row>
    <row r="3556" spans="1:12" hidden="1">
      <c r="A3556" s="8">
        <v>745</v>
      </c>
      <c r="B3556" s="1173"/>
      <c r="C3556" s="1035"/>
      <c r="D3556" s="1168"/>
      <c r="E3556" s="665"/>
      <c r="F3556" s="665"/>
      <c r="G3556" s="665"/>
      <c r="H3556" s="665"/>
      <c r="I3556" s="665"/>
      <c r="J3556" s="279"/>
      <c r="K3556" s="1433" t="str">
        <f t="shared" si="588"/>
        <v/>
      </c>
      <c r="L3556" s="383"/>
    </row>
    <row r="3557" spans="1:12" hidden="1">
      <c r="A3557" s="7">
        <v>750</v>
      </c>
      <c r="B3557" s="1174"/>
      <c r="C3557" s="1175"/>
      <c r="D3557" s="1168"/>
      <c r="E3557" s="665"/>
      <c r="F3557" s="665"/>
      <c r="G3557" s="665"/>
      <c r="H3557" s="665"/>
      <c r="I3557" s="665"/>
      <c r="J3557" s="279"/>
      <c r="K3557" s="1433" t="str">
        <f t="shared" si="588"/>
        <v/>
      </c>
      <c r="L3557" s="383"/>
    </row>
    <row r="3558" spans="1:12" ht="16.5" hidden="1" thickBot="1">
      <c r="A3558" s="8">
        <v>755</v>
      </c>
      <c r="B3558" s="1176"/>
      <c r="C3558" s="1176" t="s">
        <v>494</v>
      </c>
      <c r="D3558" s="1177">
        <f>+B3558</f>
        <v>0</v>
      </c>
      <c r="E3558" s="365">
        <f t="shared" ref="E3558:J3558" si="599">SUM(E3443,E3446,E3452,E3460,E3461,E3479,E3483,E3489,E3492,E3493,E3494,E3495,E3496,E3505,E3511,E3512,E3513,E3514,E3521,E3525,E3526,E3527,E3528,E3531,E3532,E3540,E3543,E3544,E3549)+E3554</f>
        <v>0</v>
      </c>
      <c r="F3558" s="366">
        <f t="shared" si="599"/>
        <v>0</v>
      </c>
      <c r="G3558" s="646">
        <f t="shared" si="599"/>
        <v>0</v>
      </c>
      <c r="H3558" s="647">
        <f t="shared" si="599"/>
        <v>0</v>
      </c>
      <c r="I3558" s="647">
        <f t="shared" si="599"/>
        <v>0</v>
      </c>
      <c r="J3558" s="648">
        <f t="shared" si="599"/>
        <v>0</v>
      </c>
      <c r="K3558" s="1433" t="str">
        <f t="shared" si="588"/>
        <v/>
      </c>
      <c r="L3558" s="1428" t="str">
        <f>LEFT(C3440,1)</f>
        <v>1</v>
      </c>
    </row>
    <row r="3559" spans="1:12" hidden="1">
      <c r="A3559" s="8">
        <v>760</v>
      </c>
      <c r="B3559" s="1178"/>
      <c r="C3559" s="1179"/>
      <c r="D3559" s="1054"/>
      <c r="E3559" s="1035"/>
      <c r="F3559" s="1035"/>
      <c r="G3559" s="1035"/>
      <c r="H3559" s="1035"/>
      <c r="I3559" s="1035"/>
      <c r="J3559" s="1035"/>
      <c r="K3559" s="4" t="str">
        <f>K3558</f>
        <v/>
      </c>
      <c r="L3559" s="382"/>
    </row>
    <row r="3560" spans="1:12" hidden="1">
      <c r="A3560" s="7">
        <v>765</v>
      </c>
      <c r="B3560" s="1089"/>
      <c r="C3560" s="1180"/>
      <c r="D3560" s="1181"/>
      <c r="E3560" s="665"/>
      <c r="F3560" s="665"/>
      <c r="G3560" s="665"/>
      <c r="H3560" s="665"/>
      <c r="I3560" s="665"/>
      <c r="J3560" s="665"/>
      <c r="K3560" s="4" t="str">
        <f>K3558</f>
        <v/>
      </c>
      <c r="L3560" s="382"/>
    </row>
    <row r="3561" spans="1:12" hidden="1">
      <c r="A3561" s="7">
        <v>775</v>
      </c>
      <c r="B3561" s="1035"/>
      <c r="C3561" s="1035"/>
      <c r="D3561" s="1054"/>
      <c r="E3561" s="665"/>
      <c r="F3561" s="665"/>
      <c r="G3561" s="665"/>
      <c r="H3561" s="665"/>
      <c r="I3561" s="665"/>
      <c r="J3561" s="665"/>
      <c r="K3561" s="1815" t="str">
        <f>(IF(SUM(K3572:K3593)&lt;&gt;0,$K$2,""))</f>
        <v/>
      </c>
      <c r="L3561" s="382"/>
    </row>
    <row r="3562" spans="1:12" hidden="1">
      <c r="A3562" s="8">
        <v>780</v>
      </c>
      <c r="B3562" s="2190" t="str">
        <f>$B$7</f>
        <v>ОТЧЕТНИ ДАННИ ПО ЕБК ЗА СМЕТКИТЕ ЗА СРЕДСТВАТА ОТ ЕВРОПЕЙСКИЯ СЪЮЗ - КСФ</v>
      </c>
      <c r="C3562" s="2191"/>
      <c r="D3562" s="2191"/>
      <c r="E3562" s="665"/>
      <c r="F3562" s="665"/>
      <c r="G3562" s="665"/>
      <c r="H3562" s="665"/>
      <c r="I3562" s="665"/>
      <c r="J3562" s="665"/>
      <c r="K3562" s="1815" t="str">
        <f>(IF(SUM(K3572:K3593)&lt;&gt;0,$K$2,""))</f>
        <v/>
      </c>
      <c r="L3562" s="382"/>
    </row>
    <row r="3563" spans="1:12" hidden="1">
      <c r="A3563" s="8">
        <v>785</v>
      </c>
      <c r="B3563" s="1035"/>
      <c r="C3563" s="1035"/>
      <c r="D3563" s="1054"/>
      <c r="E3563" s="1055" t="s">
        <v>737</v>
      </c>
      <c r="F3563" s="1055" t="s">
        <v>644</v>
      </c>
      <c r="G3563" s="665"/>
      <c r="H3563" s="665"/>
      <c r="I3563" s="665"/>
      <c r="J3563" s="665"/>
      <c r="K3563" s="1815" t="str">
        <f>(IF(SUM(K3572:K3593)&lt;&gt;0,$K$2,""))</f>
        <v/>
      </c>
      <c r="L3563" s="382"/>
    </row>
    <row r="3564" spans="1:12" ht="18.75" hidden="1">
      <c r="A3564" s="8">
        <v>790</v>
      </c>
      <c r="B3564" s="2187">
        <f>$B$9</f>
        <v>0</v>
      </c>
      <c r="C3564" s="2188"/>
      <c r="D3564" s="2189"/>
      <c r="E3564" s="977">
        <f>$E$9</f>
        <v>43466</v>
      </c>
      <c r="F3564" s="1059">
        <f>$F$9</f>
        <v>43555</v>
      </c>
      <c r="G3564" s="665"/>
      <c r="H3564" s="665"/>
      <c r="I3564" s="665"/>
      <c r="J3564" s="665"/>
      <c r="K3564" s="1815" t="str">
        <f>(IF(SUM(K3572:K3593)&lt;&gt;0,$K$2,""))</f>
        <v/>
      </c>
      <c r="L3564" s="382"/>
    </row>
    <row r="3565" spans="1:12" hidden="1">
      <c r="A3565" s="8">
        <v>795</v>
      </c>
      <c r="B3565" s="1060" t="str">
        <f>$B$10</f>
        <v xml:space="preserve">                                                            (наименование на разпоредителя с бюджет)</v>
      </c>
      <c r="C3565" s="1035"/>
      <c r="D3565" s="1054"/>
      <c r="E3565" s="1089"/>
      <c r="F3565" s="1089"/>
      <c r="G3565" s="665"/>
      <c r="H3565" s="665"/>
      <c r="I3565" s="665"/>
      <c r="J3565" s="665"/>
      <c r="K3565" s="1815" t="str">
        <f>(IF(SUM(K3572:K3593)&lt;&gt;0,$K$2,""))</f>
        <v/>
      </c>
      <c r="L3565" s="382"/>
    </row>
    <row r="3566" spans="1:12" hidden="1">
      <c r="A3566" s="7">
        <v>805</v>
      </c>
      <c r="B3566" s="1060"/>
      <c r="C3566" s="1035"/>
      <c r="D3566" s="1054"/>
      <c r="E3566" s="1060"/>
      <c r="F3566" s="1035"/>
      <c r="G3566" s="665"/>
      <c r="H3566" s="665"/>
      <c r="I3566" s="665"/>
      <c r="J3566" s="665"/>
      <c r="K3566" s="1815" t="str">
        <f>(IF(SUM(K3572:K3593)&lt;&gt;0,$K$2,""))</f>
        <v/>
      </c>
      <c r="L3566" s="382"/>
    </row>
    <row r="3567" spans="1:12" ht="19.5" hidden="1">
      <c r="A3567" s="8">
        <v>810</v>
      </c>
      <c r="B3567" s="2221" t="str">
        <f>$B$12</f>
        <v>Министерство на регионалното развитие и благоустройство</v>
      </c>
      <c r="C3567" s="2222"/>
      <c r="D3567" s="2223"/>
      <c r="E3567" s="1062" t="s">
        <v>1305</v>
      </c>
      <c r="F3567" s="1814" t="str">
        <f>$F$12</f>
        <v>2100</v>
      </c>
      <c r="G3567" s="665"/>
      <c r="H3567" s="665"/>
      <c r="I3567" s="665"/>
      <c r="J3567" s="665"/>
      <c r="K3567" s="1815" t="str">
        <f>(IF(SUM(K3572:K3593)&lt;&gt;0,$K$2,""))</f>
        <v/>
      </c>
      <c r="L3567" s="382"/>
    </row>
    <row r="3568" spans="1:12" hidden="1">
      <c r="A3568" s="8">
        <v>815</v>
      </c>
      <c r="B3568" s="1064" t="str">
        <f>$B$13</f>
        <v xml:space="preserve">                                             (наименование на първостепенния разпоредител с бюджет)</v>
      </c>
      <c r="C3568" s="1035"/>
      <c r="D3568" s="1054"/>
      <c r="E3568" s="1065"/>
      <c r="F3568" s="1066"/>
      <c r="G3568" s="665"/>
      <c r="H3568" s="665"/>
      <c r="I3568" s="665"/>
      <c r="J3568" s="665"/>
      <c r="K3568" s="1815" t="str">
        <f>(IF(SUM(K3572:K3593)&lt;&gt;0,$K$2,""))</f>
        <v/>
      </c>
      <c r="L3568" s="382"/>
    </row>
    <row r="3569" spans="1:12" ht="19.5" hidden="1">
      <c r="A3569" s="11">
        <v>525</v>
      </c>
      <c r="B3569" s="1182"/>
      <c r="C3569" s="1182"/>
      <c r="D3569" s="1411" t="s">
        <v>1416</v>
      </c>
      <c r="E3569" s="1184">
        <f>$E$15</f>
        <v>98</v>
      </c>
      <c r="F3569" s="1185" t="str">
        <f>$F$15</f>
        <v>СЕС - КСФ</v>
      </c>
      <c r="G3569" s="665"/>
      <c r="H3569" s="665"/>
      <c r="I3569" s="665"/>
      <c r="J3569" s="665"/>
      <c r="K3569" s="1815" t="str">
        <f>(IF(SUM(K3572:K3593)&lt;&gt;0,$K$2,""))</f>
        <v/>
      </c>
      <c r="L3569" s="382"/>
    </row>
    <row r="3570" spans="1:12" hidden="1">
      <c r="A3570" s="7">
        <v>820</v>
      </c>
      <c r="B3570" s="1089"/>
      <c r="C3570" s="1035"/>
      <c r="D3570" s="1186" t="s">
        <v>2200</v>
      </c>
      <c r="E3570" s="665"/>
      <c r="F3570" s="1187" t="s">
        <v>740</v>
      </c>
      <c r="G3570" s="1187"/>
      <c r="H3570" s="665"/>
      <c r="I3570" s="1187"/>
      <c r="J3570" s="665"/>
      <c r="K3570" s="1815" t="str">
        <f>(IF(SUM(K3572:K3593)&lt;&gt;0,$K$2,""))</f>
        <v/>
      </c>
      <c r="L3570" s="382"/>
    </row>
    <row r="3571" spans="1:12" hidden="1">
      <c r="A3571" s="8">
        <v>821</v>
      </c>
      <c r="B3571" s="1188" t="s">
        <v>972</v>
      </c>
      <c r="C3571" s="1189" t="s">
        <v>973</v>
      </c>
      <c r="D3571" s="1190" t="s">
        <v>974</v>
      </c>
      <c r="E3571" s="1191" t="s">
        <v>975</v>
      </c>
      <c r="F3571" s="1192" t="s">
        <v>976</v>
      </c>
      <c r="G3571" s="666"/>
      <c r="H3571" s="666"/>
      <c r="I3571" s="666"/>
      <c r="J3571" s="666"/>
      <c r="K3571" s="1815" t="str">
        <f>(IF(SUM(K3572:K3593)&lt;&gt;0,$K$2,""))</f>
        <v/>
      </c>
      <c r="L3571" s="382"/>
    </row>
    <row r="3572" spans="1:12" hidden="1">
      <c r="A3572" s="8">
        <v>822</v>
      </c>
      <c r="B3572" s="1193"/>
      <c r="C3572" s="1194" t="s">
        <v>977</v>
      </c>
      <c r="D3572" s="1195" t="s">
        <v>978</v>
      </c>
      <c r="E3572" s="1219">
        <f>E3573+E3574</f>
        <v>0</v>
      </c>
      <c r="F3572" s="1220">
        <f>F3573+F3574</f>
        <v>0</v>
      </c>
      <c r="G3572" s="666"/>
      <c r="H3572" s="666"/>
      <c r="I3572" s="666"/>
      <c r="J3572" s="666"/>
      <c r="K3572" s="172" t="str">
        <f t="shared" ref="K3572:K3597" si="600">(IF($E3572&lt;&gt;0,$K$2,IF($F3572&lt;&gt;0,$K$2,"")))</f>
        <v/>
      </c>
      <c r="L3572" s="382"/>
    </row>
    <row r="3573" spans="1:12" hidden="1">
      <c r="A3573" s="8">
        <v>823</v>
      </c>
      <c r="B3573" s="1196"/>
      <c r="C3573" s="1197" t="s">
        <v>979</v>
      </c>
      <c r="D3573" s="1198" t="s">
        <v>980</v>
      </c>
      <c r="E3573" s="1221"/>
      <c r="F3573" s="1222"/>
      <c r="G3573" s="666"/>
      <c r="H3573" s="666"/>
      <c r="I3573" s="666"/>
      <c r="J3573" s="666"/>
      <c r="K3573" s="172" t="str">
        <f t="shared" si="600"/>
        <v/>
      </c>
      <c r="L3573" s="382"/>
    </row>
    <row r="3574" spans="1:12" hidden="1">
      <c r="A3574" s="8">
        <v>825</v>
      </c>
      <c r="B3574" s="1199"/>
      <c r="C3574" s="1200" t="s">
        <v>981</v>
      </c>
      <c r="D3574" s="1201" t="s">
        <v>982</v>
      </c>
      <c r="E3574" s="1223"/>
      <c r="F3574" s="1224"/>
      <c r="G3574" s="666"/>
      <c r="H3574" s="666"/>
      <c r="I3574" s="666"/>
      <c r="J3574" s="666"/>
      <c r="K3574" s="172" t="str">
        <f t="shared" si="600"/>
        <v/>
      </c>
      <c r="L3574" s="382"/>
    </row>
    <row r="3575" spans="1:12" hidden="1">
      <c r="A3575" s="8"/>
      <c r="B3575" s="1193"/>
      <c r="C3575" s="1194" t="s">
        <v>983</v>
      </c>
      <c r="D3575" s="1195" t="s">
        <v>984</v>
      </c>
      <c r="E3575" s="1225">
        <f>E3576+E3577</f>
        <v>0</v>
      </c>
      <c r="F3575" s="1226">
        <f>F3576+F3577</f>
        <v>0</v>
      </c>
      <c r="G3575" s="666"/>
      <c r="H3575" s="666"/>
      <c r="I3575" s="666"/>
      <c r="J3575" s="666"/>
      <c r="K3575" s="172" t="str">
        <f t="shared" si="600"/>
        <v/>
      </c>
      <c r="L3575" s="382"/>
    </row>
    <row r="3576" spans="1:12" hidden="1">
      <c r="A3576" s="8"/>
      <c r="B3576" s="1196"/>
      <c r="C3576" s="1197" t="s">
        <v>985</v>
      </c>
      <c r="D3576" s="1198" t="s">
        <v>980</v>
      </c>
      <c r="E3576" s="1221"/>
      <c r="F3576" s="1222"/>
      <c r="G3576" s="666"/>
      <c r="H3576" s="666"/>
      <c r="I3576" s="666"/>
      <c r="J3576" s="666"/>
      <c r="K3576" s="172" t="str">
        <f t="shared" si="600"/>
        <v/>
      </c>
      <c r="L3576" s="382"/>
    </row>
    <row r="3577" spans="1:12" hidden="1">
      <c r="A3577" s="8"/>
      <c r="B3577" s="1202"/>
      <c r="C3577" s="1203" t="s">
        <v>986</v>
      </c>
      <c r="D3577" s="1204" t="s">
        <v>987</v>
      </c>
      <c r="E3577" s="1227"/>
      <c r="F3577" s="1228"/>
      <c r="G3577" s="666"/>
      <c r="H3577" s="666"/>
      <c r="I3577" s="666"/>
      <c r="J3577" s="666"/>
      <c r="K3577" s="172" t="str">
        <f t="shared" si="600"/>
        <v/>
      </c>
      <c r="L3577" s="382"/>
    </row>
    <row r="3578" spans="1:12" hidden="1">
      <c r="A3578" s="8"/>
      <c r="B3578" s="1193"/>
      <c r="C3578" s="1194" t="s">
        <v>988</v>
      </c>
      <c r="D3578" s="1195" t="s">
        <v>989</v>
      </c>
      <c r="E3578" s="1229"/>
      <c r="F3578" s="1230"/>
      <c r="G3578" s="666"/>
      <c r="H3578" s="666"/>
      <c r="I3578" s="666"/>
      <c r="J3578" s="666"/>
      <c r="K3578" s="172" t="str">
        <f t="shared" si="600"/>
        <v/>
      </c>
      <c r="L3578" s="382"/>
    </row>
    <row r="3579" spans="1:12" hidden="1">
      <c r="A3579" s="8"/>
      <c r="B3579" s="1196"/>
      <c r="C3579" s="1205" t="s">
        <v>990</v>
      </c>
      <c r="D3579" s="1206" t="s">
        <v>991</v>
      </c>
      <c r="E3579" s="1231"/>
      <c r="F3579" s="1232"/>
      <c r="G3579" s="666"/>
      <c r="H3579" s="666"/>
      <c r="I3579" s="666"/>
      <c r="J3579" s="666"/>
      <c r="K3579" s="172" t="str">
        <f t="shared" si="600"/>
        <v/>
      </c>
      <c r="L3579" s="382"/>
    </row>
    <row r="3580" spans="1:12" hidden="1">
      <c r="A3580" s="8"/>
      <c r="B3580" s="1202"/>
      <c r="C3580" s="1200" t="s">
        <v>992</v>
      </c>
      <c r="D3580" s="1201" t="s">
        <v>993</v>
      </c>
      <c r="E3580" s="1233"/>
      <c r="F3580" s="1234"/>
      <c r="G3580" s="666"/>
      <c r="H3580" s="666"/>
      <c r="I3580" s="666"/>
      <c r="J3580" s="666"/>
      <c r="K3580" s="172" t="str">
        <f t="shared" si="600"/>
        <v/>
      </c>
      <c r="L3580" s="382"/>
    </row>
    <row r="3581" spans="1:12" hidden="1">
      <c r="A3581" s="8"/>
      <c r="B3581" s="1193"/>
      <c r="C3581" s="1194" t="s">
        <v>994</v>
      </c>
      <c r="D3581" s="1195" t="s">
        <v>995</v>
      </c>
      <c r="E3581" s="1225"/>
      <c r="F3581" s="1226"/>
      <c r="G3581" s="666"/>
      <c r="H3581" s="666"/>
      <c r="I3581" s="666"/>
      <c r="J3581" s="666"/>
      <c r="K3581" s="172" t="str">
        <f t="shared" si="600"/>
        <v/>
      </c>
      <c r="L3581" s="382"/>
    </row>
    <row r="3582" spans="1:12" hidden="1">
      <c r="A3582" s="8"/>
      <c r="B3582" s="1196"/>
      <c r="C3582" s="1205" t="s">
        <v>996</v>
      </c>
      <c r="D3582" s="1206" t="s">
        <v>997</v>
      </c>
      <c r="E3582" s="1235"/>
      <c r="F3582" s="1236"/>
      <c r="G3582" s="666"/>
      <c r="H3582" s="666"/>
      <c r="I3582" s="666"/>
      <c r="J3582" s="666"/>
      <c r="K3582" s="172" t="str">
        <f t="shared" si="600"/>
        <v/>
      </c>
      <c r="L3582" s="382"/>
    </row>
    <row r="3583" spans="1:12" hidden="1">
      <c r="A3583" s="8"/>
      <c r="B3583" s="1202"/>
      <c r="C3583" s="1200" t="s">
        <v>998</v>
      </c>
      <c r="D3583" s="1201" t="s">
        <v>999</v>
      </c>
      <c r="E3583" s="1223"/>
      <c r="F3583" s="1224"/>
      <c r="G3583" s="666"/>
      <c r="H3583" s="666"/>
      <c r="I3583" s="666"/>
      <c r="J3583" s="666"/>
      <c r="K3583" s="172" t="str">
        <f t="shared" si="600"/>
        <v/>
      </c>
      <c r="L3583" s="382"/>
    </row>
    <row r="3584" spans="1:12" hidden="1">
      <c r="A3584" s="8"/>
      <c r="B3584" s="1193"/>
      <c r="C3584" s="1194" t="s">
        <v>1000</v>
      </c>
      <c r="D3584" s="1195" t="s">
        <v>312</v>
      </c>
      <c r="E3584" s="1225"/>
      <c r="F3584" s="1226"/>
      <c r="G3584" s="666"/>
      <c r="H3584" s="666"/>
      <c r="I3584" s="666"/>
      <c r="J3584" s="666"/>
      <c r="K3584" s="172" t="str">
        <f t="shared" si="600"/>
        <v/>
      </c>
      <c r="L3584" s="382"/>
    </row>
    <row r="3585" spans="1:12" ht="31.5" hidden="1">
      <c r="A3585" s="8"/>
      <c r="B3585" s="1193"/>
      <c r="C3585" s="1194" t="s">
        <v>313</v>
      </c>
      <c r="D3585" s="1195" t="s">
        <v>11</v>
      </c>
      <c r="E3585" s="1237"/>
      <c r="F3585" s="1238"/>
      <c r="G3585" s="666"/>
      <c r="H3585" s="666"/>
      <c r="I3585" s="666"/>
      <c r="J3585" s="666"/>
      <c r="K3585" s="172" t="str">
        <f t="shared" si="600"/>
        <v/>
      </c>
      <c r="L3585" s="382"/>
    </row>
    <row r="3586" spans="1:12" hidden="1">
      <c r="A3586" s="8"/>
      <c r="B3586" s="1193"/>
      <c r="C3586" s="1194" t="s">
        <v>314</v>
      </c>
      <c r="D3586" s="1195" t="s">
        <v>9</v>
      </c>
      <c r="E3586" s="1225"/>
      <c r="F3586" s="1226"/>
      <c r="G3586" s="666"/>
      <c r="H3586" s="666"/>
      <c r="I3586" s="666"/>
      <c r="J3586" s="666"/>
      <c r="K3586" s="172" t="str">
        <f t="shared" si="600"/>
        <v/>
      </c>
      <c r="L3586" s="382"/>
    </row>
    <row r="3587" spans="1:12" ht="31.5" hidden="1">
      <c r="A3587" s="8"/>
      <c r="B3587" s="1193"/>
      <c r="C3587" s="1194" t="s">
        <v>315</v>
      </c>
      <c r="D3587" s="1195" t="s">
        <v>10</v>
      </c>
      <c r="E3587" s="1225"/>
      <c r="F3587" s="1226"/>
      <c r="G3587" s="666"/>
      <c r="H3587" s="666"/>
      <c r="I3587" s="666"/>
      <c r="J3587" s="666"/>
      <c r="K3587" s="172" t="str">
        <f t="shared" si="600"/>
        <v/>
      </c>
      <c r="L3587" s="382"/>
    </row>
    <row r="3588" spans="1:12" ht="31.5" hidden="1">
      <c r="A3588" s="8"/>
      <c r="B3588" s="1193"/>
      <c r="C3588" s="1194" t="s">
        <v>316</v>
      </c>
      <c r="D3588" s="1195" t="s">
        <v>317</v>
      </c>
      <c r="E3588" s="1225"/>
      <c r="F3588" s="1226"/>
      <c r="G3588" s="666"/>
      <c r="H3588" s="666"/>
      <c r="I3588" s="666"/>
      <c r="J3588" s="666"/>
      <c r="K3588" s="172" t="str">
        <f t="shared" si="600"/>
        <v/>
      </c>
      <c r="L3588" s="382"/>
    </row>
    <row r="3589" spans="1:12" hidden="1">
      <c r="A3589" s="8"/>
      <c r="B3589" s="1193"/>
      <c r="C3589" s="1194" t="s">
        <v>318</v>
      </c>
      <c r="D3589" s="1195" t="s">
        <v>319</v>
      </c>
      <c r="E3589" s="1225"/>
      <c r="F3589" s="1226"/>
      <c r="G3589" s="666"/>
      <c r="H3589" s="666"/>
      <c r="I3589" s="666"/>
      <c r="J3589" s="666"/>
      <c r="K3589" s="172" t="str">
        <f t="shared" si="600"/>
        <v/>
      </c>
      <c r="L3589" s="382"/>
    </row>
    <row r="3590" spans="1:12" hidden="1">
      <c r="A3590" s="8">
        <v>905</v>
      </c>
      <c r="B3590" s="1193"/>
      <c r="C3590" s="1194" t="s">
        <v>320</v>
      </c>
      <c r="D3590" s="1195" t="s">
        <v>321</v>
      </c>
      <c r="E3590" s="1225"/>
      <c r="F3590" s="1226"/>
      <c r="G3590" s="666"/>
      <c r="H3590" s="666"/>
      <c r="I3590" s="666"/>
      <c r="J3590" s="666"/>
      <c r="K3590" s="172" t="str">
        <f t="shared" si="600"/>
        <v/>
      </c>
      <c r="L3590" s="382"/>
    </row>
    <row r="3591" spans="1:12" hidden="1">
      <c r="A3591" s="8">
        <v>906</v>
      </c>
      <c r="B3591" s="1193"/>
      <c r="C3591" s="1194" t="s">
        <v>322</v>
      </c>
      <c r="D3591" s="1195" t="s">
        <v>323</v>
      </c>
      <c r="E3591" s="1225"/>
      <c r="F3591" s="1226"/>
      <c r="G3591" s="666"/>
      <c r="H3591" s="666"/>
      <c r="I3591" s="666"/>
      <c r="J3591" s="666"/>
      <c r="K3591" s="172" t="str">
        <f t="shared" si="600"/>
        <v/>
      </c>
      <c r="L3591" s="382"/>
    </row>
    <row r="3592" spans="1:12" hidden="1">
      <c r="A3592" s="8">
        <v>907</v>
      </c>
      <c r="B3592" s="1193"/>
      <c r="C3592" s="1194" t="s">
        <v>324</v>
      </c>
      <c r="D3592" s="1195" t="s">
        <v>325</v>
      </c>
      <c r="E3592" s="1225"/>
      <c r="F3592" s="1226"/>
      <c r="G3592" s="666"/>
      <c r="H3592" s="666"/>
      <c r="I3592" s="666"/>
      <c r="J3592" s="666"/>
      <c r="K3592" s="172" t="str">
        <f t="shared" si="600"/>
        <v/>
      </c>
      <c r="L3592" s="382"/>
    </row>
    <row r="3593" spans="1:12" ht="16.5" hidden="1" thickBot="1">
      <c r="A3593" s="8">
        <v>910</v>
      </c>
      <c r="B3593" s="1207"/>
      <c r="C3593" s="1208" t="s">
        <v>326</v>
      </c>
      <c r="D3593" s="1209" t="s">
        <v>327</v>
      </c>
      <c r="E3593" s="1239"/>
      <c r="F3593" s="1240"/>
      <c r="G3593" s="666"/>
      <c r="H3593" s="666"/>
      <c r="I3593" s="666"/>
      <c r="J3593" s="666"/>
      <c r="K3593" s="172" t="str">
        <f t="shared" si="600"/>
        <v/>
      </c>
      <c r="L3593" s="382"/>
    </row>
    <row r="3594" spans="1:12" ht="31.5" hidden="1">
      <c r="A3594" s="8">
        <v>911</v>
      </c>
      <c r="B3594" s="1188" t="s">
        <v>972</v>
      </c>
      <c r="C3594" s="1189" t="s">
        <v>2193</v>
      </c>
      <c r="D3594" s="1190" t="s">
        <v>2194</v>
      </c>
      <c r="E3594" s="1191" t="s">
        <v>975</v>
      </c>
      <c r="F3594" s="1192" t="s">
        <v>976</v>
      </c>
      <c r="G3594" s="666"/>
      <c r="H3594" s="666"/>
      <c r="I3594" s="666"/>
      <c r="J3594" s="666"/>
      <c r="K3594" s="172" t="str">
        <f>(IF($E3595&lt;&gt;0,$K$2,IF($F3595&lt;&gt;0,$K$2,"")))</f>
        <v/>
      </c>
      <c r="L3594" s="382"/>
    </row>
    <row r="3595" spans="1:12" hidden="1">
      <c r="B3595" s="1193"/>
      <c r="C3595" s="1194" t="s">
        <v>2196</v>
      </c>
      <c r="D3595" s="1195" t="s">
        <v>2203</v>
      </c>
      <c r="E3595" s="678">
        <f>E3596+E3597</f>
        <v>0</v>
      </c>
      <c r="F3595" s="679">
        <f>F3596+F3597</f>
        <v>0</v>
      </c>
      <c r="G3595" s="666"/>
      <c r="H3595" s="666"/>
      <c r="I3595" s="666"/>
      <c r="J3595" s="666"/>
      <c r="K3595" s="172" t="str">
        <f t="shared" si="600"/>
        <v/>
      </c>
      <c r="L3595" s="382"/>
    </row>
    <row r="3596" spans="1:12" ht="36" hidden="1" customHeight="1">
      <c r="B3596" s="1193"/>
      <c r="C3596" s="1863" t="s">
        <v>2197</v>
      </c>
      <c r="D3596" s="1865" t="s">
        <v>2201</v>
      </c>
      <c r="E3596" s="1225"/>
      <c r="F3596" s="1226"/>
      <c r="G3596" s="666"/>
      <c r="H3596" s="666"/>
      <c r="I3596" s="666"/>
      <c r="J3596" s="666"/>
      <c r="K3596" s="172" t="str">
        <f t="shared" si="600"/>
        <v/>
      </c>
      <c r="L3596" s="382"/>
    </row>
    <row r="3597" spans="1:12" ht="16.5" hidden="1" thickBot="1">
      <c r="B3597" s="1207"/>
      <c r="C3597" s="1864" t="s">
        <v>2198</v>
      </c>
      <c r="D3597" s="1866" t="s">
        <v>2202</v>
      </c>
      <c r="E3597" s="1239"/>
      <c r="F3597" s="1240"/>
      <c r="G3597" s="666"/>
      <c r="H3597" s="666"/>
      <c r="I3597" s="666"/>
      <c r="J3597" s="666"/>
      <c r="K3597" s="172" t="str">
        <f t="shared" si="600"/>
        <v/>
      </c>
      <c r="L3597" s="382"/>
    </row>
    <row r="3598" spans="1:12" hidden="1">
      <c r="B3598" s="1210" t="s">
        <v>642</v>
      </c>
      <c r="C3598" s="1211"/>
      <c r="D3598" s="1212"/>
      <c r="E3598" s="666"/>
      <c r="F3598" s="666"/>
      <c r="G3598" s="666"/>
      <c r="H3598" s="666"/>
      <c r="I3598" s="666"/>
      <c r="J3598" s="666"/>
      <c r="K3598" s="4" t="str">
        <f>K3558</f>
        <v/>
      </c>
      <c r="L3598" s="382"/>
    </row>
    <row r="3599" spans="1:12" hidden="1">
      <c r="B3599" s="2226" t="s">
        <v>328</v>
      </c>
      <c r="C3599" s="2226"/>
      <c r="D3599" s="2226"/>
      <c r="E3599" s="666"/>
      <c r="F3599" s="666"/>
      <c r="G3599" s="666"/>
      <c r="H3599" s="666"/>
      <c r="I3599" s="666"/>
      <c r="J3599" s="666"/>
      <c r="K3599" s="4" t="str">
        <f>K3558</f>
        <v/>
      </c>
      <c r="L3599" s="382"/>
    </row>
    <row r="3600" spans="1:12" hidden="1">
      <c r="B3600" s="2"/>
      <c r="C3600" s="2"/>
    </row>
    <row r="3601" spans="2:12" hidden="1">
      <c r="E3601" s="12"/>
      <c r="F3601" s="12"/>
      <c r="G3601" s="12"/>
      <c r="H3601" s="12"/>
      <c r="I3601" s="12"/>
      <c r="J3601" s="12"/>
      <c r="K3601" s="1435" t="str">
        <f>(IF($E3734&lt;&gt;0,$K$2,IF($F3734&lt;&gt;0,$K$2,IF($G3734&lt;&gt;0,$K$2,IF($H3734&lt;&gt;0,$K$2,IF($I3734&lt;&gt;0,$K$2,IF($J3734&lt;&gt;0,$K$2,"")))))))</f>
        <v/>
      </c>
      <c r="L3601" s="382"/>
    </row>
    <row r="3602" spans="2:12" hidden="1">
      <c r="E3602" s="12"/>
      <c r="F3602" s="12"/>
      <c r="G3602" s="12"/>
      <c r="H3602" s="12"/>
      <c r="I3602" s="12"/>
      <c r="J3602" s="12"/>
      <c r="K3602" s="1435" t="str">
        <f>(IF($E3734&lt;&gt;0,$K$2,IF($F3734&lt;&gt;0,$K$2,IF($G3734&lt;&gt;0,$K$2,IF($H3734&lt;&gt;0,$K$2,IF($I3734&lt;&gt;0,$K$2,IF($J3734&lt;&gt;0,$K$2,"")))))))</f>
        <v/>
      </c>
      <c r="L3602" s="382"/>
    </row>
    <row r="3603" spans="2:12" hidden="1">
      <c r="B3603" s="2190" t="str">
        <f>$B$7</f>
        <v>ОТЧЕТНИ ДАННИ ПО ЕБК ЗА СМЕТКИТЕ ЗА СРЕДСТВАТА ОТ ЕВРОПЕЙСКИЯ СЪЮЗ - КСФ</v>
      </c>
      <c r="C3603" s="2191"/>
      <c r="D3603" s="2191"/>
      <c r="E3603" s="1053"/>
      <c r="F3603" s="1053"/>
      <c r="G3603" s="12"/>
      <c r="H3603" s="12"/>
      <c r="I3603" s="12"/>
      <c r="J3603" s="12"/>
      <c r="K3603" s="1435" t="str">
        <f>(IF($E3734&lt;&gt;0,$K$2,IF($F3734&lt;&gt;0,$K$2,IF($G3734&lt;&gt;0,$K$2,IF($H3734&lt;&gt;0,$K$2,IF($I3734&lt;&gt;0,$K$2,IF($J3734&lt;&gt;0,$K$2,"")))))))</f>
        <v/>
      </c>
      <c r="L3603" s="382"/>
    </row>
    <row r="3604" spans="2:12" hidden="1">
      <c r="B3604" s="1035"/>
      <c r="C3604" s="1035"/>
      <c r="D3604" s="1054"/>
      <c r="E3604" s="1055" t="s">
        <v>737</v>
      </c>
      <c r="F3604" s="1055" t="s">
        <v>644</v>
      </c>
      <c r="G3604" s="665"/>
      <c r="H3604" s="1056" t="s">
        <v>1419</v>
      </c>
      <c r="I3604" s="1057"/>
      <c r="J3604" s="1058"/>
      <c r="K3604" s="1435" t="str">
        <f>(IF($E3734&lt;&gt;0,$K$2,IF($F3734&lt;&gt;0,$K$2,IF($G3734&lt;&gt;0,$K$2,IF($H3734&lt;&gt;0,$K$2,IF($I3734&lt;&gt;0,$K$2,IF($J3734&lt;&gt;0,$K$2,"")))))))</f>
        <v/>
      </c>
      <c r="L3604" s="382"/>
    </row>
    <row r="3605" spans="2:12" ht="18.75" hidden="1">
      <c r="B3605" s="2187">
        <f>$B$9</f>
        <v>0</v>
      </c>
      <c r="C3605" s="2188"/>
      <c r="D3605" s="2189"/>
      <c r="E3605" s="977">
        <f>$E$9</f>
        <v>43466</v>
      </c>
      <c r="F3605" s="1059">
        <f>$F$9</f>
        <v>43555</v>
      </c>
      <c r="G3605" s="665"/>
      <c r="H3605" s="665"/>
      <c r="I3605" s="665"/>
      <c r="J3605" s="665"/>
      <c r="K3605" s="1435" t="str">
        <f>(IF($E3734&lt;&gt;0,$K$2,IF($F3734&lt;&gt;0,$K$2,IF($G3734&lt;&gt;0,$K$2,IF($H3734&lt;&gt;0,$K$2,IF($I3734&lt;&gt;0,$K$2,IF($J3734&lt;&gt;0,$K$2,"")))))))</f>
        <v/>
      </c>
      <c r="L3605" s="382"/>
    </row>
    <row r="3606" spans="2:12" hidden="1">
      <c r="B3606" s="1060" t="str">
        <f>$B$10</f>
        <v xml:space="preserve">                                                            (наименование на разпоредителя с бюджет)</v>
      </c>
      <c r="C3606" s="1035"/>
      <c r="D3606" s="1054"/>
      <c r="E3606" s="1089"/>
      <c r="F3606" s="1089"/>
      <c r="G3606" s="665"/>
      <c r="H3606" s="665"/>
      <c r="I3606" s="665"/>
      <c r="J3606" s="665"/>
      <c r="K3606" s="1435" t="str">
        <f>(IF($E3734&lt;&gt;0,$K$2,IF($F3734&lt;&gt;0,$K$2,IF($G3734&lt;&gt;0,$K$2,IF($H3734&lt;&gt;0,$K$2,IF($I3734&lt;&gt;0,$K$2,IF($J3734&lt;&gt;0,$K$2,"")))))))</f>
        <v/>
      </c>
      <c r="L3606" s="382"/>
    </row>
    <row r="3607" spans="2:12" hidden="1">
      <c r="B3607" s="1060"/>
      <c r="C3607" s="1035"/>
      <c r="D3607" s="1054"/>
      <c r="E3607" s="1060"/>
      <c r="F3607" s="1035"/>
      <c r="G3607" s="665"/>
      <c r="H3607" s="665"/>
      <c r="I3607" s="665"/>
      <c r="J3607" s="665"/>
      <c r="K3607" s="1435" t="str">
        <f>(IF($E3734&lt;&gt;0,$K$2,IF($F3734&lt;&gt;0,$K$2,IF($G3734&lt;&gt;0,$K$2,IF($H3734&lt;&gt;0,$K$2,IF($I3734&lt;&gt;0,$K$2,IF($J3734&lt;&gt;0,$K$2,"")))))))</f>
        <v/>
      </c>
      <c r="L3607" s="382"/>
    </row>
    <row r="3608" spans="2:12" ht="19.5" hidden="1">
      <c r="B3608" s="2221" t="str">
        <f>$B$12</f>
        <v>Министерство на регионалното развитие и благоустройство</v>
      </c>
      <c r="C3608" s="2222"/>
      <c r="D3608" s="2223"/>
      <c r="E3608" s="1062" t="s">
        <v>1305</v>
      </c>
      <c r="F3608" s="1813" t="str">
        <f>$F$12</f>
        <v>2100</v>
      </c>
      <c r="G3608" s="1063"/>
      <c r="H3608" s="665"/>
      <c r="I3608" s="665"/>
      <c r="J3608" s="665"/>
      <c r="K3608" s="1435" t="str">
        <f>(IF($E3734&lt;&gt;0,$K$2,IF($F3734&lt;&gt;0,$K$2,IF($G3734&lt;&gt;0,$K$2,IF($H3734&lt;&gt;0,$K$2,IF($I3734&lt;&gt;0,$K$2,IF($J3734&lt;&gt;0,$K$2,"")))))))</f>
        <v/>
      </c>
      <c r="L3608" s="382"/>
    </row>
    <row r="3609" spans="2:12" hidden="1">
      <c r="B3609" s="1064" t="str">
        <f>$B$13</f>
        <v xml:space="preserve">                                             (наименование на първостепенния разпоредител с бюджет)</v>
      </c>
      <c r="C3609" s="1035"/>
      <c r="D3609" s="1054"/>
      <c r="E3609" s="1065"/>
      <c r="F3609" s="1066"/>
      <c r="G3609" s="665"/>
      <c r="H3609" s="665"/>
      <c r="I3609" s="665"/>
      <c r="J3609" s="665"/>
      <c r="K3609" s="1435" t="str">
        <f>(IF($E3734&lt;&gt;0,$K$2,IF($F3734&lt;&gt;0,$K$2,IF($G3734&lt;&gt;0,$K$2,IF($H3734&lt;&gt;0,$K$2,IF($I3734&lt;&gt;0,$K$2,IF($J3734&lt;&gt;0,$K$2,"")))))))</f>
        <v/>
      </c>
      <c r="L3609" s="382"/>
    </row>
    <row r="3610" spans="2:12" ht="19.5" hidden="1">
      <c r="B3610" s="1067"/>
      <c r="C3610" s="665"/>
      <c r="D3610" s="1068" t="s">
        <v>1430</v>
      </c>
      <c r="E3610" s="1069">
        <f>$E$15</f>
        <v>98</v>
      </c>
      <c r="F3610" s="1412" t="str">
        <f>$F$15</f>
        <v>СЕС - КСФ</v>
      </c>
      <c r="G3610" s="665"/>
      <c r="H3610" s="12"/>
      <c r="I3610" s="665"/>
      <c r="J3610" s="12"/>
      <c r="K3610" s="1435" t="str">
        <f>(IF($E3734&lt;&gt;0,$K$2,IF($F3734&lt;&gt;0,$K$2,IF($G3734&lt;&gt;0,$K$2,IF($H3734&lt;&gt;0,$K$2,IF($I3734&lt;&gt;0,$K$2,IF($J3734&lt;&gt;0,$K$2,"")))))))</f>
        <v/>
      </c>
      <c r="L3610" s="382"/>
    </row>
    <row r="3611" spans="2:12" hidden="1">
      <c r="B3611" s="1035"/>
      <c r="C3611" s="1035"/>
      <c r="D3611" s="1054"/>
      <c r="E3611" s="1066"/>
      <c r="F3611" s="1070"/>
      <c r="G3611" s="1071"/>
      <c r="H3611" s="1071"/>
      <c r="I3611" s="1071"/>
      <c r="J3611" s="1072" t="s">
        <v>740</v>
      </c>
      <c r="K3611" s="1435" t="str">
        <f>(IF($E3734&lt;&gt;0,$K$2,IF($F3734&lt;&gt;0,$K$2,IF($G3734&lt;&gt;0,$K$2,IF($H3734&lt;&gt;0,$K$2,IF($I3734&lt;&gt;0,$K$2,IF($J3734&lt;&gt;0,$K$2,"")))))))</f>
        <v/>
      </c>
      <c r="L3611" s="382"/>
    </row>
    <row r="3612" spans="2:12" ht="16.5" hidden="1">
      <c r="B3612" s="1073"/>
      <c r="C3612" s="1074"/>
      <c r="D3612" s="1075" t="s">
        <v>1022</v>
      </c>
      <c r="E3612" s="1076" t="s">
        <v>742</v>
      </c>
      <c r="F3612" s="363" t="s">
        <v>1320</v>
      </c>
      <c r="G3612" s="1077"/>
      <c r="H3612" s="1078"/>
      <c r="I3612" s="1077"/>
      <c r="J3612" s="1079"/>
      <c r="K3612" s="1435" t="str">
        <f>(IF($E3734&lt;&gt;0,$K$2,IF($F3734&lt;&gt;0,$K$2,IF($G3734&lt;&gt;0,$K$2,IF($H3734&lt;&gt;0,$K$2,IF($I3734&lt;&gt;0,$K$2,IF($J3734&lt;&gt;0,$K$2,"")))))))</f>
        <v/>
      </c>
      <c r="L3612" s="382"/>
    </row>
    <row r="3613" spans="2:12" ht="56.1" hidden="1" customHeight="1">
      <c r="B3613" s="1080" t="s">
        <v>692</v>
      </c>
      <c r="C3613" s="1081" t="s">
        <v>744</v>
      </c>
      <c r="D3613" s="1082" t="s">
        <v>1023</v>
      </c>
      <c r="E3613" s="1083">
        <f>$C$3</f>
        <v>2019</v>
      </c>
      <c r="F3613" s="364" t="s">
        <v>1318</v>
      </c>
      <c r="G3613" s="1084" t="s">
        <v>1317</v>
      </c>
      <c r="H3613" s="1085" t="s">
        <v>1016</v>
      </c>
      <c r="I3613" s="1086" t="s">
        <v>1306</v>
      </c>
      <c r="J3613" s="1087" t="s">
        <v>1307</v>
      </c>
      <c r="K3613" s="1435" t="str">
        <f>(IF($E3734&lt;&gt;0,$K$2,IF($F3734&lt;&gt;0,$K$2,IF($G3734&lt;&gt;0,$K$2,IF($H3734&lt;&gt;0,$K$2,IF($I3734&lt;&gt;0,$K$2,IF($J3734&lt;&gt;0,$K$2,"")))))))</f>
        <v/>
      </c>
      <c r="L3613" s="382"/>
    </row>
    <row r="3614" spans="2:12" ht="69" hidden="1" customHeight="1">
      <c r="B3614" s="1088"/>
      <c r="C3614" s="1089"/>
      <c r="D3614" s="1090" t="s">
        <v>497</v>
      </c>
      <c r="E3614" s="344" t="s">
        <v>344</v>
      </c>
      <c r="F3614" s="344" t="s">
        <v>345</v>
      </c>
      <c r="G3614" s="659" t="s">
        <v>1029</v>
      </c>
      <c r="H3614" s="660" t="s">
        <v>1030</v>
      </c>
      <c r="I3614" s="660" t="s">
        <v>1003</v>
      </c>
      <c r="J3614" s="661" t="s">
        <v>1288</v>
      </c>
      <c r="K3614" s="1435" t="str">
        <f>(IF($E3734&lt;&gt;0,$K$2,IF($F3734&lt;&gt;0,$K$2,IF($G3734&lt;&gt;0,$K$2,IF($H3734&lt;&gt;0,$K$2,IF($I3734&lt;&gt;0,$K$2,IF($J3734&lt;&gt;0,$K$2,"")))))))</f>
        <v/>
      </c>
      <c r="L3614" s="382"/>
    </row>
    <row r="3615" spans="2:12" hidden="1">
      <c r="B3615" s="1091"/>
      <c r="C3615" s="1819" t="str">
        <f>VLOOKUP(D3615,OP_LIST2,2,FALSE)</f>
        <v>98301</v>
      </c>
      <c r="D3615" s="1431" t="s">
        <v>1487</v>
      </c>
      <c r="E3615" s="279"/>
      <c r="F3615" s="662"/>
      <c r="G3615" s="1092"/>
      <c r="H3615" s="668"/>
      <c r="I3615" s="668"/>
      <c r="J3615" s="669"/>
      <c r="K3615" s="1435" t="str">
        <f>(IF($E3734&lt;&gt;0,$K$2,IF($F3734&lt;&gt;0,$K$2,IF($G3734&lt;&gt;0,$K$2,IF($H3734&lt;&gt;0,$K$2,IF($I3734&lt;&gt;0,$K$2,IF($J3734&lt;&gt;0,$K$2,"")))))))</f>
        <v/>
      </c>
      <c r="L3615" s="382"/>
    </row>
    <row r="3616" spans="2:12" hidden="1">
      <c r="B3616" s="1093"/>
      <c r="C3616" s="1818">
        <f>VLOOKUP(D3617,EBK_DEIN2,2,FALSE)</f>
        <v>1105</v>
      </c>
      <c r="D3616" s="1432" t="s">
        <v>1272</v>
      </c>
      <c r="E3616" s="662"/>
      <c r="F3616" s="662"/>
      <c r="G3616" s="1094"/>
      <c r="H3616" s="670"/>
      <c r="I3616" s="670"/>
      <c r="J3616" s="671"/>
      <c r="K3616" s="1435" t="str">
        <f>(IF($E3734&lt;&gt;0,$K$2,IF($F3734&lt;&gt;0,$K$2,IF($G3734&lt;&gt;0,$K$2,IF($H3734&lt;&gt;0,$K$2,IF($I3734&lt;&gt;0,$K$2,IF($J3734&lt;&gt;0,$K$2,"")))))))</f>
        <v/>
      </c>
      <c r="L3616" s="382"/>
    </row>
    <row r="3617" spans="1:12" hidden="1">
      <c r="B3617" s="1095"/>
      <c r="C3617" s="1819">
        <f>+C3616</f>
        <v>1105</v>
      </c>
      <c r="D3617" s="1431" t="s">
        <v>59</v>
      </c>
      <c r="E3617" s="662"/>
      <c r="F3617" s="662"/>
      <c r="G3617" s="1094"/>
      <c r="H3617" s="670"/>
      <c r="I3617" s="670"/>
      <c r="J3617" s="671"/>
      <c r="K3617" s="1435" t="str">
        <f>(IF($E3734&lt;&gt;0,$K$2,IF($F3734&lt;&gt;0,$K$2,IF($G3734&lt;&gt;0,$K$2,IF($H3734&lt;&gt;0,$K$2,IF($I3734&lt;&gt;0,$K$2,IF($J3734&lt;&gt;0,$K$2,"")))))))</f>
        <v/>
      </c>
      <c r="L3617" s="382"/>
    </row>
    <row r="3618" spans="1:12" hidden="1">
      <c r="B3618" s="1096"/>
      <c r="C3618" s="1097"/>
      <c r="D3618" s="1098" t="s">
        <v>1024</v>
      </c>
      <c r="E3618" s="662"/>
      <c r="F3618" s="662"/>
      <c r="G3618" s="1099"/>
      <c r="H3618" s="672"/>
      <c r="I3618" s="672"/>
      <c r="J3618" s="673"/>
      <c r="K3618" s="1435" t="str">
        <f>(IF($E3734&lt;&gt;0,$K$2,IF($F3734&lt;&gt;0,$K$2,IF($G3734&lt;&gt;0,$K$2,IF($H3734&lt;&gt;0,$K$2,IF($I3734&lt;&gt;0,$K$2,IF($J3734&lt;&gt;0,$K$2,"")))))))</f>
        <v/>
      </c>
      <c r="L3618" s="382"/>
    </row>
    <row r="3619" spans="1:12" hidden="1">
      <c r="B3619" s="1100">
        <v>100</v>
      </c>
      <c r="C3619" s="2213" t="s">
        <v>498</v>
      </c>
      <c r="D3619" s="2194"/>
      <c r="E3619" s="349">
        <f t="shared" ref="E3619:J3619" si="601">SUM(E3620:E3621)</f>
        <v>0</v>
      </c>
      <c r="F3619" s="350">
        <f t="shared" si="601"/>
        <v>0</v>
      </c>
      <c r="G3619" s="463">
        <f t="shared" si="601"/>
        <v>0</v>
      </c>
      <c r="H3619" s="464">
        <f t="shared" si="601"/>
        <v>0</v>
      </c>
      <c r="I3619" s="464">
        <f t="shared" si="601"/>
        <v>0</v>
      </c>
      <c r="J3619" s="465">
        <f t="shared" si="601"/>
        <v>0</v>
      </c>
      <c r="K3619" s="1433" t="str">
        <f>(IF($E3619&lt;&gt;0,$K$2,IF($F3619&lt;&gt;0,$K$2,IF($G3619&lt;&gt;0,$K$2,IF($H3619&lt;&gt;0,$K$2,IF($I3619&lt;&gt;0,$K$2,IF($J3619&lt;&gt;0,$K$2,"")))))))</f>
        <v/>
      </c>
      <c r="L3619" s="383"/>
    </row>
    <row r="3620" spans="1:12" hidden="1">
      <c r="B3620" s="1101"/>
      <c r="C3620" s="1102">
        <v>101</v>
      </c>
      <c r="D3620" s="1103" t="s">
        <v>499</v>
      </c>
      <c r="E3620" s="507"/>
      <c r="F3620" s="516">
        <f>G3620+H3620+I3620+J3620</f>
        <v>0</v>
      </c>
      <c r="G3620" s="430"/>
      <c r="H3620" s="431"/>
      <c r="I3620" s="431"/>
      <c r="J3620" s="432"/>
      <c r="K3620" s="1433" t="str">
        <f t="shared" ref="K3620:K3686" si="602">(IF($E3620&lt;&gt;0,$K$2,IF($F3620&lt;&gt;0,$K$2,IF($G3620&lt;&gt;0,$K$2,IF($H3620&lt;&gt;0,$K$2,IF($I3620&lt;&gt;0,$K$2,IF($J3620&lt;&gt;0,$K$2,"")))))))</f>
        <v/>
      </c>
      <c r="L3620" s="383"/>
    </row>
    <row r="3621" spans="1:12" ht="36" hidden="1" customHeight="1">
      <c r="A3621" s="1035"/>
      <c r="B3621" s="1101"/>
      <c r="C3621" s="1104">
        <v>102</v>
      </c>
      <c r="D3621" s="1105" t="s">
        <v>500</v>
      </c>
      <c r="E3621" s="513"/>
      <c r="F3621" s="517">
        <f>G3621+H3621+I3621+J3621</f>
        <v>0</v>
      </c>
      <c r="G3621" s="442"/>
      <c r="H3621" s="443"/>
      <c r="I3621" s="443"/>
      <c r="J3621" s="444"/>
      <c r="K3621" s="1433" t="str">
        <f t="shared" si="602"/>
        <v/>
      </c>
      <c r="L3621" s="383"/>
    </row>
    <row r="3622" spans="1:12" hidden="1">
      <c r="A3622" s="1035"/>
      <c r="B3622" s="1100">
        <v>200</v>
      </c>
      <c r="C3622" s="2199" t="s">
        <v>501</v>
      </c>
      <c r="D3622" s="2199"/>
      <c r="E3622" s="349">
        <f t="shared" ref="E3622:J3622" si="603">SUM(E3623:E3627)</f>
        <v>0</v>
      </c>
      <c r="F3622" s="350">
        <f t="shared" si="603"/>
        <v>0</v>
      </c>
      <c r="G3622" s="463">
        <f t="shared" si="603"/>
        <v>0</v>
      </c>
      <c r="H3622" s="464">
        <f t="shared" si="603"/>
        <v>0</v>
      </c>
      <c r="I3622" s="464">
        <f t="shared" si="603"/>
        <v>0</v>
      </c>
      <c r="J3622" s="465">
        <f t="shared" si="603"/>
        <v>0</v>
      </c>
      <c r="K3622" s="1433" t="str">
        <f t="shared" si="602"/>
        <v/>
      </c>
      <c r="L3622" s="383"/>
    </row>
    <row r="3623" spans="1:12" hidden="1">
      <c r="A3623" s="1035"/>
      <c r="B3623" s="1106"/>
      <c r="C3623" s="1102">
        <v>201</v>
      </c>
      <c r="D3623" s="1103" t="s">
        <v>502</v>
      </c>
      <c r="E3623" s="507"/>
      <c r="F3623" s="516">
        <f>G3623+H3623+I3623+J3623</f>
        <v>0</v>
      </c>
      <c r="G3623" s="430"/>
      <c r="H3623" s="431"/>
      <c r="I3623" s="431"/>
      <c r="J3623" s="432"/>
      <c r="K3623" s="1433" t="str">
        <f t="shared" si="602"/>
        <v/>
      </c>
      <c r="L3623" s="383"/>
    </row>
    <row r="3624" spans="1:12" hidden="1">
      <c r="A3624" s="1035"/>
      <c r="B3624" s="1107"/>
      <c r="C3624" s="1108">
        <v>202</v>
      </c>
      <c r="D3624" s="1109" t="s">
        <v>503</v>
      </c>
      <c r="E3624" s="509"/>
      <c r="F3624" s="518">
        <f>G3624+H3624+I3624+J3624</f>
        <v>0</v>
      </c>
      <c r="G3624" s="433"/>
      <c r="H3624" s="434"/>
      <c r="I3624" s="434"/>
      <c r="J3624" s="435"/>
      <c r="K3624" s="1433" t="str">
        <f t="shared" si="602"/>
        <v/>
      </c>
      <c r="L3624" s="383"/>
    </row>
    <row r="3625" spans="1:12" ht="31.5" hidden="1">
      <c r="A3625" s="1035"/>
      <c r="B3625" s="1110"/>
      <c r="C3625" s="1108">
        <v>205</v>
      </c>
      <c r="D3625" s="1109" t="s">
        <v>885</v>
      </c>
      <c r="E3625" s="509"/>
      <c r="F3625" s="518">
        <f>G3625+H3625+I3625+J3625</f>
        <v>0</v>
      </c>
      <c r="G3625" s="433"/>
      <c r="H3625" s="434"/>
      <c r="I3625" s="434"/>
      <c r="J3625" s="435"/>
      <c r="K3625" s="1433" t="str">
        <f t="shared" si="602"/>
        <v/>
      </c>
      <c r="L3625" s="383"/>
    </row>
    <row r="3626" spans="1:12" hidden="1">
      <c r="A3626" s="1035"/>
      <c r="B3626" s="1110"/>
      <c r="C3626" s="1108">
        <v>208</v>
      </c>
      <c r="D3626" s="1111" t="s">
        <v>886</v>
      </c>
      <c r="E3626" s="509"/>
      <c r="F3626" s="518">
        <f>G3626+H3626+I3626+J3626</f>
        <v>0</v>
      </c>
      <c r="G3626" s="433"/>
      <c r="H3626" s="434"/>
      <c r="I3626" s="434"/>
      <c r="J3626" s="435"/>
      <c r="K3626" s="1433" t="str">
        <f t="shared" si="602"/>
        <v/>
      </c>
      <c r="L3626" s="383"/>
    </row>
    <row r="3627" spans="1:12" hidden="1">
      <c r="A3627" s="1035"/>
      <c r="B3627" s="1106"/>
      <c r="C3627" s="1104">
        <v>209</v>
      </c>
      <c r="D3627" s="1112" t="s">
        <v>887</v>
      </c>
      <c r="E3627" s="513"/>
      <c r="F3627" s="517">
        <f>G3627+H3627+I3627+J3627</f>
        <v>0</v>
      </c>
      <c r="G3627" s="442"/>
      <c r="H3627" s="443"/>
      <c r="I3627" s="443"/>
      <c r="J3627" s="444"/>
      <c r="K3627" s="1433" t="str">
        <f t="shared" si="602"/>
        <v/>
      </c>
      <c r="L3627" s="383"/>
    </row>
    <row r="3628" spans="1:12" hidden="1">
      <c r="B3628" s="1100">
        <v>500</v>
      </c>
      <c r="C3628" s="2201" t="s">
        <v>888</v>
      </c>
      <c r="D3628" s="2201"/>
      <c r="E3628" s="349">
        <f t="shared" ref="E3628:J3628" si="604">SUM(E3629:E3635)</f>
        <v>0</v>
      </c>
      <c r="F3628" s="350">
        <f t="shared" si="604"/>
        <v>0</v>
      </c>
      <c r="G3628" s="463">
        <f t="shared" si="604"/>
        <v>0</v>
      </c>
      <c r="H3628" s="464">
        <f t="shared" si="604"/>
        <v>0</v>
      </c>
      <c r="I3628" s="464">
        <f t="shared" si="604"/>
        <v>0</v>
      </c>
      <c r="J3628" s="465">
        <f t="shared" si="604"/>
        <v>0</v>
      </c>
      <c r="K3628" s="1433" t="str">
        <f t="shared" si="602"/>
        <v/>
      </c>
      <c r="L3628" s="383"/>
    </row>
    <row r="3629" spans="1:12" ht="31.5" hidden="1">
      <c r="A3629" s="1035"/>
      <c r="B3629" s="1106"/>
      <c r="C3629" s="1113">
        <v>551</v>
      </c>
      <c r="D3629" s="1114" t="s">
        <v>889</v>
      </c>
      <c r="E3629" s="507"/>
      <c r="F3629" s="516">
        <f t="shared" ref="F3629:F3636" si="605">G3629+H3629+I3629+J3629</f>
        <v>0</v>
      </c>
      <c r="G3629" s="1395">
        <v>0</v>
      </c>
      <c r="H3629" s="1396">
        <v>0</v>
      </c>
      <c r="I3629" s="1396">
        <v>0</v>
      </c>
      <c r="J3629" s="432"/>
      <c r="K3629" s="1433" t="str">
        <f t="shared" si="602"/>
        <v/>
      </c>
      <c r="L3629" s="383"/>
    </row>
    <row r="3630" spans="1:12" hidden="1">
      <c r="B3630" s="1106"/>
      <c r="C3630" s="1115">
        <f>C3629+1</f>
        <v>552</v>
      </c>
      <c r="D3630" s="1116" t="s">
        <v>890</v>
      </c>
      <c r="E3630" s="509"/>
      <c r="F3630" s="518">
        <f t="shared" si="605"/>
        <v>0</v>
      </c>
      <c r="G3630" s="1397">
        <v>0</v>
      </c>
      <c r="H3630" s="1398">
        <v>0</v>
      </c>
      <c r="I3630" s="1398">
        <v>0</v>
      </c>
      <c r="J3630" s="435"/>
      <c r="K3630" s="1433" t="str">
        <f t="shared" si="602"/>
        <v/>
      </c>
      <c r="L3630" s="383"/>
    </row>
    <row r="3631" spans="1:12" hidden="1">
      <c r="A3631" s="1035"/>
      <c r="B3631" s="1117"/>
      <c r="C3631" s="1115">
        <v>558</v>
      </c>
      <c r="D3631" s="1118" t="s">
        <v>1444</v>
      </c>
      <c r="E3631" s="509"/>
      <c r="F3631" s="518">
        <f>G3631+H3631+I3631+J3631</f>
        <v>0</v>
      </c>
      <c r="G3631" s="1397">
        <v>0</v>
      </c>
      <c r="H3631" s="1398">
        <v>0</v>
      </c>
      <c r="I3631" s="1398">
        <v>0</v>
      </c>
      <c r="J3631" s="638">
        <v>0</v>
      </c>
      <c r="K3631" s="1433" t="str">
        <f t="shared" si="602"/>
        <v/>
      </c>
      <c r="L3631" s="383"/>
    </row>
    <row r="3632" spans="1:12" hidden="1">
      <c r="A3632" s="307"/>
      <c r="B3632" s="1117"/>
      <c r="C3632" s="1115">
        <v>560</v>
      </c>
      <c r="D3632" s="1118" t="s">
        <v>891</v>
      </c>
      <c r="E3632" s="509"/>
      <c r="F3632" s="518">
        <f t="shared" si="605"/>
        <v>0</v>
      </c>
      <c r="G3632" s="1397">
        <v>0</v>
      </c>
      <c r="H3632" s="1398">
        <v>0</v>
      </c>
      <c r="I3632" s="1398">
        <v>0</v>
      </c>
      <c r="J3632" s="435"/>
      <c r="K3632" s="1433" t="str">
        <f t="shared" si="602"/>
        <v/>
      </c>
      <c r="L3632" s="383"/>
    </row>
    <row r="3633" spans="1:12" hidden="1">
      <c r="B3633" s="1117"/>
      <c r="C3633" s="1115">
        <v>580</v>
      </c>
      <c r="D3633" s="1116" t="s">
        <v>892</v>
      </c>
      <c r="E3633" s="509"/>
      <c r="F3633" s="518">
        <f t="shared" si="605"/>
        <v>0</v>
      </c>
      <c r="G3633" s="1397">
        <v>0</v>
      </c>
      <c r="H3633" s="1398">
        <v>0</v>
      </c>
      <c r="I3633" s="1398">
        <v>0</v>
      </c>
      <c r="J3633" s="435"/>
      <c r="K3633" s="1433" t="str">
        <f t="shared" si="602"/>
        <v/>
      </c>
      <c r="L3633" s="383"/>
    </row>
    <row r="3634" spans="1:12" ht="31.5" hidden="1">
      <c r="B3634" s="1106"/>
      <c r="C3634" s="1108">
        <v>588</v>
      </c>
      <c r="D3634" s="1111" t="s">
        <v>1448</v>
      </c>
      <c r="E3634" s="509"/>
      <c r="F3634" s="518">
        <f>G3634+H3634+I3634+J3634</f>
        <v>0</v>
      </c>
      <c r="G3634" s="1397">
        <v>0</v>
      </c>
      <c r="H3634" s="1398">
        <v>0</v>
      </c>
      <c r="I3634" s="1398">
        <v>0</v>
      </c>
      <c r="J3634" s="638">
        <v>0</v>
      </c>
      <c r="K3634" s="1433" t="str">
        <f t="shared" si="602"/>
        <v/>
      </c>
      <c r="L3634" s="383"/>
    </row>
    <row r="3635" spans="1:12" ht="31.5" hidden="1">
      <c r="B3635" s="1106"/>
      <c r="C3635" s="1119">
        <v>590</v>
      </c>
      <c r="D3635" s="1120" t="s">
        <v>893</v>
      </c>
      <c r="E3635" s="513"/>
      <c r="F3635" s="517">
        <f t="shared" si="605"/>
        <v>0</v>
      </c>
      <c r="G3635" s="442"/>
      <c r="H3635" s="443"/>
      <c r="I3635" s="443"/>
      <c r="J3635" s="444"/>
      <c r="K3635" s="1433" t="str">
        <f t="shared" si="602"/>
        <v/>
      </c>
      <c r="L3635" s="383"/>
    </row>
    <row r="3636" spans="1:12" hidden="1">
      <c r="A3636" s="7">
        <v>5</v>
      </c>
      <c r="B3636" s="1100">
        <v>800</v>
      </c>
      <c r="C3636" s="2202" t="s">
        <v>1025</v>
      </c>
      <c r="D3636" s="2203"/>
      <c r="E3636" s="1415"/>
      <c r="F3636" s="352">
        <f t="shared" si="605"/>
        <v>0</v>
      </c>
      <c r="G3636" s="1214"/>
      <c r="H3636" s="1215"/>
      <c r="I3636" s="1215"/>
      <c r="J3636" s="1216"/>
      <c r="K3636" s="1433" t="str">
        <f t="shared" si="602"/>
        <v/>
      </c>
      <c r="L3636" s="383"/>
    </row>
    <row r="3637" spans="1:12" hidden="1">
      <c r="A3637" s="8">
        <v>10</v>
      </c>
      <c r="B3637" s="1100">
        <v>1000</v>
      </c>
      <c r="C3637" s="2199" t="s">
        <v>895</v>
      </c>
      <c r="D3637" s="2199"/>
      <c r="E3637" s="351">
        <f t="shared" ref="E3637:J3637" si="606">SUM(E3638:E3654)</f>
        <v>0</v>
      </c>
      <c r="F3637" s="352">
        <f t="shared" si="606"/>
        <v>0</v>
      </c>
      <c r="G3637" s="463">
        <f t="shared" si="606"/>
        <v>0</v>
      </c>
      <c r="H3637" s="464">
        <f t="shared" si="606"/>
        <v>0</v>
      </c>
      <c r="I3637" s="464">
        <f t="shared" si="606"/>
        <v>0</v>
      </c>
      <c r="J3637" s="465">
        <f t="shared" si="606"/>
        <v>0</v>
      </c>
      <c r="K3637" s="1433" t="str">
        <f t="shared" si="602"/>
        <v/>
      </c>
      <c r="L3637" s="383"/>
    </row>
    <row r="3638" spans="1:12" hidden="1">
      <c r="A3638" s="8">
        <v>15</v>
      </c>
      <c r="B3638" s="1107"/>
      <c r="C3638" s="1102">
        <v>1011</v>
      </c>
      <c r="D3638" s="1121" t="s">
        <v>896</v>
      </c>
      <c r="E3638" s="507"/>
      <c r="F3638" s="516">
        <f t="shared" ref="F3638:F3654" si="607">G3638+H3638+I3638+J3638</f>
        <v>0</v>
      </c>
      <c r="G3638" s="430"/>
      <c r="H3638" s="431"/>
      <c r="I3638" s="431"/>
      <c r="J3638" s="432"/>
      <c r="K3638" s="1433" t="str">
        <f t="shared" si="602"/>
        <v/>
      </c>
      <c r="L3638" s="383"/>
    </row>
    <row r="3639" spans="1:12" hidden="1">
      <c r="A3639" s="7">
        <v>35</v>
      </c>
      <c r="B3639" s="1107"/>
      <c r="C3639" s="1108">
        <v>1012</v>
      </c>
      <c r="D3639" s="1109" t="s">
        <v>897</v>
      </c>
      <c r="E3639" s="509"/>
      <c r="F3639" s="518">
        <f t="shared" si="607"/>
        <v>0</v>
      </c>
      <c r="G3639" s="433"/>
      <c r="H3639" s="434"/>
      <c r="I3639" s="434"/>
      <c r="J3639" s="435"/>
      <c r="K3639" s="1433" t="str">
        <f t="shared" si="602"/>
        <v/>
      </c>
      <c r="L3639" s="383"/>
    </row>
    <row r="3640" spans="1:12" hidden="1">
      <c r="A3640" s="8">
        <v>40</v>
      </c>
      <c r="B3640" s="1107"/>
      <c r="C3640" s="1108">
        <v>1013</v>
      </c>
      <c r="D3640" s="1109" t="s">
        <v>898</v>
      </c>
      <c r="E3640" s="509"/>
      <c r="F3640" s="518">
        <f t="shared" si="607"/>
        <v>0</v>
      </c>
      <c r="G3640" s="433"/>
      <c r="H3640" s="434"/>
      <c r="I3640" s="434"/>
      <c r="J3640" s="435"/>
      <c r="K3640" s="1433" t="str">
        <f t="shared" si="602"/>
        <v/>
      </c>
      <c r="L3640" s="383"/>
    </row>
    <row r="3641" spans="1:12" hidden="1">
      <c r="A3641" s="8">
        <v>45</v>
      </c>
      <c r="B3641" s="1107"/>
      <c r="C3641" s="1108">
        <v>1014</v>
      </c>
      <c r="D3641" s="1109" t="s">
        <v>899</v>
      </c>
      <c r="E3641" s="509"/>
      <c r="F3641" s="518">
        <f t="shared" si="607"/>
        <v>0</v>
      </c>
      <c r="G3641" s="433"/>
      <c r="H3641" s="434"/>
      <c r="I3641" s="434"/>
      <c r="J3641" s="435"/>
      <c r="K3641" s="1433" t="str">
        <f t="shared" si="602"/>
        <v/>
      </c>
      <c r="L3641" s="383"/>
    </row>
    <row r="3642" spans="1:12" hidden="1">
      <c r="A3642" s="8">
        <v>50</v>
      </c>
      <c r="B3642" s="1107"/>
      <c r="C3642" s="1108">
        <v>1015</v>
      </c>
      <c r="D3642" s="1109" t="s">
        <v>900</v>
      </c>
      <c r="E3642" s="509"/>
      <c r="F3642" s="518">
        <f t="shared" si="607"/>
        <v>0</v>
      </c>
      <c r="G3642" s="433"/>
      <c r="H3642" s="434"/>
      <c r="I3642" s="434"/>
      <c r="J3642" s="435"/>
      <c r="K3642" s="1433" t="str">
        <f t="shared" si="602"/>
        <v/>
      </c>
      <c r="L3642" s="383"/>
    </row>
    <row r="3643" spans="1:12" hidden="1">
      <c r="A3643" s="8">
        <v>55</v>
      </c>
      <c r="B3643" s="1107"/>
      <c r="C3643" s="1122">
        <v>1016</v>
      </c>
      <c r="D3643" s="1123" t="s">
        <v>901</v>
      </c>
      <c r="E3643" s="511"/>
      <c r="F3643" s="519">
        <f t="shared" si="607"/>
        <v>0</v>
      </c>
      <c r="G3643" s="497"/>
      <c r="H3643" s="498"/>
      <c r="I3643" s="498"/>
      <c r="J3643" s="499"/>
      <c r="K3643" s="1433" t="str">
        <f t="shared" si="602"/>
        <v/>
      </c>
      <c r="L3643" s="383"/>
    </row>
    <row r="3644" spans="1:12" hidden="1">
      <c r="A3644" s="8">
        <v>60</v>
      </c>
      <c r="B3644" s="1101"/>
      <c r="C3644" s="1124">
        <v>1020</v>
      </c>
      <c r="D3644" s="1125" t="s">
        <v>902</v>
      </c>
      <c r="E3644" s="1416"/>
      <c r="F3644" s="521">
        <f t="shared" si="607"/>
        <v>0</v>
      </c>
      <c r="G3644" s="439"/>
      <c r="H3644" s="440"/>
      <c r="I3644" s="440"/>
      <c r="J3644" s="441"/>
      <c r="K3644" s="1433" t="str">
        <f t="shared" si="602"/>
        <v/>
      </c>
      <c r="L3644" s="383"/>
    </row>
    <row r="3645" spans="1:12" hidden="1">
      <c r="A3645" s="7">
        <v>65</v>
      </c>
      <c r="B3645" s="1107"/>
      <c r="C3645" s="1126">
        <v>1030</v>
      </c>
      <c r="D3645" s="1127" t="s">
        <v>903</v>
      </c>
      <c r="E3645" s="1417"/>
      <c r="F3645" s="523">
        <f t="shared" si="607"/>
        <v>0</v>
      </c>
      <c r="G3645" s="436"/>
      <c r="H3645" s="437"/>
      <c r="I3645" s="437"/>
      <c r="J3645" s="438"/>
      <c r="K3645" s="1433" t="str">
        <f t="shared" si="602"/>
        <v/>
      </c>
      <c r="L3645" s="383"/>
    </row>
    <row r="3646" spans="1:12" hidden="1">
      <c r="A3646" s="8">
        <v>70</v>
      </c>
      <c r="B3646" s="1107"/>
      <c r="C3646" s="1124">
        <v>1051</v>
      </c>
      <c r="D3646" s="1128" t="s">
        <v>904</v>
      </c>
      <c r="E3646" s="1416"/>
      <c r="F3646" s="521">
        <f t="shared" si="607"/>
        <v>0</v>
      </c>
      <c r="G3646" s="439"/>
      <c r="H3646" s="440"/>
      <c r="I3646" s="440"/>
      <c r="J3646" s="441"/>
      <c r="K3646" s="1433" t="str">
        <f t="shared" si="602"/>
        <v/>
      </c>
      <c r="L3646" s="383"/>
    </row>
    <row r="3647" spans="1:12" hidden="1">
      <c r="A3647" s="8">
        <v>75</v>
      </c>
      <c r="B3647" s="1107"/>
      <c r="C3647" s="1108">
        <v>1052</v>
      </c>
      <c r="D3647" s="1109" t="s">
        <v>905</v>
      </c>
      <c r="E3647" s="509"/>
      <c r="F3647" s="518">
        <f t="shared" si="607"/>
        <v>0</v>
      </c>
      <c r="G3647" s="433"/>
      <c r="H3647" s="434"/>
      <c r="I3647" s="434"/>
      <c r="J3647" s="435"/>
      <c r="K3647" s="1433" t="str">
        <f t="shared" si="602"/>
        <v/>
      </c>
      <c r="L3647" s="383"/>
    </row>
    <row r="3648" spans="1:12" hidden="1">
      <c r="A3648" s="8">
        <v>80</v>
      </c>
      <c r="B3648" s="1107"/>
      <c r="C3648" s="1126">
        <v>1053</v>
      </c>
      <c r="D3648" s="1127" t="s">
        <v>1324</v>
      </c>
      <c r="E3648" s="1417"/>
      <c r="F3648" s="523">
        <f t="shared" si="607"/>
        <v>0</v>
      </c>
      <c r="G3648" s="436"/>
      <c r="H3648" s="437"/>
      <c r="I3648" s="437"/>
      <c r="J3648" s="438"/>
      <c r="K3648" s="1433" t="str">
        <f t="shared" si="602"/>
        <v/>
      </c>
      <c r="L3648" s="383"/>
    </row>
    <row r="3649" spans="1:12" hidden="1">
      <c r="A3649" s="8">
        <v>80</v>
      </c>
      <c r="B3649" s="1107"/>
      <c r="C3649" s="1124">
        <v>1062</v>
      </c>
      <c r="D3649" s="1125" t="s">
        <v>906</v>
      </c>
      <c r="E3649" s="1416"/>
      <c r="F3649" s="521">
        <f t="shared" si="607"/>
        <v>0</v>
      </c>
      <c r="G3649" s="439"/>
      <c r="H3649" s="440"/>
      <c r="I3649" s="440"/>
      <c r="J3649" s="441"/>
      <c r="K3649" s="1433" t="str">
        <f t="shared" si="602"/>
        <v/>
      </c>
      <c r="L3649" s="383"/>
    </row>
    <row r="3650" spans="1:12" hidden="1">
      <c r="A3650" s="8">
        <v>85</v>
      </c>
      <c r="B3650" s="1107"/>
      <c r="C3650" s="1126">
        <v>1063</v>
      </c>
      <c r="D3650" s="1129" t="s">
        <v>1282</v>
      </c>
      <c r="E3650" s="1417"/>
      <c r="F3650" s="523">
        <f t="shared" si="607"/>
        <v>0</v>
      </c>
      <c r="G3650" s="436"/>
      <c r="H3650" s="437"/>
      <c r="I3650" s="437"/>
      <c r="J3650" s="438"/>
      <c r="K3650" s="1433" t="str">
        <f t="shared" si="602"/>
        <v/>
      </c>
      <c r="L3650" s="383"/>
    </row>
    <row r="3651" spans="1:12" hidden="1">
      <c r="A3651" s="8">
        <v>90</v>
      </c>
      <c r="B3651" s="1107"/>
      <c r="C3651" s="1130">
        <v>1069</v>
      </c>
      <c r="D3651" s="1131" t="s">
        <v>907</v>
      </c>
      <c r="E3651" s="1418"/>
      <c r="F3651" s="525">
        <f t="shared" si="607"/>
        <v>0</v>
      </c>
      <c r="G3651" s="622"/>
      <c r="H3651" s="623"/>
      <c r="I3651" s="623"/>
      <c r="J3651" s="587"/>
      <c r="K3651" s="1433" t="str">
        <f t="shared" si="602"/>
        <v/>
      </c>
      <c r="L3651" s="383"/>
    </row>
    <row r="3652" spans="1:12" hidden="1">
      <c r="A3652" s="8">
        <v>90</v>
      </c>
      <c r="B3652" s="1101"/>
      <c r="C3652" s="1124">
        <v>1091</v>
      </c>
      <c r="D3652" s="1128" t="s">
        <v>1325</v>
      </c>
      <c r="E3652" s="1416"/>
      <c r="F3652" s="521">
        <f t="shared" si="607"/>
        <v>0</v>
      </c>
      <c r="G3652" s="439"/>
      <c r="H3652" s="440"/>
      <c r="I3652" s="440"/>
      <c r="J3652" s="441"/>
      <c r="K3652" s="1433" t="str">
        <f t="shared" si="602"/>
        <v/>
      </c>
      <c r="L3652" s="383"/>
    </row>
    <row r="3653" spans="1:12" hidden="1">
      <c r="A3653" s="7">
        <v>115</v>
      </c>
      <c r="B3653" s="1107"/>
      <c r="C3653" s="1108">
        <v>1092</v>
      </c>
      <c r="D3653" s="1109" t="s">
        <v>1088</v>
      </c>
      <c r="E3653" s="509"/>
      <c r="F3653" s="518">
        <f t="shared" si="607"/>
        <v>0</v>
      </c>
      <c r="G3653" s="433"/>
      <c r="H3653" s="434"/>
      <c r="I3653" s="434"/>
      <c r="J3653" s="435"/>
      <c r="K3653" s="1433" t="str">
        <f t="shared" si="602"/>
        <v/>
      </c>
      <c r="L3653" s="383"/>
    </row>
    <row r="3654" spans="1:12" hidden="1">
      <c r="A3654" s="7">
        <v>125</v>
      </c>
      <c r="B3654" s="1107"/>
      <c r="C3654" s="1104">
        <v>1098</v>
      </c>
      <c r="D3654" s="1132" t="s">
        <v>908</v>
      </c>
      <c r="E3654" s="513"/>
      <c r="F3654" s="517">
        <f t="shared" si="607"/>
        <v>0</v>
      </c>
      <c r="G3654" s="442"/>
      <c r="H3654" s="443"/>
      <c r="I3654" s="443"/>
      <c r="J3654" s="444"/>
      <c r="K3654" s="1433" t="str">
        <f t="shared" si="602"/>
        <v/>
      </c>
      <c r="L3654" s="383"/>
    </row>
    <row r="3655" spans="1:12" hidden="1">
      <c r="A3655" s="8">
        <v>130</v>
      </c>
      <c r="B3655" s="1100">
        <v>1900</v>
      </c>
      <c r="C3655" s="2192" t="s">
        <v>575</v>
      </c>
      <c r="D3655" s="2192"/>
      <c r="E3655" s="351">
        <f t="shared" ref="E3655:J3655" si="608">SUM(E3656:E3658)</f>
        <v>0</v>
      </c>
      <c r="F3655" s="352">
        <f t="shared" si="608"/>
        <v>0</v>
      </c>
      <c r="G3655" s="463">
        <f t="shared" si="608"/>
        <v>0</v>
      </c>
      <c r="H3655" s="464">
        <f t="shared" si="608"/>
        <v>0</v>
      </c>
      <c r="I3655" s="464">
        <f t="shared" si="608"/>
        <v>0</v>
      </c>
      <c r="J3655" s="465">
        <f t="shared" si="608"/>
        <v>0</v>
      </c>
      <c r="K3655" s="1433" t="str">
        <f t="shared" si="602"/>
        <v/>
      </c>
      <c r="L3655" s="383"/>
    </row>
    <row r="3656" spans="1:12" ht="31.5" hidden="1">
      <c r="A3656" s="8">
        <v>135</v>
      </c>
      <c r="B3656" s="1107"/>
      <c r="C3656" s="1102">
        <v>1901</v>
      </c>
      <c r="D3656" s="1133" t="s">
        <v>576</v>
      </c>
      <c r="E3656" s="507"/>
      <c r="F3656" s="516">
        <f>G3656+H3656+I3656+J3656</f>
        <v>0</v>
      </c>
      <c r="G3656" s="430"/>
      <c r="H3656" s="431"/>
      <c r="I3656" s="431"/>
      <c r="J3656" s="432"/>
      <c r="K3656" s="1433" t="str">
        <f t="shared" si="602"/>
        <v/>
      </c>
      <c r="L3656" s="383"/>
    </row>
    <row r="3657" spans="1:12" ht="31.5" hidden="1">
      <c r="A3657" s="8">
        <v>140</v>
      </c>
      <c r="B3657" s="1134"/>
      <c r="C3657" s="1108">
        <v>1981</v>
      </c>
      <c r="D3657" s="1135" t="s">
        <v>577</v>
      </c>
      <c r="E3657" s="509"/>
      <c r="F3657" s="518">
        <f>G3657+H3657+I3657+J3657</f>
        <v>0</v>
      </c>
      <c r="G3657" s="433"/>
      <c r="H3657" s="434"/>
      <c r="I3657" s="434"/>
      <c r="J3657" s="435"/>
      <c r="K3657" s="1433" t="str">
        <f t="shared" si="602"/>
        <v/>
      </c>
      <c r="L3657" s="383"/>
    </row>
    <row r="3658" spans="1:12" ht="31.5" hidden="1">
      <c r="A3658" s="8">
        <v>145</v>
      </c>
      <c r="B3658" s="1107"/>
      <c r="C3658" s="1104">
        <v>1991</v>
      </c>
      <c r="D3658" s="1136" t="s">
        <v>578</v>
      </c>
      <c r="E3658" s="513"/>
      <c r="F3658" s="517">
        <f>G3658+H3658+I3658+J3658</f>
        <v>0</v>
      </c>
      <c r="G3658" s="442"/>
      <c r="H3658" s="443"/>
      <c r="I3658" s="443"/>
      <c r="J3658" s="444"/>
      <c r="K3658" s="1433" t="str">
        <f t="shared" si="602"/>
        <v/>
      </c>
      <c r="L3658" s="383"/>
    </row>
    <row r="3659" spans="1:12" hidden="1">
      <c r="A3659" s="8">
        <v>150</v>
      </c>
      <c r="B3659" s="1100">
        <v>2100</v>
      </c>
      <c r="C3659" s="2192" t="s">
        <v>1072</v>
      </c>
      <c r="D3659" s="2192"/>
      <c r="E3659" s="351">
        <f t="shared" ref="E3659:J3659" si="609">SUM(E3660:E3664)</f>
        <v>0</v>
      </c>
      <c r="F3659" s="352">
        <f t="shared" si="609"/>
        <v>0</v>
      </c>
      <c r="G3659" s="463">
        <f t="shared" si="609"/>
        <v>0</v>
      </c>
      <c r="H3659" s="464">
        <f t="shared" si="609"/>
        <v>0</v>
      </c>
      <c r="I3659" s="464">
        <f t="shared" si="609"/>
        <v>0</v>
      </c>
      <c r="J3659" s="465">
        <f t="shared" si="609"/>
        <v>0</v>
      </c>
      <c r="K3659" s="1433" t="str">
        <f t="shared" si="602"/>
        <v/>
      </c>
      <c r="L3659" s="383"/>
    </row>
    <row r="3660" spans="1:12" hidden="1">
      <c r="A3660" s="8">
        <v>155</v>
      </c>
      <c r="B3660" s="1107"/>
      <c r="C3660" s="1102">
        <v>2110</v>
      </c>
      <c r="D3660" s="1137" t="s">
        <v>909</v>
      </c>
      <c r="E3660" s="507"/>
      <c r="F3660" s="516">
        <f>G3660+H3660+I3660+J3660</f>
        <v>0</v>
      </c>
      <c r="G3660" s="430"/>
      <c r="H3660" s="431"/>
      <c r="I3660" s="431"/>
      <c r="J3660" s="432"/>
      <c r="K3660" s="1433" t="str">
        <f t="shared" si="602"/>
        <v/>
      </c>
      <c r="L3660" s="383"/>
    </row>
    <row r="3661" spans="1:12" hidden="1">
      <c r="A3661" s="8">
        <v>160</v>
      </c>
      <c r="B3661" s="1134"/>
      <c r="C3661" s="1108">
        <v>2120</v>
      </c>
      <c r="D3661" s="1111" t="s">
        <v>910</v>
      </c>
      <c r="E3661" s="509"/>
      <c r="F3661" s="518">
        <f>G3661+H3661+I3661+J3661</f>
        <v>0</v>
      </c>
      <c r="G3661" s="433"/>
      <c r="H3661" s="434"/>
      <c r="I3661" s="434"/>
      <c r="J3661" s="435"/>
      <c r="K3661" s="1433" t="str">
        <f t="shared" si="602"/>
        <v/>
      </c>
      <c r="L3661" s="383"/>
    </row>
    <row r="3662" spans="1:12" hidden="1">
      <c r="A3662" s="8">
        <v>165</v>
      </c>
      <c r="B3662" s="1134"/>
      <c r="C3662" s="1108">
        <v>2125</v>
      </c>
      <c r="D3662" s="1111" t="s">
        <v>1026</v>
      </c>
      <c r="E3662" s="509"/>
      <c r="F3662" s="518">
        <f>G3662+H3662+I3662+J3662</f>
        <v>0</v>
      </c>
      <c r="G3662" s="433"/>
      <c r="H3662" s="434"/>
      <c r="I3662" s="1398">
        <v>0</v>
      </c>
      <c r="J3662" s="435"/>
      <c r="K3662" s="1433" t="str">
        <f t="shared" si="602"/>
        <v/>
      </c>
      <c r="L3662" s="383"/>
    </row>
    <row r="3663" spans="1:12" hidden="1">
      <c r="A3663" s="8">
        <v>175</v>
      </c>
      <c r="B3663" s="1106"/>
      <c r="C3663" s="1108">
        <v>2140</v>
      </c>
      <c r="D3663" s="1111" t="s">
        <v>912</v>
      </c>
      <c r="E3663" s="509"/>
      <c r="F3663" s="518">
        <f>G3663+H3663+I3663+J3663</f>
        <v>0</v>
      </c>
      <c r="G3663" s="433"/>
      <c r="H3663" s="434"/>
      <c r="I3663" s="1398">
        <v>0</v>
      </c>
      <c r="J3663" s="435"/>
      <c r="K3663" s="1433" t="str">
        <f t="shared" si="602"/>
        <v/>
      </c>
      <c r="L3663" s="383"/>
    </row>
    <row r="3664" spans="1:12" hidden="1">
      <c r="A3664" s="8">
        <v>180</v>
      </c>
      <c r="B3664" s="1107"/>
      <c r="C3664" s="1104">
        <v>2190</v>
      </c>
      <c r="D3664" s="1138" t="s">
        <v>913</v>
      </c>
      <c r="E3664" s="513"/>
      <c r="F3664" s="517">
        <f>G3664+H3664+I3664+J3664</f>
        <v>0</v>
      </c>
      <c r="G3664" s="442"/>
      <c r="H3664" s="443"/>
      <c r="I3664" s="1400">
        <v>0</v>
      </c>
      <c r="J3664" s="444"/>
      <c r="K3664" s="1433" t="str">
        <f t="shared" si="602"/>
        <v/>
      </c>
      <c r="L3664" s="383"/>
    </row>
    <row r="3665" spans="1:12" hidden="1">
      <c r="A3665" s="8">
        <v>185</v>
      </c>
      <c r="B3665" s="1100">
        <v>2200</v>
      </c>
      <c r="C3665" s="2192" t="s">
        <v>914</v>
      </c>
      <c r="D3665" s="2192"/>
      <c r="E3665" s="351">
        <f t="shared" ref="E3665:J3665" si="610">SUM(E3666:E3667)</f>
        <v>0</v>
      </c>
      <c r="F3665" s="352">
        <f t="shared" si="610"/>
        <v>0</v>
      </c>
      <c r="G3665" s="463">
        <f t="shared" si="610"/>
        <v>0</v>
      </c>
      <c r="H3665" s="464">
        <f t="shared" si="610"/>
        <v>0</v>
      </c>
      <c r="I3665" s="464">
        <f t="shared" si="610"/>
        <v>0</v>
      </c>
      <c r="J3665" s="465">
        <f t="shared" si="610"/>
        <v>0</v>
      </c>
      <c r="K3665" s="1433" t="str">
        <f t="shared" si="602"/>
        <v/>
      </c>
      <c r="L3665" s="383"/>
    </row>
    <row r="3666" spans="1:12" hidden="1">
      <c r="A3666" s="8">
        <v>190</v>
      </c>
      <c r="B3666" s="1107"/>
      <c r="C3666" s="1102">
        <v>2221</v>
      </c>
      <c r="D3666" s="1103" t="s">
        <v>1265</v>
      </c>
      <c r="E3666" s="507"/>
      <c r="F3666" s="516">
        <f t="shared" ref="F3666:F3671" si="611">G3666+H3666+I3666+J3666</f>
        <v>0</v>
      </c>
      <c r="G3666" s="430"/>
      <c r="H3666" s="431"/>
      <c r="I3666" s="431"/>
      <c r="J3666" s="432"/>
      <c r="K3666" s="1433" t="str">
        <f t="shared" si="602"/>
        <v/>
      </c>
      <c r="L3666" s="383"/>
    </row>
    <row r="3667" spans="1:12" hidden="1">
      <c r="A3667" s="8">
        <v>200</v>
      </c>
      <c r="B3667" s="1107"/>
      <c r="C3667" s="1104">
        <v>2224</v>
      </c>
      <c r="D3667" s="1105" t="s">
        <v>915</v>
      </c>
      <c r="E3667" s="513"/>
      <c r="F3667" s="517">
        <f t="shared" si="611"/>
        <v>0</v>
      </c>
      <c r="G3667" s="442"/>
      <c r="H3667" s="443"/>
      <c r="I3667" s="443"/>
      <c r="J3667" s="444"/>
      <c r="K3667" s="1433" t="str">
        <f t="shared" si="602"/>
        <v/>
      </c>
      <c r="L3667" s="383"/>
    </row>
    <row r="3668" spans="1:12" hidden="1">
      <c r="A3668" s="8">
        <v>200</v>
      </c>
      <c r="B3668" s="1100">
        <v>2500</v>
      </c>
      <c r="C3668" s="2192" t="s">
        <v>916</v>
      </c>
      <c r="D3668" s="2200"/>
      <c r="E3668" s="1415"/>
      <c r="F3668" s="352">
        <f t="shared" si="611"/>
        <v>0</v>
      </c>
      <c r="G3668" s="1214"/>
      <c r="H3668" s="1215"/>
      <c r="I3668" s="1215"/>
      <c r="J3668" s="1216"/>
      <c r="K3668" s="1433" t="str">
        <f t="shared" si="602"/>
        <v/>
      </c>
      <c r="L3668" s="383"/>
    </row>
    <row r="3669" spans="1:12" hidden="1">
      <c r="A3669" s="8">
        <v>205</v>
      </c>
      <c r="B3669" s="1100">
        <v>2600</v>
      </c>
      <c r="C3669" s="2193" t="s">
        <v>917</v>
      </c>
      <c r="D3669" s="2194"/>
      <c r="E3669" s="1415"/>
      <c r="F3669" s="352">
        <f t="shared" si="611"/>
        <v>0</v>
      </c>
      <c r="G3669" s="1214"/>
      <c r="H3669" s="1215"/>
      <c r="I3669" s="1215"/>
      <c r="J3669" s="1216"/>
      <c r="K3669" s="1433" t="str">
        <f t="shared" si="602"/>
        <v/>
      </c>
      <c r="L3669" s="383"/>
    </row>
    <row r="3670" spans="1:12" hidden="1">
      <c r="A3670" s="8">
        <v>210</v>
      </c>
      <c r="B3670" s="1100">
        <v>2700</v>
      </c>
      <c r="C3670" s="2193" t="s">
        <v>918</v>
      </c>
      <c r="D3670" s="2194"/>
      <c r="E3670" s="1415"/>
      <c r="F3670" s="352">
        <f t="shared" si="611"/>
        <v>0</v>
      </c>
      <c r="G3670" s="1214"/>
      <c r="H3670" s="1215"/>
      <c r="I3670" s="1215"/>
      <c r="J3670" s="1216"/>
      <c r="K3670" s="1433" t="str">
        <f t="shared" si="602"/>
        <v/>
      </c>
      <c r="L3670" s="383"/>
    </row>
    <row r="3671" spans="1:12" hidden="1">
      <c r="A3671" s="8">
        <v>215</v>
      </c>
      <c r="B3671" s="1100">
        <v>2800</v>
      </c>
      <c r="C3671" s="2193" t="s">
        <v>1729</v>
      </c>
      <c r="D3671" s="2194"/>
      <c r="E3671" s="1415"/>
      <c r="F3671" s="352">
        <f t="shared" si="611"/>
        <v>0</v>
      </c>
      <c r="G3671" s="1214"/>
      <c r="H3671" s="1215"/>
      <c r="I3671" s="1215"/>
      <c r="J3671" s="1216"/>
      <c r="K3671" s="1433" t="str">
        <f t="shared" si="602"/>
        <v/>
      </c>
      <c r="L3671" s="383"/>
    </row>
    <row r="3672" spans="1:12" ht="36" hidden="1" customHeight="1">
      <c r="A3672" s="7">
        <v>220</v>
      </c>
      <c r="B3672" s="1100">
        <v>2900</v>
      </c>
      <c r="C3672" s="2192" t="s">
        <v>919</v>
      </c>
      <c r="D3672" s="2192"/>
      <c r="E3672" s="351">
        <f t="shared" ref="E3672:J3672" si="612">SUM(E3673:E3680)</f>
        <v>0</v>
      </c>
      <c r="F3672" s="352">
        <f t="shared" si="612"/>
        <v>0</v>
      </c>
      <c r="G3672" s="463">
        <f t="shared" si="612"/>
        <v>0</v>
      </c>
      <c r="H3672" s="464">
        <f t="shared" si="612"/>
        <v>0</v>
      </c>
      <c r="I3672" s="464">
        <f t="shared" si="612"/>
        <v>0</v>
      </c>
      <c r="J3672" s="465">
        <f t="shared" si="612"/>
        <v>0</v>
      </c>
      <c r="K3672" s="1433" t="str">
        <f t="shared" si="602"/>
        <v/>
      </c>
      <c r="L3672" s="383"/>
    </row>
    <row r="3673" spans="1:12" hidden="1">
      <c r="A3673" s="8">
        <v>225</v>
      </c>
      <c r="B3673" s="1139"/>
      <c r="C3673" s="1102">
        <v>2910</v>
      </c>
      <c r="D3673" s="1140" t="s">
        <v>2144</v>
      </c>
      <c r="E3673" s="507"/>
      <c r="F3673" s="516">
        <f t="shared" ref="F3673:F3680" si="613">G3673+H3673+I3673+J3673</f>
        <v>0</v>
      </c>
      <c r="G3673" s="430"/>
      <c r="H3673" s="431"/>
      <c r="I3673" s="431"/>
      <c r="J3673" s="432"/>
      <c r="K3673" s="1433" t="str">
        <f t="shared" si="602"/>
        <v/>
      </c>
      <c r="L3673" s="383"/>
    </row>
    <row r="3674" spans="1:12" hidden="1">
      <c r="A3674" s="8">
        <v>230</v>
      </c>
      <c r="B3674" s="1139"/>
      <c r="C3674" s="1126">
        <v>2920</v>
      </c>
      <c r="D3674" s="1141" t="s">
        <v>2143</v>
      </c>
      <c r="E3674" s="1417"/>
      <c r="F3674" s="523">
        <f>G3674+H3674+I3674+J3674</f>
        <v>0</v>
      </c>
      <c r="G3674" s="436"/>
      <c r="H3674" s="437"/>
      <c r="I3674" s="437"/>
      <c r="J3674" s="438"/>
      <c r="K3674" s="1433" t="str">
        <f t="shared" si="602"/>
        <v/>
      </c>
      <c r="L3674" s="383"/>
    </row>
    <row r="3675" spans="1:12" ht="31.5" hidden="1">
      <c r="A3675" s="8">
        <v>245</v>
      </c>
      <c r="B3675" s="1139"/>
      <c r="C3675" s="1126">
        <v>2969</v>
      </c>
      <c r="D3675" s="1141" t="s">
        <v>920</v>
      </c>
      <c r="E3675" s="1417"/>
      <c r="F3675" s="523">
        <f t="shared" si="613"/>
        <v>0</v>
      </c>
      <c r="G3675" s="436"/>
      <c r="H3675" s="437"/>
      <c r="I3675" s="437"/>
      <c r="J3675" s="438"/>
      <c r="K3675" s="1433" t="str">
        <f t="shared" si="602"/>
        <v/>
      </c>
      <c r="L3675" s="383"/>
    </row>
    <row r="3676" spans="1:12" ht="31.5" hidden="1">
      <c r="A3676" s="7">
        <v>220</v>
      </c>
      <c r="B3676" s="1139"/>
      <c r="C3676" s="1142">
        <v>2970</v>
      </c>
      <c r="D3676" s="1143" t="s">
        <v>921</v>
      </c>
      <c r="E3676" s="1419"/>
      <c r="F3676" s="527">
        <f t="shared" si="613"/>
        <v>0</v>
      </c>
      <c r="G3676" s="630"/>
      <c r="H3676" s="631"/>
      <c r="I3676" s="631"/>
      <c r="J3676" s="606"/>
      <c r="K3676" s="1433" t="str">
        <f t="shared" si="602"/>
        <v/>
      </c>
      <c r="L3676" s="383"/>
    </row>
    <row r="3677" spans="1:12" hidden="1">
      <c r="A3677" s="8">
        <v>225</v>
      </c>
      <c r="B3677" s="1139"/>
      <c r="C3677" s="1130">
        <v>2989</v>
      </c>
      <c r="D3677" s="1144" t="s">
        <v>922</v>
      </c>
      <c r="E3677" s="1418"/>
      <c r="F3677" s="525">
        <f t="shared" si="613"/>
        <v>0</v>
      </c>
      <c r="G3677" s="622"/>
      <c r="H3677" s="623"/>
      <c r="I3677" s="623"/>
      <c r="J3677" s="587"/>
      <c r="K3677" s="1433" t="str">
        <f t="shared" si="602"/>
        <v/>
      </c>
      <c r="L3677" s="383"/>
    </row>
    <row r="3678" spans="1:12" ht="31.5" hidden="1">
      <c r="A3678" s="8">
        <v>230</v>
      </c>
      <c r="B3678" s="1107"/>
      <c r="C3678" s="1124">
        <v>2990</v>
      </c>
      <c r="D3678" s="1145" t="s">
        <v>2145</v>
      </c>
      <c r="E3678" s="1416"/>
      <c r="F3678" s="521">
        <f>G3678+H3678+I3678+J3678</f>
        <v>0</v>
      </c>
      <c r="G3678" s="439"/>
      <c r="H3678" s="440"/>
      <c r="I3678" s="440"/>
      <c r="J3678" s="441"/>
      <c r="K3678" s="1433" t="str">
        <f t="shared" si="602"/>
        <v/>
      </c>
      <c r="L3678" s="383"/>
    </row>
    <row r="3679" spans="1:12" hidden="1">
      <c r="A3679" s="8">
        <v>235</v>
      </c>
      <c r="B3679" s="1107"/>
      <c r="C3679" s="1124">
        <v>2991</v>
      </c>
      <c r="D3679" s="1145" t="s">
        <v>923</v>
      </c>
      <c r="E3679" s="1416"/>
      <c r="F3679" s="521">
        <f t="shared" si="613"/>
        <v>0</v>
      </c>
      <c r="G3679" s="439"/>
      <c r="H3679" s="440"/>
      <c r="I3679" s="440"/>
      <c r="J3679" s="441"/>
      <c r="K3679" s="1433" t="str">
        <f t="shared" si="602"/>
        <v/>
      </c>
      <c r="L3679" s="383"/>
    </row>
    <row r="3680" spans="1:12" hidden="1">
      <c r="A3680" s="8">
        <v>240</v>
      </c>
      <c r="B3680" s="1107"/>
      <c r="C3680" s="1104">
        <v>2992</v>
      </c>
      <c r="D3680" s="1146" t="s">
        <v>924</v>
      </c>
      <c r="E3680" s="513"/>
      <c r="F3680" s="517">
        <f t="shared" si="613"/>
        <v>0</v>
      </c>
      <c r="G3680" s="442"/>
      <c r="H3680" s="443"/>
      <c r="I3680" s="443"/>
      <c r="J3680" s="444"/>
      <c r="K3680" s="1433" t="str">
        <f t="shared" si="602"/>
        <v/>
      </c>
      <c r="L3680" s="383"/>
    </row>
    <row r="3681" spans="1:12" hidden="1">
      <c r="A3681" s="8">
        <v>245</v>
      </c>
      <c r="B3681" s="1100">
        <v>3300</v>
      </c>
      <c r="C3681" s="1147" t="s">
        <v>2237</v>
      </c>
      <c r="D3681" s="1977"/>
      <c r="E3681" s="351">
        <f t="shared" ref="E3681:J3681" si="614">SUM(E3682:E3686)</f>
        <v>0</v>
      </c>
      <c r="F3681" s="352">
        <f t="shared" si="614"/>
        <v>0</v>
      </c>
      <c r="G3681" s="463">
        <f t="shared" si="614"/>
        <v>0</v>
      </c>
      <c r="H3681" s="464">
        <f t="shared" si="614"/>
        <v>0</v>
      </c>
      <c r="I3681" s="464">
        <f t="shared" si="614"/>
        <v>0</v>
      </c>
      <c r="J3681" s="465">
        <f t="shared" si="614"/>
        <v>0</v>
      </c>
      <c r="K3681" s="1433" t="str">
        <f t="shared" si="602"/>
        <v/>
      </c>
      <c r="L3681" s="383"/>
    </row>
    <row r="3682" spans="1:12" hidden="1">
      <c r="A3682" s="7">
        <v>250</v>
      </c>
      <c r="B3682" s="1106"/>
      <c r="C3682" s="1102">
        <v>3301</v>
      </c>
      <c r="D3682" s="1148" t="s">
        <v>926</v>
      </c>
      <c r="E3682" s="507"/>
      <c r="F3682" s="516">
        <f t="shared" ref="F3682:F3689" si="615">G3682+H3682+I3682+J3682</f>
        <v>0</v>
      </c>
      <c r="G3682" s="430"/>
      <c r="H3682" s="431"/>
      <c r="I3682" s="1396">
        <v>0</v>
      </c>
      <c r="J3682" s="637">
        <v>0</v>
      </c>
      <c r="K3682" s="1433" t="str">
        <f t="shared" si="602"/>
        <v/>
      </c>
      <c r="L3682" s="383"/>
    </row>
    <row r="3683" spans="1:12" hidden="1">
      <c r="A3683" s="8">
        <v>255</v>
      </c>
      <c r="B3683" s="1106"/>
      <c r="C3683" s="1108">
        <v>3302</v>
      </c>
      <c r="D3683" s="1149" t="s">
        <v>1027</v>
      </c>
      <c r="E3683" s="509"/>
      <c r="F3683" s="518">
        <f t="shared" si="615"/>
        <v>0</v>
      </c>
      <c r="G3683" s="433"/>
      <c r="H3683" s="434"/>
      <c r="I3683" s="1398">
        <v>0</v>
      </c>
      <c r="J3683" s="638">
        <v>0</v>
      </c>
      <c r="K3683" s="1433" t="str">
        <f t="shared" si="602"/>
        <v/>
      </c>
      <c r="L3683" s="383"/>
    </row>
    <row r="3684" spans="1:12" hidden="1">
      <c r="A3684" s="8">
        <v>265</v>
      </c>
      <c r="B3684" s="1106"/>
      <c r="C3684" s="1108">
        <v>3303</v>
      </c>
      <c r="D3684" s="1149" t="s">
        <v>927</v>
      </c>
      <c r="E3684" s="509"/>
      <c r="F3684" s="518">
        <f t="shared" si="615"/>
        <v>0</v>
      </c>
      <c r="G3684" s="433"/>
      <c r="H3684" s="434"/>
      <c r="I3684" s="1398">
        <v>0</v>
      </c>
      <c r="J3684" s="638">
        <v>0</v>
      </c>
      <c r="K3684" s="1433" t="str">
        <f t="shared" si="602"/>
        <v/>
      </c>
      <c r="L3684" s="383"/>
    </row>
    <row r="3685" spans="1:12" hidden="1">
      <c r="A3685" s="7">
        <v>270</v>
      </c>
      <c r="B3685" s="1106"/>
      <c r="C3685" s="1108">
        <v>3304</v>
      </c>
      <c r="D3685" s="1149" t="s">
        <v>928</v>
      </c>
      <c r="E3685" s="509"/>
      <c r="F3685" s="518">
        <f t="shared" si="615"/>
        <v>0</v>
      </c>
      <c r="G3685" s="433"/>
      <c r="H3685" s="434"/>
      <c r="I3685" s="1398">
        <v>0</v>
      </c>
      <c r="J3685" s="638">
        <v>0</v>
      </c>
      <c r="K3685" s="1433" t="str">
        <f t="shared" si="602"/>
        <v/>
      </c>
      <c r="L3685" s="383"/>
    </row>
    <row r="3686" spans="1:12" ht="31.5" hidden="1">
      <c r="A3686" s="7">
        <v>290</v>
      </c>
      <c r="B3686" s="1106"/>
      <c r="C3686" s="1104">
        <v>3306</v>
      </c>
      <c r="D3686" s="1150" t="s">
        <v>1730</v>
      </c>
      <c r="E3686" s="513"/>
      <c r="F3686" s="517">
        <f t="shared" si="615"/>
        <v>0</v>
      </c>
      <c r="G3686" s="442"/>
      <c r="H3686" s="443"/>
      <c r="I3686" s="1400">
        <v>0</v>
      </c>
      <c r="J3686" s="1405">
        <v>0</v>
      </c>
      <c r="K3686" s="1433" t="str">
        <f t="shared" si="602"/>
        <v/>
      </c>
      <c r="L3686" s="383"/>
    </row>
    <row r="3687" spans="1:12" hidden="1">
      <c r="A3687" s="7">
        <v>320</v>
      </c>
      <c r="B3687" s="1100">
        <v>3900</v>
      </c>
      <c r="C3687" s="2192" t="s">
        <v>929</v>
      </c>
      <c r="D3687" s="2192"/>
      <c r="E3687" s="1415"/>
      <c r="F3687" s="352">
        <f t="shared" si="615"/>
        <v>0</v>
      </c>
      <c r="G3687" s="1214"/>
      <c r="H3687" s="1215"/>
      <c r="I3687" s="1215"/>
      <c r="J3687" s="1216"/>
      <c r="K3687" s="1433" t="str">
        <f t="shared" ref="K3687:K3734" si="616">(IF($E3687&lt;&gt;0,$K$2,IF($F3687&lt;&gt;0,$K$2,IF($G3687&lt;&gt;0,$K$2,IF($H3687&lt;&gt;0,$K$2,IF($I3687&lt;&gt;0,$K$2,IF($J3687&lt;&gt;0,$K$2,"")))))))</f>
        <v/>
      </c>
      <c r="L3687" s="383"/>
    </row>
    <row r="3688" spans="1:12" hidden="1">
      <c r="A3688" s="7">
        <v>330</v>
      </c>
      <c r="B3688" s="1100">
        <v>4000</v>
      </c>
      <c r="C3688" s="2192" t="s">
        <v>930</v>
      </c>
      <c r="D3688" s="2192"/>
      <c r="E3688" s="1415"/>
      <c r="F3688" s="352">
        <f t="shared" si="615"/>
        <v>0</v>
      </c>
      <c r="G3688" s="1214"/>
      <c r="H3688" s="1215"/>
      <c r="I3688" s="1215"/>
      <c r="J3688" s="1216"/>
      <c r="K3688" s="1433" t="str">
        <f t="shared" si="616"/>
        <v/>
      </c>
      <c r="L3688" s="383"/>
    </row>
    <row r="3689" spans="1:12" hidden="1">
      <c r="A3689" s="7">
        <v>350</v>
      </c>
      <c r="B3689" s="1100">
        <v>4100</v>
      </c>
      <c r="C3689" s="2192" t="s">
        <v>931</v>
      </c>
      <c r="D3689" s="2192"/>
      <c r="E3689" s="1415"/>
      <c r="F3689" s="352">
        <f t="shared" si="615"/>
        <v>0</v>
      </c>
      <c r="G3689" s="1214"/>
      <c r="H3689" s="1215"/>
      <c r="I3689" s="1215"/>
      <c r="J3689" s="1216"/>
      <c r="K3689" s="1433" t="str">
        <f t="shared" si="616"/>
        <v/>
      </c>
      <c r="L3689" s="383"/>
    </row>
    <row r="3690" spans="1:12" hidden="1">
      <c r="A3690" s="8">
        <v>355</v>
      </c>
      <c r="B3690" s="1100">
        <v>4200</v>
      </c>
      <c r="C3690" s="2192" t="s">
        <v>932</v>
      </c>
      <c r="D3690" s="2192"/>
      <c r="E3690" s="351">
        <f t="shared" ref="E3690:J3690" si="617">SUM(E3691:E3696)</f>
        <v>0</v>
      </c>
      <c r="F3690" s="352">
        <f t="shared" si="617"/>
        <v>0</v>
      </c>
      <c r="G3690" s="463">
        <f t="shared" si="617"/>
        <v>0</v>
      </c>
      <c r="H3690" s="464">
        <f t="shared" si="617"/>
        <v>0</v>
      </c>
      <c r="I3690" s="464">
        <f t="shared" si="617"/>
        <v>0</v>
      </c>
      <c r="J3690" s="465">
        <f t="shared" si="617"/>
        <v>0</v>
      </c>
      <c r="K3690" s="1433" t="str">
        <f t="shared" si="616"/>
        <v/>
      </c>
      <c r="L3690" s="383"/>
    </row>
    <row r="3691" spans="1:12" hidden="1">
      <c r="A3691" s="8">
        <v>375</v>
      </c>
      <c r="B3691" s="1151"/>
      <c r="C3691" s="1102">
        <v>4201</v>
      </c>
      <c r="D3691" s="1103" t="s">
        <v>933</v>
      </c>
      <c r="E3691" s="507"/>
      <c r="F3691" s="516">
        <f t="shared" ref="F3691:F3696" si="618">G3691+H3691+I3691+J3691</f>
        <v>0</v>
      </c>
      <c r="G3691" s="430"/>
      <c r="H3691" s="431"/>
      <c r="I3691" s="431"/>
      <c r="J3691" s="432"/>
      <c r="K3691" s="1433" t="str">
        <f t="shared" si="616"/>
        <v/>
      </c>
      <c r="L3691" s="383"/>
    </row>
    <row r="3692" spans="1:12" hidden="1">
      <c r="A3692" s="8">
        <v>375</v>
      </c>
      <c r="B3692" s="1151"/>
      <c r="C3692" s="1108">
        <v>4202</v>
      </c>
      <c r="D3692" s="1152" t="s">
        <v>934</v>
      </c>
      <c r="E3692" s="509"/>
      <c r="F3692" s="518">
        <f t="shared" si="618"/>
        <v>0</v>
      </c>
      <c r="G3692" s="433"/>
      <c r="H3692" s="434"/>
      <c r="I3692" s="434"/>
      <c r="J3692" s="435"/>
      <c r="K3692" s="1433" t="str">
        <f t="shared" si="616"/>
        <v/>
      </c>
      <c r="L3692" s="383"/>
    </row>
    <row r="3693" spans="1:12" hidden="1">
      <c r="A3693" s="8">
        <v>380</v>
      </c>
      <c r="B3693" s="1151"/>
      <c r="C3693" s="1108">
        <v>4214</v>
      </c>
      <c r="D3693" s="1152" t="s">
        <v>935</v>
      </c>
      <c r="E3693" s="509"/>
      <c r="F3693" s="518">
        <f t="shared" si="618"/>
        <v>0</v>
      </c>
      <c r="G3693" s="433"/>
      <c r="H3693" s="434"/>
      <c r="I3693" s="434"/>
      <c r="J3693" s="435"/>
      <c r="K3693" s="1433" t="str">
        <f t="shared" si="616"/>
        <v/>
      </c>
      <c r="L3693" s="383"/>
    </row>
    <row r="3694" spans="1:12" hidden="1">
      <c r="A3694" s="8">
        <v>385</v>
      </c>
      <c r="B3694" s="1151"/>
      <c r="C3694" s="1108">
        <v>4217</v>
      </c>
      <c r="D3694" s="1152" t="s">
        <v>936</v>
      </c>
      <c r="E3694" s="509"/>
      <c r="F3694" s="518">
        <f t="shared" si="618"/>
        <v>0</v>
      </c>
      <c r="G3694" s="433"/>
      <c r="H3694" s="434"/>
      <c r="I3694" s="434"/>
      <c r="J3694" s="435"/>
      <c r="K3694" s="1433" t="str">
        <f t="shared" si="616"/>
        <v/>
      </c>
      <c r="L3694" s="383"/>
    </row>
    <row r="3695" spans="1:12" hidden="1">
      <c r="A3695" s="8">
        <v>390</v>
      </c>
      <c r="B3695" s="1151"/>
      <c r="C3695" s="1108">
        <v>4218</v>
      </c>
      <c r="D3695" s="1109" t="s">
        <v>937</v>
      </c>
      <c r="E3695" s="509"/>
      <c r="F3695" s="518">
        <f t="shared" si="618"/>
        <v>0</v>
      </c>
      <c r="G3695" s="433"/>
      <c r="H3695" s="434"/>
      <c r="I3695" s="434"/>
      <c r="J3695" s="435"/>
      <c r="K3695" s="1433" t="str">
        <f t="shared" si="616"/>
        <v/>
      </c>
      <c r="L3695" s="383"/>
    </row>
    <row r="3696" spans="1:12" hidden="1">
      <c r="A3696" s="8">
        <v>390</v>
      </c>
      <c r="B3696" s="1151"/>
      <c r="C3696" s="1104">
        <v>4219</v>
      </c>
      <c r="D3696" s="1136" t="s">
        <v>938</v>
      </c>
      <c r="E3696" s="513"/>
      <c r="F3696" s="517">
        <f t="shared" si="618"/>
        <v>0</v>
      </c>
      <c r="G3696" s="442"/>
      <c r="H3696" s="443"/>
      <c r="I3696" s="443"/>
      <c r="J3696" s="444"/>
      <c r="K3696" s="1433" t="str">
        <f t="shared" si="616"/>
        <v/>
      </c>
      <c r="L3696" s="383"/>
    </row>
    <row r="3697" spans="1:12" hidden="1">
      <c r="A3697" s="8">
        <v>395</v>
      </c>
      <c r="B3697" s="1100">
        <v>4300</v>
      </c>
      <c r="C3697" s="2192" t="s">
        <v>1734</v>
      </c>
      <c r="D3697" s="2192"/>
      <c r="E3697" s="351">
        <f t="shared" ref="E3697:J3697" si="619">SUM(E3698:E3700)</f>
        <v>0</v>
      </c>
      <c r="F3697" s="352">
        <f t="shared" si="619"/>
        <v>0</v>
      </c>
      <c r="G3697" s="463">
        <f t="shared" si="619"/>
        <v>0</v>
      </c>
      <c r="H3697" s="464">
        <f t="shared" si="619"/>
        <v>0</v>
      </c>
      <c r="I3697" s="464">
        <f t="shared" si="619"/>
        <v>0</v>
      </c>
      <c r="J3697" s="465">
        <f t="shared" si="619"/>
        <v>0</v>
      </c>
      <c r="K3697" s="1433" t="str">
        <f t="shared" si="616"/>
        <v/>
      </c>
      <c r="L3697" s="383"/>
    </row>
    <row r="3698" spans="1:12" hidden="1">
      <c r="A3698" s="353">
        <v>397</v>
      </c>
      <c r="B3698" s="1151"/>
      <c r="C3698" s="1102">
        <v>4301</v>
      </c>
      <c r="D3698" s="1121" t="s">
        <v>939</v>
      </c>
      <c r="E3698" s="507"/>
      <c r="F3698" s="516">
        <f t="shared" ref="F3698:F3703" si="620">G3698+H3698+I3698+J3698</f>
        <v>0</v>
      </c>
      <c r="G3698" s="430"/>
      <c r="H3698" s="431"/>
      <c r="I3698" s="431"/>
      <c r="J3698" s="432"/>
      <c r="K3698" s="1433" t="str">
        <f t="shared" si="616"/>
        <v/>
      </c>
      <c r="L3698" s="383"/>
    </row>
    <row r="3699" spans="1:12" hidden="1">
      <c r="A3699" s="6">
        <v>398</v>
      </c>
      <c r="B3699" s="1151"/>
      <c r="C3699" s="1108">
        <v>4302</v>
      </c>
      <c r="D3699" s="1152" t="s">
        <v>1028</v>
      </c>
      <c r="E3699" s="509"/>
      <c r="F3699" s="518">
        <f t="shared" si="620"/>
        <v>0</v>
      </c>
      <c r="G3699" s="433"/>
      <c r="H3699" s="434"/>
      <c r="I3699" s="434"/>
      <c r="J3699" s="435"/>
      <c r="K3699" s="1433" t="str">
        <f t="shared" si="616"/>
        <v/>
      </c>
      <c r="L3699" s="383"/>
    </row>
    <row r="3700" spans="1:12" hidden="1">
      <c r="A3700" s="6">
        <v>399</v>
      </c>
      <c r="B3700" s="1151"/>
      <c r="C3700" s="1104">
        <v>4309</v>
      </c>
      <c r="D3700" s="1112" t="s">
        <v>941</v>
      </c>
      <c r="E3700" s="513"/>
      <c r="F3700" s="517">
        <f t="shared" si="620"/>
        <v>0</v>
      </c>
      <c r="G3700" s="442"/>
      <c r="H3700" s="443"/>
      <c r="I3700" s="443"/>
      <c r="J3700" s="444"/>
      <c r="K3700" s="1433" t="str">
        <f t="shared" si="616"/>
        <v/>
      </c>
      <c r="L3700" s="383"/>
    </row>
    <row r="3701" spans="1:12" hidden="1">
      <c r="A3701" s="6">
        <v>400</v>
      </c>
      <c r="B3701" s="1100">
        <v>4400</v>
      </c>
      <c r="C3701" s="2192" t="s">
        <v>1731</v>
      </c>
      <c r="D3701" s="2192"/>
      <c r="E3701" s="1415"/>
      <c r="F3701" s="352">
        <f t="shared" si="620"/>
        <v>0</v>
      </c>
      <c r="G3701" s="1214"/>
      <c r="H3701" s="1215"/>
      <c r="I3701" s="1215"/>
      <c r="J3701" s="1216"/>
      <c r="K3701" s="1433" t="str">
        <f t="shared" si="616"/>
        <v/>
      </c>
      <c r="L3701" s="383"/>
    </row>
    <row r="3702" spans="1:12" hidden="1">
      <c r="A3702" s="6">
        <v>401</v>
      </c>
      <c r="B3702" s="1100">
        <v>4500</v>
      </c>
      <c r="C3702" s="2192" t="s">
        <v>1732</v>
      </c>
      <c r="D3702" s="2192"/>
      <c r="E3702" s="1415"/>
      <c r="F3702" s="352">
        <f t="shared" si="620"/>
        <v>0</v>
      </c>
      <c r="G3702" s="1214"/>
      <c r="H3702" s="1215"/>
      <c r="I3702" s="1215"/>
      <c r="J3702" s="1216"/>
      <c r="K3702" s="1433" t="str">
        <f t="shared" si="616"/>
        <v/>
      </c>
      <c r="L3702" s="383"/>
    </row>
    <row r="3703" spans="1:12" hidden="1">
      <c r="A3703" s="14">
        <v>404</v>
      </c>
      <c r="B3703" s="1100">
        <v>4600</v>
      </c>
      <c r="C3703" s="2193" t="s">
        <v>942</v>
      </c>
      <c r="D3703" s="2194"/>
      <c r="E3703" s="1415"/>
      <c r="F3703" s="352">
        <f t="shared" si="620"/>
        <v>0</v>
      </c>
      <c r="G3703" s="1214"/>
      <c r="H3703" s="1215"/>
      <c r="I3703" s="1215"/>
      <c r="J3703" s="1216"/>
      <c r="K3703" s="1433" t="str">
        <f t="shared" si="616"/>
        <v/>
      </c>
      <c r="L3703" s="383"/>
    </row>
    <row r="3704" spans="1:12" hidden="1">
      <c r="A3704" s="14">
        <v>404</v>
      </c>
      <c r="B3704" s="1100">
        <v>4900</v>
      </c>
      <c r="C3704" s="2192" t="s">
        <v>579</v>
      </c>
      <c r="D3704" s="2192"/>
      <c r="E3704" s="351">
        <f t="shared" ref="E3704:J3704" si="621">+E3705+E3706</f>
        <v>0</v>
      </c>
      <c r="F3704" s="352">
        <f t="shared" si="621"/>
        <v>0</v>
      </c>
      <c r="G3704" s="463">
        <f t="shared" si="621"/>
        <v>0</v>
      </c>
      <c r="H3704" s="464">
        <f t="shared" si="621"/>
        <v>0</v>
      </c>
      <c r="I3704" s="464">
        <f t="shared" si="621"/>
        <v>0</v>
      </c>
      <c r="J3704" s="465">
        <f t="shared" si="621"/>
        <v>0</v>
      </c>
      <c r="K3704" s="1433" t="str">
        <f t="shared" si="616"/>
        <v/>
      </c>
      <c r="L3704" s="383"/>
    </row>
    <row r="3705" spans="1:12" hidden="1">
      <c r="A3705" s="7">
        <v>440</v>
      </c>
      <c r="B3705" s="1151"/>
      <c r="C3705" s="1102">
        <v>4901</v>
      </c>
      <c r="D3705" s="1153" t="s">
        <v>580</v>
      </c>
      <c r="E3705" s="507"/>
      <c r="F3705" s="516">
        <f>G3705+H3705+I3705+J3705</f>
        <v>0</v>
      </c>
      <c r="G3705" s="430"/>
      <c r="H3705" s="431"/>
      <c r="I3705" s="431"/>
      <c r="J3705" s="432"/>
      <c r="K3705" s="1433" t="str">
        <f t="shared" si="616"/>
        <v/>
      </c>
      <c r="L3705" s="383"/>
    </row>
    <row r="3706" spans="1:12" hidden="1">
      <c r="A3706" s="7">
        <v>450</v>
      </c>
      <c r="B3706" s="1151"/>
      <c r="C3706" s="1104">
        <v>4902</v>
      </c>
      <c r="D3706" s="1112" t="s">
        <v>581</v>
      </c>
      <c r="E3706" s="513"/>
      <c r="F3706" s="517">
        <f>G3706+H3706+I3706+J3706</f>
        <v>0</v>
      </c>
      <c r="G3706" s="442"/>
      <c r="H3706" s="443"/>
      <c r="I3706" s="443"/>
      <c r="J3706" s="444"/>
      <c r="K3706" s="1433" t="str">
        <f t="shared" si="616"/>
        <v/>
      </c>
      <c r="L3706" s="383"/>
    </row>
    <row r="3707" spans="1:12" hidden="1">
      <c r="A3707" s="7">
        <v>495</v>
      </c>
      <c r="B3707" s="1154">
        <v>5100</v>
      </c>
      <c r="C3707" s="2198" t="s">
        <v>943</v>
      </c>
      <c r="D3707" s="2198"/>
      <c r="E3707" s="1415"/>
      <c r="F3707" s="352">
        <f>G3707+H3707+I3707+J3707</f>
        <v>0</v>
      </c>
      <c r="G3707" s="1214"/>
      <c r="H3707" s="1215"/>
      <c r="I3707" s="1215"/>
      <c r="J3707" s="1216"/>
      <c r="K3707" s="1433" t="str">
        <f t="shared" si="616"/>
        <v/>
      </c>
      <c r="L3707" s="383"/>
    </row>
    <row r="3708" spans="1:12" hidden="1">
      <c r="A3708" s="8">
        <v>500</v>
      </c>
      <c r="B3708" s="1154">
        <v>5200</v>
      </c>
      <c r="C3708" s="2198" t="s">
        <v>944</v>
      </c>
      <c r="D3708" s="2198"/>
      <c r="E3708" s="351">
        <f t="shared" ref="E3708:J3708" si="622">SUM(E3709:E3715)</f>
        <v>0</v>
      </c>
      <c r="F3708" s="352">
        <f t="shared" si="622"/>
        <v>0</v>
      </c>
      <c r="G3708" s="463">
        <f t="shared" si="622"/>
        <v>0</v>
      </c>
      <c r="H3708" s="464">
        <f t="shared" si="622"/>
        <v>0</v>
      </c>
      <c r="I3708" s="464">
        <f t="shared" si="622"/>
        <v>0</v>
      </c>
      <c r="J3708" s="465">
        <f t="shared" si="622"/>
        <v>0</v>
      </c>
      <c r="K3708" s="1433" t="str">
        <f t="shared" si="616"/>
        <v/>
      </c>
      <c r="L3708" s="383"/>
    </row>
    <row r="3709" spans="1:12" hidden="1">
      <c r="A3709" s="8">
        <v>505</v>
      </c>
      <c r="B3709" s="1155"/>
      <c r="C3709" s="1156">
        <v>5201</v>
      </c>
      <c r="D3709" s="1157" t="s">
        <v>945</v>
      </c>
      <c r="E3709" s="507"/>
      <c r="F3709" s="516">
        <f t="shared" ref="F3709:F3715" si="623">G3709+H3709+I3709+J3709</f>
        <v>0</v>
      </c>
      <c r="G3709" s="430"/>
      <c r="H3709" s="431"/>
      <c r="I3709" s="431"/>
      <c r="J3709" s="432"/>
      <c r="K3709" s="1433" t="str">
        <f t="shared" si="616"/>
        <v/>
      </c>
      <c r="L3709" s="383"/>
    </row>
    <row r="3710" spans="1:12" hidden="1">
      <c r="A3710" s="8">
        <v>510</v>
      </c>
      <c r="B3710" s="1155"/>
      <c r="C3710" s="1158">
        <v>5202</v>
      </c>
      <c r="D3710" s="1159" t="s">
        <v>946</v>
      </c>
      <c r="E3710" s="509"/>
      <c r="F3710" s="518">
        <f t="shared" si="623"/>
        <v>0</v>
      </c>
      <c r="G3710" s="433"/>
      <c r="H3710" s="434"/>
      <c r="I3710" s="434"/>
      <c r="J3710" s="435"/>
      <c r="K3710" s="1433" t="str">
        <f t="shared" si="616"/>
        <v/>
      </c>
      <c r="L3710" s="383"/>
    </row>
    <row r="3711" spans="1:12" hidden="1">
      <c r="A3711" s="8">
        <v>515</v>
      </c>
      <c r="B3711" s="1155"/>
      <c r="C3711" s="1158">
        <v>5203</v>
      </c>
      <c r="D3711" s="1159" t="s">
        <v>264</v>
      </c>
      <c r="E3711" s="509"/>
      <c r="F3711" s="518">
        <f t="shared" si="623"/>
        <v>0</v>
      </c>
      <c r="G3711" s="433"/>
      <c r="H3711" s="434"/>
      <c r="I3711" s="434"/>
      <c r="J3711" s="435"/>
      <c r="K3711" s="1433" t="str">
        <f t="shared" si="616"/>
        <v/>
      </c>
      <c r="L3711" s="383"/>
    </row>
    <row r="3712" spans="1:12" hidden="1">
      <c r="A3712" s="8">
        <v>520</v>
      </c>
      <c r="B3712" s="1155"/>
      <c r="C3712" s="1158">
        <v>5204</v>
      </c>
      <c r="D3712" s="1159" t="s">
        <v>265</v>
      </c>
      <c r="E3712" s="509"/>
      <c r="F3712" s="518">
        <f t="shared" si="623"/>
        <v>0</v>
      </c>
      <c r="G3712" s="433"/>
      <c r="H3712" s="434"/>
      <c r="I3712" s="434"/>
      <c r="J3712" s="435"/>
      <c r="K3712" s="1433" t="str">
        <f t="shared" si="616"/>
        <v/>
      </c>
      <c r="L3712" s="383"/>
    </row>
    <row r="3713" spans="1:12" hidden="1">
      <c r="A3713" s="8">
        <v>525</v>
      </c>
      <c r="B3713" s="1155"/>
      <c r="C3713" s="1158">
        <v>5205</v>
      </c>
      <c r="D3713" s="1159" t="s">
        <v>266</v>
      </c>
      <c r="E3713" s="509"/>
      <c r="F3713" s="518">
        <f t="shared" si="623"/>
        <v>0</v>
      </c>
      <c r="G3713" s="433"/>
      <c r="H3713" s="434"/>
      <c r="I3713" s="434"/>
      <c r="J3713" s="435"/>
      <c r="K3713" s="1433" t="str">
        <f t="shared" si="616"/>
        <v/>
      </c>
      <c r="L3713" s="383"/>
    </row>
    <row r="3714" spans="1:12" hidden="1">
      <c r="A3714" s="7">
        <v>635</v>
      </c>
      <c r="B3714" s="1155"/>
      <c r="C3714" s="1158">
        <v>5206</v>
      </c>
      <c r="D3714" s="1159" t="s">
        <v>267</v>
      </c>
      <c r="E3714" s="509"/>
      <c r="F3714" s="518">
        <f t="shared" si="623"/>
        <v>0</v>
      </c>
      <c r="G3714" s="433"/>
      <c r="H3714" s="434"/>
      <c r="I3714" s="434"/>
      <c r="J3714" s="435"/>
      <c r="K3714" s="1433" t="str">
        <f t="shared" si="616"/>
        <v/>
      </c>
      <c r="L3714" s="383"/>
    </row>
    <row r="3715" spans="1:12" hidden="1">
      <c r="A3715" s="8">
        <v>640</v>
      </c>
      <c r="B3715" s="1155"/>
      <c r="C3715" s="1160">
        <v>5219</v>
      </c>
      <c r="D3715" s="1161" t="s">
        <v>268</v>
      </c>
      <c r="E3715" s="513"/>
      <c r="F3715" s="517">
        <f t="shared" si="623"/>
        <v>0</v>
      </c>
      <c r="G3715" s="442"/>
      <c r="H3715" s="443"/>
      <c r="I3715" s="443"/>
      <c r="J3715" s="444"/>
      <c r="K3715" s="1433" t="str">
        <f t="shared" si="616"/>
        <v/>
      </c>
      <c r="L3715" s="383"/>
    </row>
    <row r="3716" spans="1:12" hidden="1">
      <c r="A3716" s="8">
        <v>645</v>
      </c>
      <c r="B3716" s="1154">
        <v>5300</v>
      </c>
      <c r="C3716" s="2198" t="s">
        <v>269</v>
      </c>
      <c r="D3716" s="2198"/>
      <c r="E3716" s="351">
        <f t="shared" ref="E3716:J3716" si="624">SUM(E3717:E3718)</f>
        <v>0</v>
      </c>
      <c r="F3716" s="352">
        <f t="shared" si="624"/>
        <v>0</v>
      </c>
      <c r="G3716" s="463">
        <f t="shared" si="624"/>
        <v>0</v>
      </c>
      <c r="H3716" s="464">
        <f t="shared" si="624"/>
        <v>0</v>
      </c>
      <c r="I3716" s="464">
        <f t="shared" si="624"/>
        <v>0</v>
      </c>
      <c r="J3716" s="465">
        <f t="shared" si="624"/>
        <v>0</v>
      </c>
      <c r="K3716" s="1433" t="str">
        <f t="shared" si="616"/>
        <v/>
      </c>
      <c r="L3716" s="383"/>
    </row>
    <row r="3717" spans="1:12" hidden="1">
      <c r="A3717" s="8">
        <v>650</v>
      </c>
      <c r="B3717" s="1155"/>
      <c r="C3717" s="1156">
        <v>5301</v>
      </c>
      <c r="D3717" s="1157" t="s">
        <v>1266</v>
      </c>
      <c r="E3717" s="507"/>
      <c r="F3717" s="516">
        <f>G3717+H3717+I3717+J3717</f>
        <v>0</v>
      </c>
      <c r="G3717" s="430"/>
      <c r="H3717" s="431"/>
      <c r="I3717" s="431"/>
      <c r="J3717" s="432"/>
      <c r="K3717" s="1433" t="str">
        <f t="shared" si="616"/>
        <v/>
      </c>
      <c r="L3717" s="383"/>
    </row>
    <row r="3718" spans="1:12" hidden="1">
      <c r="A3718" s="7">
        <v>655</v>
      </c>
      <c r="B3718" s="1155"/>
      <c r="C3718" s="1160">
        <v>5309</v>
      </c>
      <c r="D3718" s="1161" t="s">
        <v>270</v>
      </c>
      <c r="E3718" s="513"/>
      <c r="F3718" s="517">
        <f>G3718+H3718+I3718+J3718</f>
        <v>0</v>
      </c>
      <c r="G3718" s="442"/>
      <c r="H3718" s="443"/>
      <c r="I3718" s="443"/>
      <c r="J3718" s="444"/>
      <c r="K3718" s="1433" t="str">
        <f t="shared" si="616"/>
        <v/>
      </c>
      <c r="L3718" s="383"/>
    </row>
    <row r="3719" spans="1:12" hidden="1">
      <c r="A3719" s="7">
        <v>665</v>
      </c>
      <c r="B3719" s="1154">
        <v>5400</v>
      </c>
      <c r="C3719" s="2198" t="s">
        <v>960</v>
      </c>
      <c r="D3719" s="2198"/>
      <c r="E3719" s="1415"/>
      <c r="F3719" s="352">
        <f>G3719+H3719+I3719+J3719</f>
        <v>0</v>
      </c>
      <c r="G3719" s="1214"/>
      <c r="H3719" s="1215"/>
      <c r="I3719" s="1215"/>
      <c r="J3719" s="1216"/>
      <c r="K3719" s="1433" t="str">
        <f t="shared" si="616"/>
        <v/>
      </c>
      <c r="L3719" s="383"/>
    </row>
    <row r="3720" spans="1:12" hidden="1">
      <c r="A3720" s="7">
        <v>675</v>
      </c>
      <c r="B3720" s="1100">
        <v>5500</v>
      </c>
      <c r="C3720" s="2192" t="s">
        <v>961</v>
      </c>
      <c r="D3720" s="2192"/>
      <c r="E3720" s="351">
        <f t="shared" ref="E3720:J3720" si="625">SUM(E3721:E3724)</f>
        <v>0</v>
      </c>
      <c r="F3720" s="352">
        <f t="shared" si="625"/>
        <v>0</v>
      </c>
      <c r="G3720" s="463">
        <f t="shared" si="625"/>
        <v>0</v>
      </c>
      <c r="H3720" s="464">
        <f t="shared" si="625"/>
        <v>0</v>
      </c>
      <c r="I3720" s="464">
        <f t="shared" si="625"/>
        <v>0</v>
      </c>
      <c r="J3720" s="465">
        <f t="shared" si="625"/>
        <v>0</v>
      </c>
      <c r="K3720" s="1433" t="str">
        <f t="shared" si="616"/>
        <v/>
      </c>
      <c r="L3720" s="383"/>
    </row>
    <row r="3721" spans="1:12" hidden="1">
      <c r="A3721" s="7">
        <v>685</v>
      </c>
      <c r="B3721" s="1151"/>
      <c r="C3721" s="1102">
        <v>5501</v>
      </c>
      <c r="D3721" s="1121" t="s">
        <v>962</v>
      </c>
      <c r="E3721" s="507"/>
      <c r="F3721" s="516">
        <f>G3721+H3721+I3721+J3721</f>
        <v>0</v>
      </c>
      <c r="G3721" s="430"/>
      <c r="H3721" s="431"/>
      <c r="I3721" s="431"/>
      <c r="J3721" s="432"/>
      <c r="K3721" s="1433" t="str">
        <f t="shared" si="616"/>
        <v/>
      </c>
      <c r="L3721" s="383"/>
    </row>
    <row r="3722" spans="1:12" hidden="1">
      <c r="A3722" s="8">
        <v>690</v>
      </c>
      <c r="B3722" s="1151"/>
      <c r="C3722" s="1108">
        <v>5502</v>
      </c>
      <c r="D3722" s="1109" t="s">
        <v>963</v>
      </c>
      <c r="E3722" s="509"/>
      <c r="F3722" s="518">
        <f>G3722+H3722+I3722+J3722</f>
        <v>0</v>
      </c>
      <c r="G3722" s="433"/>
      <c r="H3722" s="434"/>
      <c r="I3722" s="434"/>
      <c r="J3722" s="435"/>
      <c r="K3722" s="1433" t="str">
        <f t="shared" si="616"/>
        <v/>
      </c>
      <c r="L3722" s="383"/>
    </row>
    <row r="3723" spans="1:12" hidden="1">
      <c r="A3723" s="8">
        <v>695</v>
      </c>
      <c r="B3723" s="1151"/>
      <c r="C3723" s="1108">
        <v>5503</v>
      </c>
      <c r="D3723" s="1152" t="s">
        <v>964</v>
      </c>
      <c r="E3723" s="509"/>
      <c r="F3723" s="518">
        <f>G3723+H3723+I3723+J3723</f>
        <v>0</v>
      </c>
      <c r="G3723" s="433"/>
      <c r="H3723" s="434"/>
      <c r="I3723" s="434"/>
      <c r="J3723" s="435"/>
      <c r="K3723" s="1433" t="str">
        <f t="shared" si="616"/>
        <v/>
      </c>
      <c r="L3723" s="383"/>
    </row>
    <row r="3724" spans="1:12" hidden="1">
      <c r="A3724" s="7">
        <v>700</v>
      </c>
      <c r="B3724" s="1151"/>
      <c r="C3724" s="1104">
        <v>5504</v>
      </c>
      <c r="D3724" s="1132" t="s">
        <v>965</v>
      </c>
      <c r="E3724" s="513"/>
      <c r="F3724" s="517">
        <f>G3724+H3724+I3724+J3724</f>
        <v>0</v>
      </c>
      <c r="G3724" s="442"/>
      <c r="H3724" s="443"/>
      <c r="I3724" s="443"/>
      <c r="J3724" s="444"/>
      <c r="K3724" s="1433" t="str">
        <f t="shared" si="616"/>
        <v/>
      </c>
      <c r="L3724" s="383"/>
    </row>
    <row r="3725" spans="1:12" hidden="1">
      <c r="A3725" s="7">
        <v>710</v>
      </c>
      <c r="B3725" s="1154">
        <v>5700</v>
      </c>
      <c r="C3725" s="2195" t="s">
        <v>1326</v>
      </c>
      <c r="D3725" s="2196"/>
      <c r="E3725" s="351">
        <f t="shared" ref="E3725:J3725" si="626">SUM(E3726:E3728)</f>
        <v>0</v>
      </c>
      <c r="F3725" s="352">
        <f t="shared" si="626"/>
        <v>0</v>
      </c>
      <c r="G3725" s="463">
        <f t="shared" si="626"/>
        <v>0</v>
      </c>
      <c r="H3725" s="464">
        <f t="shared" si="626"/>
        <v>0</v>
      </c>
      <c r="I3725" s="464">
        <f t="shared" si="626"/>
        <v>0</v>
      </c>
      <c r="J3725" s="465">
        <f t="shared" si="626"/>
        <v>0</v>
      </c>
      <c r="K3725" s="1433" t="str">
        <f t="shared" si="616"/>
        <v/>
      </c>
      <c r="L3725" s="383"/>
    </row>
    <row r="3726" spans="1:12" ht="36" hidden="1" customHeight="1">
      <c r="A3726" s="8">
        <v>715</v>
      </c>
      <c r="B3726" s="1155"/>
      <c r="C3726" s="1156">
        <v>5701</v>
      </c>
      <c r="D3726" s="1157" t="s">
        <v>967</v>
      </c>
      <c r="E3726" s="507"/>
      <c r="F3726" s="516">
        <f>G3726+H3726+I3726+J3726</f>
        <v>0</v>
      </c>
      <c r="G3726" s="430"/>
      <c r="H3726" s="431"/>
      <c r="I3726" s="431"/>
      <c r="J3726" s="432"/>
      <c r="K3726" s="1433" t="str">
        <f t="shared" si="616"/>
        <v/>
      </c>
      <c r="L3726" s="383"/>
    </row>
    <row r="3727" spans="1:12" hidden="1">
      <c r="A3727" s="8">
        <v>720</v>
      </c>
      <c r="B3727" s="1155"/>
      <c r="C3727" s="1162">
        <v>5702</v>
      </c>
      <c r="D3727" s="1163" t="s">
        <v>968</v>
      </c>
      <c r="E3727" s="511"/>
      <c r="F3727" s="519">
        <f>G3727+H3727+I3727+J3727</f>
        <v>0</v>
      </c>
      <c r="G3727" s="497"/>
      <c r="H3727" s="498"/>
      <c r="I3727" s="498"/>
      <c r="J3727" s="499"/>
      <c r="K3727" s="1433" t="str">
        <f t="shared" si="616"/>
        <v/>
      </c>
      <c r="L3727" s="383"/>
    </row>
    <row r="3728" spans="1:12" hidden="1">
      <c r="A3728" s="8">
        <v>725</v>
      </c>
      <c r="B3728" s="1107"/>
      <c r="C3728" s="1164">
        <v>4071</v>
      </c>
      <c r="D3728" s="1165" t="s">
        <v>969</v>
      </c>
      <c r="E3728" s="1420"/>
      <c r="F3728" s="529">
        <f>G3728+H3728+I3728+J3728</f>
        <v>0</v>
      </c>
      <c r="G3728" s="632"/>
      <c r="H3728" s="1217"/>
      <c r="I3728" s="1217"/>
      <c r="J3728" s="1218"/>
      <c r="K3728" s="1433" t="str">
        <f t="shared" si="616"/>
        <v/>
      </c>
      <c r="L3728" s="383"/>
    </row>
    <row r="3729" spans="1:12" hidden="1">
      <c r="A3729" s="8">
        <v>730</v>
      </c>
      <c r="B3729" s="1166"/>
      <c r="C3729" s="1167"/>
      <c r="D3729" s="1168"/>
      <c r="E3729" s="1434"/>
      <c r="F3729" s="649"/>
      <c r="G3729" s="649"/>
      <c r="H3729" s="649"/>
      <c r="I3729" s="649"/>
      <c r="J3729" s="650"/>
      <c r="K3729" s="1433" t="str">
        <f t="shared" si="616"/>
        <v/>
      </c>
      <c r="L3729" s="383"/>
    </row>
    <row r="3730" spans="1:12" hidden="1">
      <c r="A3730" s="8">
        <v>735</v>
      </c>
      <c r="B3730" s="1169">
        <v>98</v>
      </c>
      <c r="C3730" s="2224" t="s">
        <v>970</v>
      </c>
      <c r="D3730" s="2225"/>
      <c r="E3730" s="1421"/>
      <c r="F3730" s="663">
        <f>G3730+H3730+I3730+J3730</f>
        <v>0</v>
      </c>
      <c r="G3730" s="656">
        <v>0</v>
      </c>
      <c r="H3730" s="657">
        <v>0</v>
      </c>
      <c r="I3730" s="657">
        <v>0</v>
      </c>
      <c r="J3730" s="658">
        <v>0</v>
      </c>
      <c r="K3730" s="1433" t="str">
        <f t="shared" si="616"/>
        <v/>
      </c>
      <c r="L3730" s="383"/>
    </row>
    <row r="3731" spans="1:12" hidden="1">
      <c r="A3731" s="8">
        <v>740</v>
      </c>
      <c r="B3731" s="1170"/>
      <c r="C3731" s="1171"/>
      <c r="D3731" s="1172"/>
      <c r="E3731" s="276"/>
      <c r="F3731" s="276"/>
      <c r="G3731" s="276"/>
      <c r="H3731" s="276"/>
      <c r="I3731" s="276"/>
      <c r="J3731" s="277"/>
      <c r="K3731" s="1433" t="str">
        <f t="shared" si="616"/>
        <v/>
      </c>
      <c r="L3731" s="383"/>
    </row>
    <row r="3732" spans="1:12" hidden="1">
      <c r="A3732" s="8">
        <v>745</v>
      </c>
      <c r="B3732" s="1173"/>
      <c r="C3732" s="1035"/>
      <c r="D3732" s="1168"/>
      <c r="E3732" s="665"/>
      <c r="F3732" s="665"/>
      <c r="G3732" s="665"/>
      <c r="H3732" s="665"/>
      <c r="I3732" s="665"/>
      <c r="J3732" s="279"/>
      <c r="K3732" s="1433" t="str">
        <f t="shared" si="616"/>
        <v/>
      </c>
      <c r="L3732" s="383"/>
    </row>
    <row r="3733" spans="1:12" hidden="1">
      <c r="A3733" s="7">
        <v>750</v>
      </c>
      <c r="B3733" s="1174"/>
      <c r="C3733" s="1175"/>
      <c r="D3733" s="1168"/>
      <c r="E3733" s="665"/>
      <c r="F3733" s="665"/>
      <c r="G3733" s="665"/>
      <c r="H3733" s="665"/>
      <c r="I3733" s="665"/>
      <c r="J3733" s="279"/>
      <c r="K3733" s="1433" t="str">
        <f t="shared" si="616"/>
        <v/>
      </c>
      <c r="L3733" s="383"/>
    </row>
    <row r="3734" spans="1:12" ht="16.5" hidden="1" thickBot="1">
      <c r="A3734" s="8">
        <v>755</v>
      </c>
      <c r="B3734" s="1176"/>
      <c r="C3734" s="1176" t="s">
        <v>494</v>
      </c>
      <c r="D3734" s="1177">
        <f>+B3734</f>
        <v>0</v>
      </c>
      <c r="E3734" s="365">
        <f t="shared" ref="E3734:J3734" si="627">SUM(E3619,E3622,E3628,E3636,E3637,E3655,E3659,E3665,E3668,E3669,E3670,E3671,E3672,E3681,E3687,E3688,E3689,E3690,E3697,E3701,E3702,E3703,E3704,E3707,E3708,E3716,E3719,E3720,E3725)+E3730</f>
        <v>0</v>
      </c>
      <c r="F3734" s="366">
        <f t="shared" si="627"/>
        <v>0</v>
      </c>
      <c r="G3734" s="646">
        <f t="shared" si="627"/>
        <v>0</v>
      </c>
      <c r="H3734" s="647">
        <f t="shared" si="627"/>
        <v>0</v>
      </c>
      <c r="I3734" s="647">
        <f t="shared" si="627"/>
        <v>0</v>
      </c>
      <c r="J3734" s="648">
        <f t="shared" si="627"/>
        <v>0</v>
      </c>
      <c r="K3734" s="1433" t="str">
        <f t="shared" si="616"/>
        <v/>
      </c>
      <c r="L3734" s="1428" t="str">
        <f>LEFT(C3616,1)</f>
        <v>1</v>
      </c>
    </row>
    <row r="3735" spans="1:12" hidden="1">
      <c r="A3735" s="8">
        <v>760</v>
      </c>
      <c r="B3735" s="1178"/>
      <c r="C3735" s="1179"/>
      <c r="D3735" s="1054"/>
      <c r="E3735" s="1035"/>
      <c r="F3735" s="1035"/>
      <c r="G3735" s="1035"/>
      <c r="H3735" s="1035"/>
      <c r="I3735" s="1035"/>
      <c r="J3735" s="1035"/>
      <c r="K3735" s="4" t="str">
        <f>K3734</f>
        <v/>
      </c>
      <c r="L3735" s="382"/>
    </row>
    <row r="3736" spans="1:12" hidden="1">
      <c r="A3736" s="7">
        <v>765</v>
      </c>
      <c r="B3736" s="1089"/>
      <c r="C3736" s="1180"/>
      <c r="D3736" s="1181"/>
      <c r="E3736" s="665"/>
      <c r="F3736" s="665"/>
      <c r="G3736" s="665"/>
      <c r="H3736" s="665"/>
      <c r="I3736" s="665"/>
      <c r="J3736" s="665"/>
      <c r="K3736" s="4" t="str">
        <f>K3734</f>
        <v/>
      </c>
      <c r="L3736" s="382"/>
    </row>
    <row r="3737" spans="1:12" hidden="1">
      <c r="A3737" s="7">
        <v>775</v>
      </c>
      <c r="B3737" s="1035"/>
      <c r="C3737" s="1035"/>
      <c r="D3737" s="1054"/>
      <c r="E3737" s="665"/>
      <c r="F3737" s="665"/>
      <c r="G3737" s="665"/>
      <c r="H3737" s="665"/>
      <c r="I3737" s="665"/>
      <c r="J3737" s="665"/>
      <c r="K3737" s="1815" t="str">
        <f>(IF(SUM(K3748:K3769)&lt;&gt;0,$K$2,""))</f>
        <v/>
      </c>
      <c r="L3737" s="382"/>
    </row>
    <row r="3738" spans="1:12" hidden="1">
      <c r="A3738" s="8">
        <v>780</v>
      </c>
      <c r="B3738" s="2190" t="str">
        <f>$B$7</f>
        <v>ОТЧЕТНИ ДАННИ ПО ЕБК ЗА СМЕТКИТЕ ЗА СРЕДСТВАТА ОТ ЕВРОПЕЙСКИЯ СЪЮЗ - КСФ</v>
      </c>
      <c r="C3738" s="2191"/>
      <c r="D3738" s="2191"/>
      <c r="E3738" s="665"/>
      <c r="F3738" s="665"/>
      <c r="G3738" s="665"/>
      <c r="H3738" s="665"/>
      <c r="I3738" s="665"/>
      <c r="J3738" s="665"/>
      <c r="K3738" s="1815" t="str">
        <f>(IF(SUM(K3748:K3769)&lt;&gt;0,$K$2,""))</f>
        <v/>
      </c>
      <c r="L3738" s="382"/>
    </row>
    <row r="3739" spans="1:12" hidden="1">
      <c r="A3739" s="8">
        <v>785</v>
      </c>
      <c r="B3739" s="1035"/>
      <c r="C3739" s="1035"/>
      <c r="D3739" s="1054"/>
      <c r="E3739" s="1055" t="s">
        <v>737</v>
      </c>
      <c r="F3739" s="1055" t="s">
        <v>644</v>
      </c>
      <c r="G3739" s="665"/>
      <c r="H3739" s="665"/>
      <c r="I3739" s="665"/>
      <c r="J3739" s="665"/>
      <c r="K3739" s="1815" t="str">
        <f>(IF(SUM(K3748:K3769)&lt;&gt;0,$K$2,""))</f>
        <v/>
      </c>
      <c r="L3739" s="382"/>
    </row>
    <row r="3740" spans="1:12" ht="18.75" hidden="1">
      <c r="A3740" s="8">
        <v>790</v>
      </c>
      <c r="B3740" s="2187">
        <f>$B$9</f>
        <v>0</v>
      </c>
      <c r="C3740" s="2188"/>
      <c r="D3740" s="2189"/>
      <c r="E3740" s="977">
        <f>$E$9</f>
        <v>43466</v>
      </c>
      <c r="F3740" s="1059">
        <f>$F$9</f>
        <v>43555</v>
      </c>
      <c r="G3740" s="665"/>
      <c r="H3740" s="665"/>
      <c r="I3740" s="665"/>
      <c r="J3740" s="665"/>
      <c r="K3740" s="1815" t="str">
        <f>(IF(SUM(K3748:K3769)&lt;&gt;0,$K$2,""))</f>
        <v/>
      </c>
      <c r="L3740" s="382"/>
    </row>
    <row r="3741" spans="1:12" hidden="1">
      <c r="A3741" s="8">
        <v>795</v>
      </c>
      <c r="B3741" s="1060" t="str">
        <f>$B$10</f>
        <v xml:space="preserve">                                                            (наименование на разпоредителя с бюджет)</v>
      </c>
      <c r="C3741" s="1035"/>
      <c r="D3741" s="1054"/>
      <c r="E3741" s="1089"/>
      <c r="F3741" s="1089"/>
      <c r="G3741" s="665"/>
      <c r="H3741" s="665"/>
      <c r="I3741" s="665"/>
      <c r="J3741" s="665"/>
      <c r="K3741" s="1815" t="str">
        <f>(IF(SUM(K3748:K3769)&lt;&gt;0,$K$2,""))</f>
        <v/>
      </c>
      <c r="L3741" s="382"/>
    </row>
    <row r="3742" spans="1:12" hidden="1">
      <c r="A3742" s="7">
        <v>805</v>
      </c>
      <c r="B3742" s="1060"/>
      <c r="C3742" s="1035"/>
      <c r="D3742" s="1054"/>
      <c r="E3742" s="1060"/>
      <c r="F3742" s="1035"/>
      <c r="G3742" s="665"/>
      <c r="H3742" s="665"/>
      <c r="I3742" s="665"/>
      <c r="J3742" s="665"/>
      <c r="K3742" s="1815" t="str">
        <f>(IF(SUM(K3748:K3769)&lt;&gt;0,$K$2,""))</f>
        <v/>
      </c>
      <c r="L3742" s="382"/>
    </row>
    <row r="3743" spans="1:12" ht="19.5" hidden="1">
      <c r="A3743" s="8">
        <v>810</v>
      </c>
      <c r="B3743" s="2221" t="str">
        <f>$B$12</f>
        <v>Министерство на регионалното развитие и благоустройство</v>
      </c>
      <c r="C3743" s="2222"/>
      <c r="D3743" s="2223"/>
      <c r="E3743" s="1062" t="s">
        <v>1305</v>
      </c>
      <c r="F3743" s="1814" t="str">
        <f>$F$12</f>
        <v>2100</v>
      </c>
      <c r="G3743" s="665"/>
      <c r="H3743" s="665"/>
      <c r="I3743" s="665"/>
      <c r="J3743" s="665"/>
      <c r="K3743" s="1815" t="str">
        <f>(IF(SUM(K3748:K3769)&lt;&gt;0,$K$2,""))</f>
        <v/>
      </c>
      <c r="L3743" s="382"/>
    </row>
    <row r="3744" spans="1:12" hidden="1">
      <c r="A3744" s="8">
        <v>815</v>
      </c>
      <c r="B3744" s="1064" t="str">
        <f>$B$13</f>
        <v xml:space="preserve">                                             (наименование на първостепенния разпоредител с бюджет)</v>
      </c>
      <c r="C3744" s="1035"/>
      <c r="D3744" s="1054"/>
      <c r="E3744" s="1065"/>
      <c r="F3744" s="1066"/>
      <c r="G3744" s="665"/>
      <c r="H3744" s="665"/>
      <c r="I3744" s="665"/>
      <c r="J3744" s="665"/>
      <c r="K3744" s="1815" t="str">
        <f>(IF(SUM(K3748:K3769)&lt;&gt;0,$K$2,""))</f>
        <v/>
      </c>
      <c r="L3744" s="382"/>
    </row>
    <row r="3745" spans="1:12" ht="19.5" hidden="1">
      <c r="A3745" s="11">
        <v>525</v>
      </c>
      <c r="B3745" s="1182"/>
      <c r="C3745" s="1182"/>
      <c r="D3745" s="1411" t="s">
        <v>1416</v>
      </c>
      <c r="E3745" s="1184">
        <f>$E$15</f>
        <v>98</v>
      </c>
      <c r="F3745" s="1185" t="str">
        <f>$F$15</f>
        <v>СЕС - КСФ</v>
      </c>
      <c r="G3745" s="665"/>
      <c r="H3745" s="665"/>
      <c r="I3745" s="665"/>
      <c r="J3745" s="665"/>
      <c r="K3745" s="1815" t="str">
        <f>(IF(SUM(K3748:K3769)&lt;&gt;0,$K$2,""))</f>
        <v/>
      </c>
      <c r="L3745" s="382"/>
    </row>
    <row r="3746" spans="1:12" hidden="1">
      <c r="A3746" s="7">
        <v>820</v>
      </c>
      <c r="B3746" s="1089"/>
      <c r="C3746" s="1035"/>
      <c r="D3746" s="1186" t="s">
        <v>2200</v>
      </c>
      <c r="E3746" s="665"/>
      <c r="F3746" s="1187" t="s">
        <v>740</v>
      </c>
      <c r="G3746" s="1187"/>
      <c r="H3746" s="665"/>
      <c r="I3746" s="1187"/>
      <c r="J3746" s="665"/>
      <c r="K3746" s="1815" t="str">
        <f>(IF(SUM(K3748:K3769)&lt;&gt;0,$K$2,""))</f>
        <v/>
      </c>
      <c r="L3746" s="382"/>
    </row>
    <row r="3747" spans="1:12" hidden="1">
      <c r="A3747" s="8">
        <v>821</v>
      </c>
      <c r="B3747" s="1188" t="s">
        <v>972</v>
      </c>
      <c r="C3747" s="1189" t="s">
        <v>973</v>
      </c>
      <c r="D3747" s="1190" t="s">
        <v>974</v>
      </c>
      <c r="E3747" s="1191" t="s">
        <v>975</v>
      </c>
      <c r="F3747" s="1192" t="s">
        <v>976</v>
      </c>
      <c r="G3747" s="666"/>
      <c r="H3747" s="666"/>
      <c r="I3747" s="666"/>
      <c r="J3747" s="666"/>
      <c r="K3747" s="1815" t="str">
        <f>(IF(SUM(K3748:K3769)&lt;&gt;0,$K$2,""))</f>
        <v/>
      </c>
      <c r="L3747" s="382"/>
    </row>
    <row r="3748" spans="1:12" hidden="1">
      <c r="A3748" s="8">
        <v>822</v>
      </c>
      <c r="B3748" s="1193"/>
      <c r="C3748" s="1194" t="s">
        <v>977</v>
      </c>
      <c r="D3748" s="1195" t="s">
        <v>978</v>
      </c>
      <c r="E3748" s="1219">
        <f>E3749+E3750</f>
        <v>0</v>
      </c>
      <c r="F3748" s="1220">
        <f>F3749+F3750</f>
        <v>0</v>
      </c>
      <c r="G3748" s="666"/>
      <c r="H3748" s="666"/>
      <c r="I3748" s="666"/>
      <c r="J3748" s="666"/>
      <c r="K3748" s="172" t="str">
        <f t="shared" ref="K3748:K3773" si="628">(IF($E3748&lt;&gt;0,$K$2,IF($F3748&lt;&gt;0,$K$2,"")))</f>
        <v/>
      </c>
      <c r="L3748" s="382"/>
    </row>
    <row r="3749" spans="1:12" hidden="1">
      <c r="A3749" s="8">
        <v>823</v>
      </c>
      <c r="B3749" s="1196"/>
      <c r="C3749" s="1197" t="s">
        <v>979</v>
      </c>
      <c r="D3749" s="1198" t="s">
        <v>980</v>
      </c>
      <c r="E3749" s="1221"/>
      <c r="F3749" s="1222"/>
      <c r="G3749" s="666"/>
      <c r="H3749" s="666"/>
      <c r="I3749" s="666"/>
      <c r="J3749" s="666"/>
      <c r="K3749" s="172" t="str">
        <f t="shared" si="628"/>
        <v/>
      </c>
      <c r="L3749" s="382"/>
    </row>
    <row r="3750" spans="1:12" hidden="1">
      <c r="A3750" s="8">
        <v>825</v>
      </c>
      <c r="B3750" s="1199"/>
      <c r="C3750" s="1200" t="s">
        <v>981</v>
      </c>
      <c r="D3750" s="1201" t="s">
        <v>982</v>
      </c>
      <c r="E3750" s="1223"/>
      <c r="F3750" s="1224"/>
      <c r="G3750" s="666"/>
      <c r="H3750" s="666"/>
      <c r="I3750" s="666"/>
      <c r="J3750" s="666"/>
      <c r="K3750" s="172" t="str">
        <f t="shared" si="628"/>
        <v/>
      </c>
      <c r="L3750" s="382"/>
    </row>
    <row r="3751" spans="1:12" hidden="1">
      <c r="A3751" s="8"/>
      <c r="B3751" s="1193"/>
      <c r="C3751" s="1194" t="s">
        <v>983</v>
      </c>
      <c r="D3751" s="1195" t="s">
        <v>984</v>
      </c>
      <c r="E3751" s="1225">
        <f>E3752+E3753</f>
        <v>0</v>
      </c>
      <c r="F3751" s="1226">
        <f>F3752+F3753</f>
        <v>0</v>
      </c>
      <c r="G3751" s="666"/>
      <c r="H3751" s="666"/>
      <c r="I3751" s="666"/>
      <c r="J3751" s="666"/>
      <c r="K3751" s="172" t="str">
        <f t="shared" si="628"/>
        <v/>
      </c>
      <c r="L3751" s="382"/>
    </row>
    <row r="3752" spans="1:12" hidden="1">
      <c r="A3752" s="8"/>
      <c r="B3752" s="1196"/>
      <c r="C3752" s="1197" t="s">
        <v>985</v>
      </c>
      <c r="D3752" s="1198" t="s">
        <v>980</v>
      </c>
      <c r="E3752" s="1221"/>
      <c r="F3752" s="1222"/>
      <c r="G3752" s="666"/>
      <c r="H3752" s="666"/>
      <c r="I3752" s="666"/>
      <c r="J3752" s="666"/>
      <c r="K3752" s="172" t="str">
        <f t="shared" si="628"/>
        <v/>
      </c>
      <c r="L3752" s="382"/>
    </row>
    <row r="3753" spans="1:12" hidden="1">
      <c r="A3753" s="8"/>
      <c r="B3753" s="1202"/>
      <c r="C3753" s="1203" t="s">
        <v>986</v>
      </c>
      <c r="D3753" s="1204" t="s">
        <v>987</v>
      </c>
      <c r="E3753" s="1227"/>
      <c r="F3753" s="1228"/>
      <c r="G3753" s="666"/>
      <c r="H3753" s="666"/>
      <c r="I3753" s="666"/>
      <c r="J3753" s="666"/>
      <c r="K3753" s="172" t="str">
        <f t="shared" si="628"/>
        <v/>
      </c>
      <c r="L3753" s="382"/>
    </row>
    <row r="3754" spans="1:12" hidden="1">
      <c r="A3754" s="8"/>
      <c r="B3754" s="1193"/>
      <c r="C3754" s="1194" t="s">
        <v>988</v>
      </c>
      <c r="D3754" s="1195" t="s">
        <v>989</v>
      </c>
      <c r="E3754" s="1229"/>
      <c r="F3754" s="1230"/>
      <c r="G3754" s="666"/>
      <c r="H3754" s="666"/>
      <c r="I3754" s="666"/>
      <c r="J3754" s="666"/>
      <c r="K3754" s="172" t="str">
        <f t="shared" si="628"/>
        <v/>
      </c>
      <c r="L3754" s="382"/>
    </row>
    <row r="3755" spans="1:12" hidden="1">
      <c r="A3755" s="8"/>
      <c r="B3755" s="1196"/>
      <c r="C3755" s="1205" t="s">
        <v>990</v>
      </c>
      <c r="D3755" s="1206" t="s">
        <v>991</v>
      </c>
      <c r="E3755" s="1231"/>
      <c r="F3755" s="1232"/>
      <c r="G3755" s="666"/>
      <c r="H3755" s="666"/>
      <c r="I3755" s="666"/>
      <c r="J3755" s="666"/>
      <c r="K3755" s="172" t="str">
        <f t="shared" si="628"/>
        <v/>
      </c>
      <c r="L3755" s="382"/>
    </row>
    <row r="3756" spans="1:12" hidden="1">
      <c r="A3756" s="8"/>
      <c r="B3756" s="1202"/>
      <c r="C3756" s="1200" t="s">
        <v>992</v>
      </c>
      <c r="D3756" s="1201" t="s">
        <v>993</v>
      </c>
      <c r="E3756" s="1233"/>
      <c r="F3756" s="1234"/>
      <c r="G3756" s="666"/>
      <c r="H3756" s="666"/>
      <c r="I3756" s="666"/>
      <c r="J3756" s="666"/>
      <c r="K3756" s="172" t="str">
        <f t="shared" si="628"/>
        <v/>
      </c>
      <c r="L3756" s="382"/>
    </row>
    <row r="3757" spans="1:12" hidden="1">
      <c r="A3757" s="8"/>
      <c r="B3757" s="1193"/>
      <c r="C3757" s="1194" t="s">
        <v>994</v>
      </c>
      <c r="D3757" s="1195" t="s">
        <v>995</v>
      </c>
      <c r="E3757" s="1225"/>
      <c r="F3757" s="1226"/>
      <c r="G3757" s="666"/>
      <c r="H3757" s="666"/>
      <c r="I3757" s="666"/>
      <c r="J3757" s="666"/>
      <c r="K3757" s="172" t="str">
        <f t="shared" si="628"/>
        <v/>
      </c>
      <c r="L3757" s="382"/>
    </row>
    <row r="3758" spans="1:12" hidden="1">
      <c r="A3758" s="8"/>
      <c r="B3758" s="1196"/>
      <c r="C3758" s="1205" t="s">
        <v>996</v>
      </c>
      <c r="D3758" s="1206" t="s">
        <v>997</v>
      </c>
      <c r="E3758" s="1235"/>
      <c r="F3758" s="1236"/>
      <c r="G3758" s="666"/>
      <c r="H3758" s="666"/>
      <c r="I3758" s="666"/>
      <c r="J3758" s="666"/>
      <c r="K3758" s="172" t="str">
        <f t="shared" si="628"/>
        <v/>
      </c>
      <c r="L3758" s="382"/>
    </row>
    <row r="3759" spans="1:12" hidden="1">
      <c r="A3759" s="8"/>
      <c r="B3759" s="1202"/>
      <c r="C3759" s="1200" t="s">
        <v>998</v>
      </c>
      <c r="D3759" s="1201" t="s">
        <v>999</v>
      </c>
      <c r="E3759" s="1223"/>
      <c r="F3759" s="1224"/>
      <c r="G3759" s="666"/>
      <c r="H3759" s="666"/>
      <c r="I3759" s="666"/>
      <c r="J3759" s="666"/>
      <c r="K3759" s="172" t="str">
        <f t="shared" si="628"/>
        <v/>
      </c>
      <c r="L3759" s="382"/>
    </row>
    <row r="3760" spans="1:12" hidden="1">
      <c r="A3760" s="8"/>
      <c r="B3760" s="1193"/>
      <c r="C3760" s="1194" t="s">
        <v>1000</v>
      </c>
      <c r="D3760" s="1195" t="s">
        <v>312</v>
      </c>
      <c r="E3760" s="1225"/>
      <c r="F3760" s="1226"/>
      <c r="G3760" s="666"/>
      <c r="H3760" s="666"/>
      <c r="I3760" s="666"/>
      <c r="J3760" s="666"/>
      <c r="K3760" s="172" t="str">
        <f t="shared" si="628"/>
        <v/>
      </c>
      <c r="L3760" s="382"/>
    </row>
    <row r="3761" spans="1:12" ht="31.5" hidden="1">
      <c r="A3761" s="8"/>
      <c r="B3761" s="1193"/>
      <c r="C3761" s="1194" t="s">
        <v>313</v>
      </c>
      <c r="D3761" s="1195" t="s">
        <v>11</v>
      </c>
      <c r="E3761" s="1237"/>
      <c r="F3761" s="1238"/>
      <c r="G3761" s="666"/>
      <c r="H3761" s="666"/>
      <c r="I3761" s="666"/>
      <c r="J3761" s="666"/>
      <c r="K3761" s="172" t="str">
        <f t="shared" si="628"/>
        <v/>
      </c>
      <c r="L3761" s="382"/>
    </row>
    <row r="3762" spans="1:12" hidden="1">
      <c r="A3762" s="8"/>
      <c r="B3762" s="1193"/>
      <c r="C3762" s="1194" t="s">
        <v>314</v>
      </c>
      <c r="D3762" s="1195" t="s">
        <v>9</v>
      </c>
      <c r="E3762" s="1225"/>
      <c r="F3762" s="1226"/>
      <c r="G3762" s="666"/>
      <c r="H3762" s="666"/>
      <c r="I3762" s="666"/>
      <c r="J3762" s="666"/>
      <c r="K3762" s="172" t="str">
        <f t="shared" si="628"/>
        <v/>
      </c>
      <c r="L3762" s="382"/>
    </row>
    <row r="3763" spans="1:12" ht="31.5" hidden="1">
      <c r="A3763" s="8"/>
      <c r="B3763" s="1193"/>
      <c r="C3763" s="1194" t="s">
        <v>315</v>
      </c>
      <c r="D3763" s="1195" t="s">
        <v>10</v>
      </c>
      <c r="E3763" s="1225"/>
      <c r="F3763" s="1226"/>
      <c r="G3763" s="666"/>
      <c r="H3763" s="666"/>
      <c r="I3763" s="666"/>
      <c r="J3763" s="666"/>
      <c r="K3763" s="172" t="str">
        <f t="shared" si="628"/>
        <v/>
      </c>
      <c r="L3763" s="382"/>
    </row>
    <row r="3764" spans="1:12" ht="31.5" hidden="1">
      <c r="A3764" s="8"/>
      <c r="B3764" s="1193"/>
      <c r="C3764" s="1194" t="s">
        <v>316</v>
      </c>
      <c r="D3764" s="1195" t="s">
        <v>317</v>
      </c>
      <c r="E3764" s="1225"/>
      <c r="F3764" s="1226"/>
      <c r="G3764" s="666"/>
      <c r="H3764" s="666"/>
      <c r="I3764" s="666"/>
      <c r="J3764" s="666"/>
      <c r="K3764" s="172" t="str">
        <f t="shared" si="628"/>
        <v/>
      </c>
      <c r="L3764" s="382"/>
    </row>
    <row r="3765" spans="1:12" hidden="1">
      <c r="A3765" s="8"/>
      <c r="B3765" s="1193"/>
      <c r="C3765" s="1194" t="s">
        <v>318</v>
      </c>
      <c r="D3765" s="1195" t="s">
        <v>319</v>
      </c>
      <c r="E3765" s="1225"/>
      <c r="F3765" s="1226"/>
      <c r="G3765" s="666"/>
      <c r="H3765" s="666"/>
      <c r="I3765" s="666"/>
      <c r="J3765" s="666"/>
      <c r="K3765" s="172" t="str">
        <f t="shared" si="628"/>
        <v/>
      </c>
      <c r="L3765" s="382"/>
    </row>
    <row r="3766" spans="1:12" hidden="1">
      <c r="A3766" s="8">
        <v>905</v>
      </c>
      <c r="B3766" s="1193"/>
      <c r="C3766" s="1194" t="s">
        <v>320</v>
      </c>
      <c r="D3766" s="1195" t="s">
        <v>321</v>
      </c>
      <c r="E3766" s="1225"/>
      <c r="F3766" s="1226"/>
      <c r="G3766" s="666"/>
      <c r="H3766" s="666"/>
      <c r="I3766" s="666"/>
      <c r="J3766" s="666"/>
      <c r="K3766" s="172" t="str">
        <f t="shared" si="628"/>
        <v/>
      </c>
      <c r="L3766" s="382"/>
    </row>
    <row r="3767" spans="1:12" hidden="1">
      <c r="A3767" s="8">
        <v>906</v>
      </c>
      <c r="B3767" s="1193"/>
      <c r="C3767" s="1194" t="s">
        <v>322</v>
      </c>
      <c r="D3767" s="1195" t="s">
        <v>323</v>
      </c>
      <c r="E3767" s="1225"/>
      <c r="F3767" s="1226"/>
      <c r="G3767" s="666"/>
      <c r="H3767" s="666"/>
      <c r="I3767" s="666"/>
      <c r="J3767" s="666"/>
      <c r="K3767" s="172" t="str">
        <f t="shared" si="628"/>
        <v/>
      </c>
      <c r="L3767" s="382"/>
    </row>
    <row r="3768" spans="1:12" hidden="1">
      <c r="A3768" s="8">
        <v>907</v>
      </c>
      <c r="B3768" s="1193"/>
      <c r="C3768" s="1194" t="s">
        <v>324</v>
      </c>
      <c r="D3768" s="1195" t="s">
        <v>325</v>
      </c>
      <c r="E3768" s="1225"/>
      <c r="F3768" s="1226"/>
      <c r="G3768" s="666"/>
      <c r="H3768" s="666"/>
      <c r="I3768" s="666"/>
      <c r="J3768" s="666"/>
      <c r="K3768" s="172" t="str">
        <f t="shared" si="628"/>
        <v/>
      </c>
      <c r="L3768" s="382"/>
    </row>
    <row r="3769" spans="1:12" ht="16.5" hidden="1" thickBot="1">
      <c r="A3769" s="8">
        <v>910</v>
      </c>
      <c r="B3769" s="1207"/>
      <c r="C3769" s="1208" t="s">
        <v>326</v>
      </c>
      <c r="D3769" s="1209" t="s">
        <v>327</v>
      </c>
      <c r="E3769" s="1239"/>
      <c r="F3769" s="1240"/>
      <c r="G3769" s="666"/>
      <c r="H3769" s="666"/>
      <c r="I3769" s="666"/>
      <c r="J3769" s="666"/>
      <c r="K3769" s="172" t="str">
        <f t="shared" si="628"/>
        <v/>
      </c>
      <c r="L3769" s="382"/>
    </row>
    <row r="3770" spans="1:12" ht="31.5" hidden="1">
      <c r="A3770" s="8">
        <v>911</v>
      </c>
      <c r="B3770" s="1188" t="s">
        <v>972</v>
      </c>
      <c r="C3770" s="1189" t="s">
        <v>2193</v>
      </c>
      <c r="D3770" s="1190" t="s">
        <v>2194</v>
      </c>
      <c r="E3770" s="1191" t="s">
        <v>975</v>
      </c>
      <c r="F3770" s="1192" t="s">
        <v>976</v>
      </c>
      <c r="G3770" s="666"/>
      <c r="H3770" s="666"/>
      <c r="I3770" s="666"/>
      <c r="J3770" s="666"/>
      <c r="K3770" s="172" t="str">
        <f>(IF($E3771&lt;&gt;0,$K$2,IF($F3771&lt;&gt;0,$K$2,"")))</f>
        <v/>
      </c>
      <c r="L3770" s="382"/>
    </row>
    <row r="3771" spans="1:12" hidden="1">
      <c r="B3771" s="1193"/>
      <c r="C3771" s="1194" t="s">
        <v>2196</v>
      </c>
      <c r="D3771" s="1195" t="s">
        <v>2203</v>
      </c>
      <c r="E3771" s="678">
        <f>E3772+E3773</f>
        <v>0</v>
      </c>
      <c r="F3771" s="679">
        <f>F3772+F3773</f>
        <v>0</v>
      </c>
      <c r="G3771" s="666"/>
      <c r="H3771" s="666"/>
      <c r="I3771" s="666"/>
      <c r="J3771" s="666"/>
      <c r="K3771" s="172" t="str">
        <f t="shared" si="628"/>
        <v/>
      </c>
      <c r="L3771" s="382"/>
    </row>
    <row r="3772" spans="1:12" ht="36" hidden="1" customHeight="1">
      <c r="B3772" s="1193"/>
      <c r="C3772" s="1863" t="s">
        <v>2197</v>
      </c>
      <c r="D3772" s="1865" t="s">
        <v>2201</v>
      </c>
      <c r="E3772" s="1225"/>
      <c r="F3772" s="1226"/>
      <c r="G3772" s="666"/>
      <c r="H3772" s="666"/>
      <c r="I3772" s="666"/>
      <c r="J3772" s="666"/>
      <c r="K3772" s="172" t="str">
        <f t="shared" si="628"/>
        <v/>
      </c>
      <c r="L3772" s="382"/>
    </row>
    <row r="3773" spans="1:12" ht="16.5" hidden="1" thickBot="1">
      <c r="B3773" s="1207"/>
      <c r="C3773" s="1864" t="s">
        <v>2198</v>
      </c>
      <c r="D3773" s="1866" t="s">
        <v>2202</v>
      </c>
      <c r="E3773" s="1239"/>
      <c r="F3773" s="1240"/>
      <c r="G3773" s="666"/>
      <c r="H3773" s="666"/>
      <c r="I3773" s="666"/>
      <c r="J3773" s="666"/>
      <c r="K3773" s="172" t="str">
        <f t="shared" si="628"/>
        <v/>
      </c>
      <c r="L3773" s="382"/>
    </row>
    <row r="3774" spans="1:12" hidden="1">
      <c r="B3774" s="1210" t="s">
        <v>642</v>
      </c>
      <c r="C3774" s="1211"/>
      <c r="D3774" s="1212"/>
      <c r="E3774" s="666"/>
      <c r="F3774" s="666"/>
      <c r="G3774" s="666"/>
      <c r="H3774" s="666"/>
      <c r="I3774" s="666"/>
      <c r="J3774" s="666"/>
      <c r="K3774" s="4" t="str">
        <f>K3734</f>
        <v/>
      </c>
      <c r="L3774" s="382"/>
    </row>
    <row r="3775" spans="1:12" hidden="1">
      <c r="B3775" s="2226" t="s">
        <v>328</v>
      </c>
      <c r="C3775" s="2226"/>
      <c r="D3775" s="2226"/>
      <c r="E3775" s="666"/>
      <c r="F3775" s="666"/>
      <c r="G3775" s="666"/>
      <c r="H3775" s="666"/>
      <c r="I3775" s="666"/>
      <c r="J3775" s="666"/>
      <c r="K3775" s="4" t="str">
        <f>K3734</f>
        <v/>
      </c>
      <c r="L3775" s="382"/>
    </row>
    <row r="3776" spans="1:12" hidden="1">
      <c r="B3776" s="2"/>
      <c r="C3776" s="2"/>
    </row>
    <row r="3777" spans="2:12" hidden="1">
      <c r="E3777" s="12"/>
      <c r="F3777" s="12"/>
      <c r="G3777" s="12"/>
      <c r="H3777" s="12"/>
      <c r="I3777" s="12"/>
      <c r="J3777" s="12"/>
      <c r="K3777" s="1435" t="str">
        <f>(IF($E3910&lt;&gt;0,$K$2,IF($F3910&lt;&gt;0,$K$2,IF($G3910&lt;&gt;0,$K$2,IF($H3910&lt;&gt;0,$K$2,IF($I3910&lt;&gt;0,$K$2,IF($J3910&lt;&gt;0,$K$2,"")))))))</f>
        <v/>
      </c>
      <c r="L3777" s="382"/>
    </row>
    <row r="3778" spans="2:12" hidden="1">
      <c r="E3778" s="12"/>
      <c r="F3778" s="12"/>
      <c r="G3778" s="12"/>
      <c r="H3778" s="12"/>
      <c r="I3778" s="12"/>
      <c r="J3778" s="12"/>
      <c r="K3778" s="1435" t="str">
        <f>(IF($E3910&lt;&gt;0,$K$2,IF($F3910&lt;&gt;0,$K$2,IF($G3910&lt;&gt;0,$K$2,IF($H3910&lt;&gt;0,$K$2,IF($I3910&lt;&gt;0,$K$2,IF($J3910&lt;&gt;0,$K$2,"")))))))</f>
        <v/>
      </c>
      <c r="L3778" s="382"/>
    </row>
    <row r="3779" spans="2:12" hidden="1">
      <c r="B3779" s="2190" t="str">
        <f>$B$7</f>
        <v>ОТЧЕТНИ ДАННИ ПО ЕБК ЗА СМЕТКИТЕ ЗА СРЕДСТВАТА ОТ ЕВРОПЕЙСКИЯ СЪЮЗ - КСФ</v>
      </c>
      <c r="C3779" s="2191"/>
      <c r="D3779" s="2191"/>
      <c r="E3779" s="1053"/>
      <c r="F3779" s="1053"/>
      <c r="G3779" s="12"/>
      <c r="H3779" s="12"/>
      <c r="I3779" s="12"/>
      <c r="J3779" s="12"/>
      <c r="K3779" s="1435" t="str">
        <f>(IF($E3910&lt;&gt;0,$K$2,IF($F3910&lt;&gt;0,$K$2,IF($G3910&lt;&gt;0,$K$2,IF($H3910&lt;&gt;0,$K$2,IF($I3910&lt;&gt;0,$K$2,IF($J3910&lt;&gt;0,$K$2,"")))))))</f>
        <v/>
      </c>
      <c r="L3779" s="382"/>
    </row>
    <row r="3780" spans="2:12" hidden="1">
      <c r="B3780" s="1035"/>
      <c r="C3780" s="1035"/>
      <c r="D3780" s="1054"/>
      <c r="E3780" s="1055" t="s">
        <v>737</v>
      </c>
      <c r="F3780" s="1055" t="s">
        <v>644</v>
      </c>
      <c r="G3780" s="665"/>
      <c r="H3780" s="1056" t="s">
        <v>1419</v>
      </c>
      <c r="I3780" s="1057"/>
      <c r="J3780" s="1058"/>
      <c r="K3780" s="1435" t="str">
        <f>(IF($E3910&lt;&gt;0,$K$2,IF($F3910&lt;&gt;0,$K$2,IF($G3910&lt;&gt;0,$K$2,IF($H3910&lt;&gt;0,$K$2,IF($I3910&lt;&gt;0,$K$2,IF($J3910&lt;&gt;0,$K$2,"")))))))</f>
        <v/>
      </c>
      <c r="L3780" s="382"/>
    </row>
    <row r="3781" spans="2:12" ht="18.75" hidden="1">
      <c r="B3781" s="2187">
        <f>$B$9</f>
        <v>0</v>
      </c>
      <c r="C3781" s="2188"/>
      <c r="D3781" s="2189"/>
      <c r="E3781" s="977">
        <f>$E$9</f>
        <v>43466</v>
      </c>
      <c r="F3781" s="1059">
        <f>$F$9</f>
        <v>43555</v>
      </c>
      <c r="G3781" s="665"/>
      <c r="H3781" s="665"/>
      <c r="I3781" s="665"/>
      <c r="J3781" s="665"/>
      <c r="K3781" s="1435" t="str">
        <f>(IF($E3910&lt;&gt;0,$K$2,IF($F3910&lt;&gt;0,$K$2,IF($G3910&lt;&gt;0,$K$2,IF($H3910&lt;&gt;0,$K$2,IF($I3910&lt;&gt;0,$K$2,IF($J3910&lt;&gt;0,$K$2,"")))))))</f>
        <v/>
      </c>
      <c r="L3781" s="382"/>
    </row>
    <row r="3782" spans="2:12" hidden="1">
      <c r="B3782" s="1060" t="str">
        <f>$B$10</f>
        <v xml:space="preserve">                                                            (наименование на разпоредителя с бюджет)</v>
      </c>
      <c r="C3782" s="1035"/>
      <c r="D3782" s="1054"/>
      <c r="E3782" s="1089"/>
      <c r="F3782" s="1089"/>
      <c r="G3782" s="665"/>
      <c r="H3782" s="665"/>
      <c r="I3782" s="665"/>
      <c r="J3782" s="665"/>
      <c r="K3782" s="1435" t="str">
        <f>(IF($E3910&lt;&gt;0,$K$2,IF($F3910&lt;&gt;0,$K$2,IF($G3910&lt;&gt;0,$K$2,IF($H3910&lt;&gt;0,$K$2,IF($I3910&lt;&gt;0,$K$2,IF($J3910&lt;&gt;0,$K$2,"")))))))</f>
        <v/>
      </c>
      <c r="L3782" s="382"/>
    </row>
    <row r="3783" spans="2:12" hidden="1">
      <c r="B3783" s="1060"/>
      <c r="C3783" s="1035"/>
      <c r="D3783" s="1054"/>
      <c r="E3783" s="1060"/>
      <c r="F3783" s="1035"/>
      <c r="G3783" s="665"/>
      <c r="H3783" s="665"/>
      <c r="I3783" s="665"/>
      <c r="J3783" s="665"/>
      <c r="K3783" s="1435" t="str">
        <f>(IF($E3910&lt;&gt;0,$K$2,IF($F3910&lt;&gt;0,$K$2,IF($G3910&lt;&gt;0,$K$2,IF($H3910&lt;&gt;0,$K$2,IF($I3910&lt;&gt;0,$K$2,IF($J3910&lt;&gt;0,$K$2,"")))))))</f>
        <v/>
      </c>
      <c r="L3783" s="382"/>
    </row>
    <row r="3784" spans="2:12" ht="19.5" hidden="1">
      <c r="B3784" s="2221" t="str">
        <f>$B$12</f>
        <v>Министерство на регионалното развитие и благоустройство</v>
      </c>
      <c r="C3784" s="2222"/>
      <c r="D3784" s="2223"/>
      <c r="E3784" s="1062" t="s">
        <v>1305</v>
      </c>
      <c r="F3784" s="1813" t="str">
        <f>$F$12</f>
        <v>2100</v>
      </c>
      <c r="G3784" s="1063"/>
      <c r="H3784" s="665"/>
      <c r="I3784" s="665"/>
      <c r="J3784" s="665"/>
      <c r="K3784" s="1435" t="str">
        <f>(IF($E3910&lt;&gt;0,$K$2,IF($F3910&lt;&gt;0,$K$2,IF($G3910&lt;&gt;0,$K$2,IF($H3910&lt;&gt;0,$K$2,IF($I3910&lt;&gt;0,$K$2,IF($J3910&lt;&gt;0,$K$2,"")))))))</f>
        <v/>
      </c>
      <c r="L3784" s="382"/>
    </row>
    <row r="3785" spans="2:12" hidden="1">
      <c r="B3785" s="1064" t="str">
        <f>$B$13</f>
        <v xml:space="preserve">                                             (наименование на първостепенния разпоредител с бюджет)</v>
      </c>
      <c r="C3785" s="1035"/>
      <c r="D3785" s="1054"/>
      <c r="E3785" s="1065"/>
      <c r="F3785" s="1066"/>
      <c r="G3785" s="665"/>
      <c r="H3785" s="665"/>
      <c r="I3785" s="665"/>
      <c r="J3785" s="665"/>
      <c r="K3785" s="1435" t="str">
        <f>(IF($E3910&lt;&gt;0,$K$2,IF($F3910&lt;&gt;0,$K$2,IF($G3910&lt;&gt;0,$K$2,IF($H3910&lt;&gt;0,$K$2,IF($I3910&lt;&gt;0,$K$2,IF($J3910&lt;&gt;0,$K$2,"")))))))</f>
        <v/>
      </c>
      <c r="L3785" s="382"/>
    </row>
    <row r="3786" spans="2:12" ht="19.5" hidden="1">
      <c r="B3786" s="1067"/>
      <c r="C3786" s="665"/>
      <c r="D3786" s="1068" t="s">
        <v>1430</v>
      </c>
      <c r="E3786" s="1069">
        <f>$E$15</f>
        <v>98</v>
      </c>
      <c r="F3786" s="1412" t="str">
        <f>$F$15</f>
        <v>СЕС - КСФ</v>
      </c>
      <c r="G3786" s="665"/>
      <c r="H3786" s="12"/>
      <c r="I3786" s="665"/>
      <c r="J3786" s="12"/>
      <c r="K3786" s="1435" t="str">
        <f>(IF($E3910&lt;&gt;0,$K$2,IF($F3910&lt;&gt;0,$K$2,IF($G3910&lt;&gt;0,$K$2,IF($H3910&lt;&gt;0,$K$2,IF($I3910&lt;&gt;0,$K$2,IF($J3910&lt;&gt;0,$K$2,"")))))))</f>
        <v/>
      </c>
      <c r="L3786" s="382"/>
    </row>
    <row r="3787" spans="2:12" hidden="1">
      <c r="B3787" s="1035"/>
      <c r="C3787" s="1035"/>
      <c r="D3787" s="1054"/>
      <c r="E3787" s="1066"/>
      <c r="F3787" s="1070"/>
      <c r="G3787" s="1071"/>
      <c r="H3787" s="1071"/>
      <c r="I3787" s="1071"/>
      <c r="J3787" s="1072" t="s">
        <v>740</v>
      </c>
      <c r="K3787" s="1435" t="str">
        <f>(IF($E3910&lt;&gt;0,$K$2,IF($F3910&lt;&gt;0,$K$2,IF($G3910&lt;&gt;0,$K$2,IF($H3910&lt;&gt;0,$K$2,IF($I3910&lt;&gt;0,$K$2,IF($J3910&lt;&gt;0,$K$2,"")))))))</f>
        <v/>
      </c>
      <c r="L3787" s="382"/>
    </row>
    <row r="3788" spans="2:12" ht="16.5" hidden="1">
      <c r="B3788" s="1073"/>
      <c r="C3788" s="1074"/>
      <c r="D3788" s="1075" t="s">
        <v>1022</v>
      </c>
      <c r="E3788" s="1076" t="s">
        <v>742</v>
      </c>
      <c r="F3788" s="363" t="s">
        <v>1320</v>
      </c>
      <c r="G3788" s="1077"/>
      <c r="H3788" s="1078"/>
      <c r="I3788" s="1077"/>
      <c r="J3788" s="1079"/>
      <c r="K3788" s="1435" t="str">
        <f>(IF($E3910&lt;&gt;0,$K$2,IF($F3910&lt;&gt;0,$K$2,IF($G3910&lt;&gt;0,$K$2,IF($H3910&lt;&gt;0,$K$2,IF($I3910&lt;&gt;0,$K$2,IF($J3910&lt;&gt;0,$K$2,"")))))))</f>
        <v/>
      </c>
      <c r="L3788" s="382"/>
    </row>
    <row r="3789" spans="2:12" ht="56.1" hidden="1" customHeight="1">
      <c r="B3789" s="1080" t="s">
        <v>692</v>
      </c>
      <c r="C3789" s="1081" t="s">
        <v>744</v>
      </c>
      <c r="D3789" s="1082" t="s">
        <v>1023</v>
      </c>
      <c r="E3789" s="1083">
        <f>$C$3</f>
        <v>2019</v>
      </c>
      <c r="F3789" s="364" t="s">
        <v>1318</v>
      </c>
      <c r="G3789" s="1084" t="s">
        <v>1317</v>
      </c>
      <c r="H3789" s="1085" t="s">
        <v>1016</v>
      </c>
      <c r="I3789" s="1086" t="s">
        <v>1306</v>
      </c>
      <c r="J3789" s="1087" t="s">
        <v>1307</v>
      </c>
      <c r="K3789" s="1435" t="str">
        <f>(IF($E3910&lt;&gt;0,$K$2,IF($F3910&lt;&gt;0,$K$2,IF($G3910&lt;&gt;0,$K$2,IF($H3910&lt;&gt;0,$K$2,IF($I3910&lt;&gt;0,$K$2,IF($J3910&lt;&gt;0,$K$2,"")))))))</f>
        <v/>
      </c>
      <c r="L3789" s="382"/>
    </row>
    <row r="3790" spans="2:12" ht="69" hidden="1" customHeight="1">
      <c r="B3790" s="1088"/>
      <c r="C3790" s="1089"/>
      <c r="D3790" s="1090" t="s">
        <v>497</v>
      </c>
      <c r="E3790" s="344" t="s">
        <v>344</v>
      </c>
      <c r="F3790" s="344" t="s">
        <v>345</v>
      </c>
      <c r="G3790" s="659" t="s">
        <v>1029</v>
      </c>
      <c r="H3790" s="660" t="s">
        <v>1030</v>
      </c>
      <c r="I3790" s="660" t="s">
        <v>1003</v>
      </c>
      <c r="J3790" s="661" t="s">
        <v>1288</v>
      </c>
      <c r="K3790" s="1435" t="str">
        <f>(IF($E3910&lt;&gt;0,$K$2,IF($F3910&lt;&gt;0,$K$2,IF($G3910&lt;&gt;0,$K$2,IF($H3910&lt;&gt;0,$K$2,IF($I3910&lt;&gt;0,$K$2,IF($J3910&lt;&gt;0,$K$2,"")))))))</f>
        <v/>
      </c>
      <c r="L3790" s="382"/>
    </row>
    <row r="3791" spans="2:12" hidden="1">
      <c r="B3791" s="1091"/>
      <c r="C3791" s="1819" t="str">
        <f>VLOOKUP(D3791,OP_LIST2,2,FALSE)</f>
        <v>98301</v>
      </c>
      <c r="D3791" s="1431" t="s">
        <v>1487</v>
      </c>
      <c r="E3791" s="279"/>
      <c r="F3791" s="662"/>
      <c r="G3791" s="1092"/>
      <c r="H3791" s="668"/>
      <c r="I3791" s="668"/>
      <c r="J3791" s="669"/>
      <c r="K3791" s="1435" t="str">
        <f>(IF($E3910&lt;&gt;0,$K$2,IF($F3910&lt;&gt;0,$K$2,IF($G3910&lt;&gt;0,$K$2,IF($H3910&lt;&gt;0,$K$2,IF($I3910&lt;&gt;0,$K$2,IF($J3910&lt;&gt;0,$K$2,"")))))))</f>
        <v/>
      </c>
      <c r="L3791" s="382"/>
    </row>
    <row r="3792" spans="2:12" hidden="1">
      <c r="B3792" s="1093"/>
      <c r="C3792" s="1818">
        <f>VLOOKUP(D3793,EBK_DEIN2,2,FALSE)</f>
        <v>1104</v>
      </c>
      <c r="D3792" s="1432" t="s">
        <v>1272</v>
      </c>
      <c r="E3792" s="662"/>
      <c r="F3792" s="662"/>
      <c r="G3792" s="1094"/>
      <c r="H3792" s="670"/>
      <c r="I3792" s="670"/>
      <c r="J3792" s="671"/>
      <c r="K3792" s="1435" t="str">
        <f>(IF($E3910&lt;&gt;0,$K$2,IF($F3910&lt;&gt;0,$K$2,IF($G3910&lt;&gt;0,$K$2,IF($H3910&lt;&gt;0,$K$2,IF($I3910&lt;&gt;0,$K$2,IF($J3910&lt;&gt;0,$K$2,"")))))))</f>
        <v/>
      </c>
      <c r="L3792" s="382"/>
    </row>
    <row r="3793" spans="1:12" hidden="1">
      <c r="B3793" s="1095"/>
      <c r="C3793" s="1819">
        <f>+C3792</f>
        <v>1104</v>
      </c>
      <c r="D3793" s="1431" t="s">
        <v>58</v>
      </c>
      <c r="E3793" s="662"/>
      <c r="F3793" s="662"/>
      <c r="G3793" s="1094"/>
      <c r="H3793" s="670"/>
      <c r="I3793" s="670"/>
      <c r="J3793" s="671"/>
      <c r="K3793" s="1435" t="str">
        <f>(IF($E3910&lt;&gt;0,$K$2,IF($F3910&lt;&gt;0,$K$2,IF($G3910&lt;&gt;0,$K$2,IF($H3910&lt;&gt;0,$K$2,IF($I3910&lt;&gt;0,$K$2,IF($J3910&lt;&gt;0,$K$2,"")))))))</f>
        <v/>
      </c>
      <c r="L3793" s="382"/>
    </row>
    <row r="3794" spans="1:12" hidden="1">
      <c r="B3794" s="1096"/>
      <c r="C3794" s="1097"/>
      <c r="D3794" s="1098" t="s">
        <v>1024</v>
      </c>
      <c r="E3794" s="662"/>
      <c r="F3794" s="662"/>
      <c r="G3794" s="1099"/>
      <c r="H3794" s="672"/>
      <c r="I3794" s="672"/>
      <c r="J3794" s="673"/>
      <c r="K3794" s="1435" t="str">
        <f>(IF($E3910&lt;&gt;0,$K$2,IF($F3910&lt;&gt;0,$K$2,IF($G3910&lt;&gt;0,$K$2,IF($H3910&lt;&gt;0,$K$2,IF($I3910&lt;&gt;0,$K$2,IF($J3910&lt;&gt;0,$K$2,"")))))))</f>
        <v/>
      </c>
      <c r="L3794" s="382"/>
    </row>
    <row r="3795" spans="1:12" hidden="1">
      <c r="B3795" s="1100">
        <v>100</v>
      </c>
      <c r="C3795" s="2213" t="s">
        <v>498</v>
      </c>
      <c r="D3795" s="2194"/>
      <c r="E3795" s="349">
        <f t="shared" ref="E3795:J3795" si="629">SUM(E3796:E3797)</f>
        <v>0</v>
      </c>
      <c r="F3795" s="350">
        <f t="shared" si="629"/>
        <v>0</v>
      </c>
      <c r="G3795" s="463">
        <f t="shared" si="629"/>
        <v>0</v>
      </c>
      <c r="H3795" s="464">
        <f t="shared" si="629"/>
        <v>0</v>
      </c>
      <c r="I3795" s="464">
        <f t="shared" si="629"/>
        <v>0</v>
      </c>
      <c r="J3795" s="465">
        <f t="shared" si="629"/>
        <v>0</v>
      </c>
      <c r="K3795" s="1433" t="str">
        <f>(IF($E3795&lt;&gt;0,$K$2,IF($F3795&lt;&gt;0,$K$2,IF($G3795&lt;&gt;0,$K$2,IF($H3795&lt;&gt;0,$K$2,IF($I3795&lt;&gt;0,$K$2,IF($J3795&lt;&gt;0,$K$2,"")))))))</f>
        <v/>
      </c>
      <c r="L3795" s="383"/>
    </row>
    <row r="3796" spans="1:12" hidden="1">
      <c r="B3796" s="1101"/>
      <c r="C3796" s="1102">
        <v>101</v>
      </c>
      <c r="D3796" s="1103" t="s">
        <v>499</v>
      </c>
      <c r="E3796" s="507"/>
      <c r="F3796" s="516">
        <f>G3796+H3796+I3796+J3796</f>
        <v>0</v>
      </c>
      <c r="G3796" s="430"/>
      <c r="H3796" s="431"/>
      <c r="I3796" s="431"/>
      <c r="J3796" s="432"/>
      <c r="K3796" s="1433" t="str">
        <f t="shared" ref="K3796:K3862" si="630">(IF($E3796&lt;&gt;0,$K$2,IF($F3796&lt;&gt;0,$K$2,IF($G3796&lt;&gt;0,$K$2,IF($H3796&lt;&gt;0,$K$2,IF($I3796&lt;&gt;0,$K$2,IF($J3796&lt;&gt;0,$K$2,"")))))))</f>
        <v/>
      </c>
      <c r="L3796" s="383"/>
    </row>
    <row r="3797" spans="1:12" ht="36" hidden="1" customHeight="1">
      <c r="A3797" s="1035"/>
      <c r="B3797" s="1101"/>
      <c r="C3797" s="1104">
        <v>102</v>
      </c>
      <c r="D3797" s="1105" t="s">
        <v>500</v>
      </c>
      <c r="E3797" s="513"/>
      <c r="F3797" s="517">
        <f>G3797+H3797+I3797+J3797</f>
        <v>0</v>
      </c>
      <c r="G3797" s="442"/>
      <c r="H3797" s="443"/>
      <c r="I3797" s="443"/>
      <c r="J3797" s="444"/>
      <c r="K3797" s="1433" t="str">
        <f t="shared" si="630"/>
        <v/>
      </c>
      <c r="L3797" s="383"/>
    </row>
    <row r="3798" spans="1:12" hidden="1">
      <c r="A3798" s="1035"/>
      <c r="B3798" s="1100">
        <v>200</v>
      </c>
      <c r="C3798" s="2199" t="s">
        <v>501</v>
      </c>
      <c r="D3798" s="2199"/>
      <c r="E3798" s="349">
        <f t="shared" ref="E3798:J3798" si="631">SUM(E3799:E3803)</f>
        <v>0</v>
      </c>
      <c r="F3798" s="350">
        <f t="shared" si="631"/>
        <v>0</v>
      </c>
      <c r="G3798" s="463">
        <f t="shared" si="631"/>
        <v>0</v>
      </c>
      <c r="H3798" s="464">
        <f t="shared" si="631"/>
        <v>0</v>
      </c>
      <c r="I3798" s="464">
        <f t="shared" si="631"/>
        <v>0</v>
      </c>
      <c r="J3798" s="465">
        <f t="shared" si="631"/>
        <v>0</v>
      </c>
      <c r="K3798" s="1433" t="str">
        <f t="shared" si="630"/>
        <v/>
      </c>
      <c r="L3798" s="383"/>
    </row>
    <row r="3799" spans="1:12" hidden="1">
      <c r="A3799" s="1035"/>
      <c r="B3799" s="1106"/>
      <c r="C3799" s="1102">
        <v>201</v>
      </c>
      <c r="D3799" s="1103" t="s">
        <v>502</v>
      </c>
      <c r="E3799" s="507"/>
      <c r="F3799" s="516">
        <f>G3799+H3799+I3799+J3799</f>
        <v>0</v>
      </c>
      <c r="G3799" s="430"/>
      <c r="H3799" s="431"/>
      <c r="I3799" s="431"/>
      <c r="J3799" s="432"/>
      <c r="K3799" s="1433" t="str">
        <f t="shared" si="630"/>
        <v/>
      </c>
      <c r="L3799" s="383"/>
    </row>
    <row r="3800" spans="1:12" hidden="1">
      <c r="A3800" s="1035"/>
      <c r="B3800" s="1107"/>
      <c r="C3800" s="1108">
        <v>202</v>
      </c>
      <c r="D3800" s="1109" t="s">
        <v>503</v>
      </c>
      <c r="E3800" s="509"/>
      <c r="F3800" s="518">
        <f>G3800+H3800+I3800+J3800</f>
        <v>0</v>
      </c>
      <c r="G3800" s="433"/>
      <c r="H3800" s="434"/>
      <c r="I3800" s="434"/>
      <c r="J3800" s="435"/>
      <c r="K3800" s="1433" t="str">
        <f t="shared" si="630"/>
        <v/>
      </c>
      <c r="L3800" s="383"/>
    </row>
    <row r="3801" spans="1:12" ht="31.5" hidden="1">
      <c r="A3801" s="1035"/>
      <c r="B3801" s="1110"/>
      <c r="C3801" s="1108">
        <v>205</v>
      </c>
      <c r="D3801" s="1109" t="s">
        <v>885</v>
      </c>
      <c r="E3801" s="509"/>
      <c r="F3801" s="518">
        <f>G3801+H3801+I3801+J3801</f>
        <v>0</v>
      </c>
      <c r="G3801" s="433"/>
      <c r="H3801" s="434"/>
      <c r="I3801" s="434"/>
      <c r="J3801" s="435"/>
      <c r="K3801" s="1433" t="str">
        <f t="shared" si="630"/>
        <v/>
      </c>
      <c r="L3801" s="383"/>
    </row>
    <row r="3802" spans="1:12" hidden="1">
      <c r="A3802" s="1035"/>
      <c r="B3802" s="1110"/>
      <c r="C3802" s="1108">
        <v>208</v>
      </c>
      <c r="D3802" s="1111" t="s">
        <v>886</v>
      </c>
      <c r="E3802" s="509"/>
      <c r="F3802" s="518">
        <f>G3802+H3802+I3802+J3802</f>
        <v>0</v>
      </c>
      <c r="G3802" s="433"/>
      <c r="H3802" s="434"/>
      <c r="I3802" s="434"/>
      <c r="J3802" s="435"/>
      <c r="K3802" s="1433" t="str">
        <f t="shared" si="630"/>
        <v/>
      </c>
      <c r="L3802" s="383"/>
    </row>
    <row r="3803" spans="1:12" hidden="1">
      <c r="A3803" s="1035"/>
      <c r="B3803" s="1106"/>
      <c r="C3803" s="1104">
        <v>209</v>
      </c>
      <c r="D3803" s="1112" t="s">
        <v>887</v>
      </c>
      <c r="E3803" s="513"/>
      <c r="F3803" s="517">
        <f>G3803+H3803+I3803+J3803</f>
        <v>0</v>
      </c>
      <c r="G3803" s="442"/>
      <c r="H3803" s="443"/>
      <c r="I3803" s="443"/>
      <c r="J3803" s="444"/>
      <c r="K3803" s="1433" t="str">
        <f t="shared" si="630"/>
        <v/>
      </c>
      <c r="L3803" s="383"/>
    </row>
    <row r="3804" spans="1:12" hidden="1">
      <c r="B3804" s="1100">
        <v>500</v>
      </c>
      <c r="C3804" s="2201" t="s">
        <v>888</v>
      </c>
      <c r="D3804" s="2201"/>
      <c r="E3804" s="349">
        <f t="shared" ref="E3804:J3804" si="632">SUM(E3805:E3811)</f>
        <v>0</v>
      </c>
      <c r="F3804" s="350">
        <f t="shared" si="632"/>
        <v>0</v>
      </c>
      <c r="G3804" s="463">
        <f t="shared" si="632"/>
        <v>0</v>
      </c>
      <c r="H3804" s="464">
        <f t="shared" si="632"/>
        <v>0</v>
      </c>
      <c r="I3804" s="464">
        <f t="shared" si="632"/>
        <v>0</v>
      </c>
      <c r="J3804" s="465">
        <f t="shared" si="632"/>
        <v>0</v>
      </c>
      <c r="K3804" s="1433" t="str">
        <f t="shared" si="630"/>
        <v/>
      </c>
      <c r="L3804" s="383"/>
    </row>
    <row r="3805" spans="1:12" ht="31.5" hidden="1">
      <c r="A3805" s="1035"/>
      <c r="B3805" s="1106"/>
      <c r="C3805" s="1113">
        <v>551</v>
      </c>
      <c r="D3805" s="1114" t="s">
        <v>889</v>
      </c>
      <c r="E3805" s="507"/>
      <c r="F3805" s="516">
        <f t="shared" ref="F3805:F3812" si="633">G3805+H3805+I3805+J3805</f>
        <v>0</v>
      </c>
      <c r="G3805" s="1395">
        <v>0</v>
      </c>
      <c r="H3805" s="1396">
        <v>0</v>
      </c>
      <c r="I3805" s="1396">
        <v>0</v>
      </c>
      <c r="J3805" s="432"/>
      <c r="K3805" s="1433" t="str">
        <f t="shared" si="630"/>
        <v/>
      </c>
      <c r="L3805" s="383"/>
    </row>
    <row r="3806" spans="1:12" hidden="1">
      <c r="B3806" s="1106"/>
      <c r="C3806" s="1115">
        <f>C3805+1</f>
        <v>552</v>
      </c>
      <c r="D3806" s="1116" t="s">
        <v>890</v>
      </c>
      <c r="E3806" s="509"/>
      <c r="F3806" s="518">
        <f t="shared" si="633"/>
        <v>0</v>
      </c>
      <c r="G3806" s="1397">
        <v>0</v>
      </c>
      <c r="H3806" s="1398">
        <v>0</v>
      </c>
      <c r="I3806" s="1398">
        <v>0</v>
      </c>
      <c r="J3806" s="435"/>
      <c r="K3806" s="1433" t="str">
        <f t="shared" si="630"/>
        <v/>
      </c>
      <c r="L3806" s="383"/>
    </row>
    <row r="3807" spans="1:12" hidden="1">
      <c r="A3807" s="1035"/>
      <c r="B3807" s="1117"/>
      <c r="C3807" s="1115">
        <v>558</v>
      </c>
      <c r="D3807" s="1118" t="s">
        <v>1444</v>
      </c>
      <c r="E3807" s="509"/>
      <c r="F3807" s="518">
        <f>G3807+H3807+I3807+J3807</f>
        <v>0</v>
      </c>
      <c r="G3807" s="1397">
        <v>0</v>
      </c>
      <c r="H3807" s="1398">
        <v>0</v>
      </c>
      <c r="I3807" s="1398">
        <v>0</v>
      </c>
      <c r="J3807" s="638">
        <v>0</v>
      </c>
      <c r="K3807" s="1433" t="str">
        <f t="shared" si="630"/>
        <v/>
      </c>
      <c r="L3807" s="383"/>
    </row>
    <row r="3808" spans="1:12" hidden="1">
      <c r="A3808" s="307"/>
      <c r="B3808" s="1117"/>
      <c r="C3808" s="1115">
        <v>560</v>
      </c>
      <c r="D3808" s="1118" t="s">
        <v>891</v>
      </c>
      <c r="E3808" s="509"/>
      <c r="F3808" s="518">
        <f t="shared" si="633"/>
        <v>0</v>
      </c>
      <c r="G3808" s="1397">
        <v>0</v>
      </c>
      <c r="H3808" s="1398">
        <v>0</v>
      </c>
      <c r="I3808" s="1398">
        <v>0</v>
      </c>
      <c r="J3808" s="435"/>
      <c r="K3808" s="1433" t="str">
        <f t="shared" si="630"/>
        <v/>
      </c>
      <c r="L3808" s="383"/>
    </row>
    <row r="3809" spans="1:12" hidden="1">
      <c r="B3809" s="1117"/>
      <c r="C3809" s="1115">
        <v>580</v>
      </c>
      <c r="D3809" s="1116" t="s">
        <v>892</v>
      </c>
      <c r="E3809" s="509"/>
      <c r="F3809" s="518">
        <f t="shared" si="633"/>
        <v>0</v>
      </c>
      <c r="G3809" s="1397">
        <v>0</v>
      </c>
      <c r="H3809" s="1398">
        <v>0</v>
      </c>
      <c r="I3809" s="1398">
        <v>0</v>
      </c>
      <c r="J3809" s="435"/>
      <c r="K3809" s="1433" t="str">
        <f t="shared" si="630"/>
        <v/>
      </c>
      <c r="L3809" s="383"/>
    </row>
    <row r="3810" spans="1:12" ht="31.5" hidden="1">
      <c r="B3810" s="1106"/>
      <c r="C3810" s="1108">
        <v>588</v>
      </c>
      <c r="D3810" s="1111" t="s">
        <v>1448</v>
      </c>
      <c r="E3810" s="509"/>
      <c r="F3810" s="518">
        <f>G3810+H3810+I3810+J3810</f>
        <v>0</v>
      </c>
      <c r="G3810" s="1397">
        <v>0</v>
      </c>
      <c r="H3810" s="1398">
        <v>0</v>
      </c>
      <c r="I3810" s="1398">
        <v>0</v>
      </c>
      <c r="J3810" s="638">
        <v>0</v>
      </c>
      <c r="K3810" s="1433" t="str">
        <f t="shared" si="630"/>
        <v/>
      </c>
      <c r="L3810" s="383"/>
    </row>
    <row r="3811" spans="1:12" ht="31.5" hidden="1">
      <c r="B3811" s="1106"/>
      <c r="C3811" s="1119">
        <v>590</v>
      </c>
      <c r="D3811" s="1120" t="s">
        <v>893</v>
      </c>
      <c r="E3811" s="513"/>
      <c r="F3811" s="517">
        <f t="shared" si="633"/>
        <v>0</v>
      </c>
      <c r="G3811" s="442"/>
      <c r="H3811" s="443"/>
      <c r="I3811" s="443"/>
      <c r="J3811" s="444"/>
      <c r="K3811" s="1433" t="str">
        <f t="shared" si="630"/>
        <v/>
      </c>
      <c r="L3811" s="383"/>
    </row>
    <row r="3812" spans="1:12" hidden="1">
      <c r="A3812" s="7">
        <v>5</v>
      </c>
      <c r="B3812" s="1100">
        <v>800</v>
      </c>
      <c r="C3812" s="2202" t="s">
        <v>1025</v>
      </c>
      <c r="D3812" s="2203"/>
      <c r="E3812" s="1415"/>
      <c r="F3812" s="352">
        <f t="shared" si="633"/>
        <v>0</v>
      </c>
      <c r="G3812" s="1214"/>
      <c r="H3812" s="1215"/>
      <c r="I3812" s="1215"/>
      <c r="J3812" s="1216"/>
      <c r="K3812" s="1433" t="str">
        <f t="shared" si="630"/>
        <v/>
      </c>
      <c r="L3812" s="383"/>
    </row>
    <row r="3813" spans="1:12" hidden="1">
      <c r="A3813" s="8">
        <v>10</v>
      </c>
      <c r="B3813" s="1100">
        <v>1000</v>
      </c>
      <c r="C3813" s="2199" t="s">
        <v>895</v>
      </c>
      <c r="D3813" s="2199"/>
      <c r="E3813" s="351">
        <f t="shared" ref="E3813:J3813" si="634">SUM(E3814:E3830)</f>
        <v>0</v>
      </c>
      <c r="F3813" s="352">
        <f t="shared" si="634"/>
        <v>0</v>
      </c>
      <c r="G3813" s="463">
        <f t="shared" si="634"/>
        <v>0</v>
      </c>
      <c r="H3813" s="464">
        <f t="shared" si="634"/>
        <v>0</v>
      </c>
      <c r="I3813" s="464">
        <f t="shared" si="634"/>
        <v>0</v>
      </c>
      <c r="J3813" s="465">
        <f t="shared" si="634"/>
        <v>0</v>
      </c>
      <c r="K3813" s="1433" t="str">
        <f t="shared" si="630"/>
        <v/>
      </c>
      <c r="L3813" s="383"/>
    </row>
    <row r="3814" spans="1:12" hidden="1">
      <c r="A3814" s="8">
        <v>15</v>
      </c>
      <c r="B3814" s="1107"/>
      <c r="C3814" s="1102">
        <v>1011</v>
      </c>
      <c r="D3814" s="1121" t="s">
        <v>896</v>
      </c>
      <c r="E3814" s="507"/>
      <c r="F3814" s="516">
        <f t="shared" ref="F3814:F3830" si="635">G3814+H3814+I3814+J3814</f>
        <v>0</v>
      </c>
      <c r="G3814" s="430"/>
      <c r="H3814" s="431"/>
      <c r="I3814" s="431"/>
      <c r="J3814" s="432"/>
      <c r="K3814" s="1433" t="str">
        <f t="shared" si="630"/>
        <v/>
      </c>
      <c r="L3814" s="383"/>
    </row>
    <row r="3815" spans="1:12" hidden="1">
      <c r="A3815" s="7">
        <v>35</v>
      </c>
      <c r="B3815" s="1107"/>
      <c r="C3815" s="1108">
        <v>1012</v>
      </c>
      <c r="D3815" s="1109" t="s">
        <v>897</v>
      </c>
      <c r="E3815" s="509"/>
      <c r="F3815" s="518">
        <f t="shared" si="635"/>
        <v>0</v>
      </c>
      <c r="G3815" s="433"/>
      <c r="H3815" s="434"/>
      <c r="I3815" s="434"/>
      <c r="J3815" s="435"/>
      <c r="K3815" s="1433" t="str">
        <f t="shared" si="630"/>
        <v/>
      </c>
      <c r="L3815" s="383"/>
    </row>
    <row r="3816" spans="1:12" hidden="1">
      <c r="A3816" s="8">
        <v>40</v>
      </c>
      <c r="B3816" s="1107"/>
      <c r="C3816" s="1108">
        <v>1013</v>
      </c>
      <c r="D3816" s="1109" t="s">
        <v>898</v>
      </c>
      <c r="E3816" s="509"/>
      <c r="F3816" s="518">
        <f t="shared" si="635"/>
        <v>0</v>
      </c>
      <c r="G3816" s="433"/>
      <c r="H3816" s="434"/>
      <c r="I3816" s="434"/>
      <c r="J3816" s="435"/>
      <c r="K3816" s="1433" t="str">
        <f t="shared" si="630"/>
        <v/>
      </c>
      <c r="L3816" s="383"/>
    </row>
    <row r="3817" spans="1:12" hidden="1">
      <c r="A3817" s="8">
        <v>45</v>
      </c>
      <c r="B3817" s="1107"/>
      <c r="C3817" s="1108">
        <v>1014</v>
      </c>
      <c r="D3817" s="1109" t="s">
        <v>899</v>
      </c>
      <c r="E3817" s="509"/>
      <c r="F3817" s="518">
        <f t="shared" si="635"/>
        <v>0</v>
      </c>
      <c r="G3817" s="433"/>
      <c r="H3817" s="434"/>
      <c r="I3817" s="434"/>
      <c r="J3817" s="435"/>
      <c r="K3817" s="1433" t="str">
        <f t="shared" si="630"/>
        <v/>
      </c>
      <c r="L3817" s="383"/>
    </row>
    <row r="3818" spans="1:12" hidden="1">
      <c r="A3818" s="8">
        <v>50</v>
      </c>
      <c r="B3818" s="1107"/>
      <c r="C3818" s="1108">
        <v>1015</v>
      </c>
      <c r="D3818" s="1109" t="s">
        <v>900</v>
      </c>
      <c r="E3818" s="509"/>
      <c r="F3818" s="518">
        <f t="shared" si="635"/>
        <v>0</v>
      </c>
      <c r="G3818" s="433"/>
      <c r="H3818" s="434"/>
      <c r="I3818" s="434"/>
      <c r="J3818" s="435"/>
      <c r="K3818" s="1433" t="str">
        <f t="shared" si="630"/>
        <v/>
      </c>
      <c r="L3818" s="383"/>
    </row>
    <row r="3819" spans="1:12" hidden="1">
      <c r="A3819" s="8">
        <v>55</v>
      </c>
      <c r="B3819" s="1107"/>
      <c r="C3819" s="1122">
        <v>1016</v>
      </c>
      <c r="D3819" s="1123" t="s">
        <v>901</v>
      </c>
      <c r="E3819" s="511"/>
      <c r="F3819" s="519">
        <f t="shared" si="635"/>
        <v>0</v>
      </c>
      <c r="G3819" s="497"/>
      <c r="H3819" s="498"/>
      <c r="I3819" s="498"/>
      <c r="J3819" s="499"/>
      <c r="K3819" s="1433" t="str">
        <f t="shared" si="630"/>
        <v/>
      </c>
      <c r="L3819" s="383"/>
    </row>
    <row r="3820" spans="1:12" hidden="1">
      <c r="A3820" s="8">
        <v>60</v>
      </c>
      <c r="B3820" s="1101"/>
      <c r="C3820" s="1124">
        <v>1020</v>
      </c>
      <c r="D3820" s="1125" t="s">
        <v>902</v>
      </c>
      <c r="E3820" s="1416"/>
      <c r="F3820" s="521">
        <f t="shared" si="635"/>
        <v>0</v>
      </c>
      <c r="G3820" s="439"/>
      <c r="H3820" s="440"/>
      <c r="I3820" s="440"/>
      <c r="J3820" s="441"/>
      <c r="K3820" s="1433" t="str">
        <f t="shared" si="630"/>
        <v/>
      </c>
      <c r="L3820" s="383"/>
    </row>
    <row r="3821" spans="1:12" hidden="1">
      <c r="A3821" s="7">
        <v>65</v>
      </c>
      <c r="B3821" s="1107"/>
      <c r="C3821" s="1126">
        <v>1030</v>
      </c>
      <c r="D3821" s="1127" t="s">
        <v>903</v>
      </c>
      <c r="E3821" s="1417"/>
      <c r="F3821" s="523">
        <f t="shared" si="635"/>
        <v>0</v>
      </c>
      <c r="G3821" s="436"/>
      <c r="H3821" s="437"/>
      <c r="I3821" s="437"/>
      <c r="J3821" s="438"/>
      <c r="K3821" s="1433" t="str">
        <f t="shared" si="630"/>
        <v/>
      </c>
      <c r="L3821" s="383"/>
    </row>
    <row r="3822" spans="1:12" hidden="1">
      <c r="A3822" s="8">
        <v>70</v>
      </c>
      <c r="B3822" s="1107"/>
      <c r="C3822" s="1124">
        <v>1051</v>
      </c>
      <c r="D3822" s="1128" t="s">
        <v>904</v>
      </c>
      <c r="E3822" s="1416"/>
      <c r="F3822" s="521">
        <f t="shared" si="635"/>
        <v>0</v>
      </c>
      <c r="G3822" s="439"/>
      <c r="H3822" s="440"/>
      <c r="I3822" s="440"/>
      <c r="J3822" s="441"/>
      <c r="K3822" s="1433" t="str">
        <f t="shared" si="630"/>
        <v/>
      </c>
      <c r="L3822" s="383"/>
    </row>
    <row r="3823" spans="1:12" hidden="1">
      <c r="A3823" s="8">
        <v>75</v>
      </c>
      <c r="B3823" s="1107"/>
      <c r="C3823" s="1108">
        <v>1052</v>
      </c>
      <c r="D3823" s="1109" t="s">
        <v>905</v>
      </c>
      <c r="E3823" s="509"/>
      <c r="F3823" s="518">
        <f t="shared" si="635"/>
        <v>0</v>
      </c>
      <c r="G3823" s="433"/>
      <c r="H3823" s="434"/>
      <c r="I3823" s="434"/>
      <c r="J3823" s="435"/>
      <c r="K3823" s="1433" t="str">
        <f t="shared" si="630"/>
        <v/>
      </c>
      <c r="L3823" s="383"/>
    </row>
    <row r="3824" spans="1:12" hidden="1">
      <c r="A3824" s="8">
        <v>80</v>
      </c>
      <c r="B3824" s="1107"/>
      <c r="C3824" s="1126">
        <v>1053</v>
      </c>
      <c r="D3824" s="1127" t="s">
        <v>1324</v>
      </c>
      <c r="E3824" s="1417"/>
      <c r="F3824" s="523">
        <f t="shared" si="635"/>
        <v>0</v>
      </c>
      <c r="G3824" s="436"/>
      <c r="H3824" s="437"/>
      <c r="I3824" s="437"/>
      <c r="J3824" s="438"/>
      <c r="K3824" s="1433" t="str">
        <f t="shared" si="630"/>
        <v/>
      </c>
      <c r="L3824" s="383"/>
    </row>
    <row r="3825" spans="1:12" hidden="1">
      <c r="A3825" s="8">
        <v>80</v>
      </c>
      <c r="B3825" s="1107"/>
      <c r="C3825" s="1124">
        <v>1062</v>
      </c>
      <c r="D3825" s="1125" t="s">
        <v>906</v>
      </c>
      <c r="E3825" s="1416"/>
      <c r="F3825" s="521">
        <f t="shared" si="635"/>
        <v>0</v>
      </c>
      <c r="G3825" s="439"/>
      <c r="H3825" s="440"/>
      <c r="I3825" s="440"/>
      <c r="J3825" s="441"/>
      <c r="K3825" s="1433" t="str">
        <f t="shared" si="630"/>
        <v/>
      </c>
      <c r="L3825" s="383"/>
    </row>
    <row r="3826" spans="1:12" hidden="1">
      <c r="A3826" s="8">
        <v>85</v>
      </c>
      <c r="B3826" s="1107"/>
      <c r="C3826" s="1126">
        <v>1063</v>
      </c>
      <c r="D3826" s="1129" t="s">
        <v>1282</v>
      </c>
      <c r="E3826" s="1417"/>
      <c r="F3826" s="523">
        <f t="shared" si="635"/>
        <v>0</v>
      </c>
      <c r="G3826" s="436"/>
      <c r="H3826" s="437"/>
      <c r="I3826" s="437"/>
      <c r="J3826" s="438"/>
      <c r="K3826" s="1433" t="str">
        <f t="shared" si="630"/>
        <v/>
      </c>
      <c r="L3826" s="383"/>
    </row>
    <row r="3827" spans="1:12" hidden="1">
      <c r="A3827" s="8">
        <v>90</v>
      </c>
      <c r="B3827" s="1107"/>
      <c r="C3827" s="1130">
        <v>1069</v>
      </c>
      <c r="D3827" s="1131" t="s">
        <v>907</v>
      </c>
      <c r="E3827" s="1418"/>
      <c r="F3827" s="525">
        <f t="shared" si="635"/>
        <v>0</v>
      </c>
      <c r="G3827" s="622"/>
      <c r="H3827" s="623"/>
      <c r="I3827" s="623"/>
      <c r="J3827" s="587"/>
      <c r="K3827" s="1433" t="str">
        <f t="shared" si="630"/>
        <v/>
      </c>
      <c r="L3827" s="383"/>
    </row>
    <row r="3828" spans="1:12" hidden="1">
      <c r="A3828" s="8">
        <v>90</v>
      </c>
      <c r="B3828" s="1101"/>
      <c r="C3828" s="1124">
        <v>1091</v>
      </c>
      <c r="D3828" s="1128" t="s">
        <v>1325</v>
      </c>
      <c r="E3828" s="1416"/>
      <c r="F3828" s="521">
        <f t="shared" si="635"/>
        <v>0</v>
      </c>
      <c r="G3828" s="439"/>
      <c r="H3828" s="440"/>
      <c r="I3828" s="440"/>
      <c r="J3828" s="441"/>
      <c r="K3828" s="1433" t="str">
        <f t="shared" si="630"/>
        <v/>
      </c>
      <c r="L3828" s="383"/>
    </row>
    <row r="3829" spans="1:12" hidden="1">
      <c r="A3829" s="7">
        <v>115</v>
      </c>
      <c r="B3829" s="1107"/>
      <c r="C3829" s="1108">
        <v>1092</v>
      </c>
      <c r="D3829" s="1109" t="s">
        <v>1088</v>
      </c>
      <c r="E3829" s="509"/>
      <c r="F3829" s="518">
        <f t="shared" si="635"/>
        <v>0</v>
      </c>
      <c r="G3829" s="433"/>
      <c r="H3829" s="434"/>
      <c r="I3829" s="434"/>
      <c r="J3829" s="435"/>
      <c r="K3829" s="1433" t="str">
        <f t="shared" si="630"/>
        <v/>
      </c>
      <c r="L3829" s="383"/>
    </row>
    <row r="3830" spans="1:12" hidden="1">
      <c r="A3830" s="7">
        <v>125</v>
      </c>
      <c r="B3830" s="1107"/>
      <c r="C3830" s="1104">
        <v>1098</v>
      </c>
      <c r="D3830" s="1132" t="s">
        <v>908</v>
      </c>
      <c r="E3830" s="513"/>
      <c r="F3830" s="517">
        <f t="shared" si="635"/>
        <v>0</v>
      </c>
      <c r="G3830" s="442"/>
      <c r="H3830" s="443"/>
      <c r="I3830" s="443"/>
      <c r="J3830" s="444"/>
      <c r="K3830" s="1433" t="str">
        <f t="shared" si="630"/>
        <v/>
      </c>
      <c r="L3830" s="383"/>
    </row>
    <row r="3831" spans="1:12" hidden="1">
      <c r="A3831" s="8">
        <v>130</v>
      </c>
      <c r="B3831" s="1100">
        <v>1900</v>
      </c>
      <c r="C3831" s="2192" t="s">
        <v>575</v>
      </c>
      <c r="D3831" s="2192"/>
      <c r="E3831" s="351">
        <f t="shared" ref="E3831:J3831" si="636">SUM(E3832:E3834)</f>
        <v>0</v>
      </c>
      <c r="F3831" s="352">
        <f t="shared" si="636"/>
        <v>0</v>
      </c>
      <c r="G3831" s="463">
        <f t="shared" si="636"/>
        <v>0</v>
      </c>
      <c r="H3831" s="464">
        <f t="shared" si="636"/>
        <v>0</v>
      </c>
      <c r="I3831" s="464">
        <f t="shared" si="636"/>
        <v>0</v>
      </c>
      <c r="J3831" s="465">
        <f t="shared" si="636"/>
        <v>0</v>
      </c>
      <c r="K3831" s="1433" t="str">
        <f t="shared" si="630"/>
        <v/>
      </c>
      <c r="L3831" s="383"/>
    </row>
    <row r="3832" spans="1:12" ht="31.5" hidden="1">
      <c r="A3832" s="8">
        <v>135</v>
      </c>
      <c r="B3832" s="1107"/>
      <c r="C3832" s="1102">
        <v>1901</v>
      </c>
      <c r="D3832" s="1133" t="s">
        <v>576</v>
      </c>
      <c r="E3832" s="507"/>
      <c r="F3832" s="516">
        <f>G3832+H3832+I3832+J3832</f>
        <v>0</v>
      </c>
      <c r="G3832" s="430"/>
      <c r="H3832" s="431"/>
      <c r="I3832" s="431"/>
      <c r="J3832" s="432"/>
      <c r="K3832" s="1433" t="str">
        <f t="shared" si="630"/>
        <v/>
      </c>
      <c r="L3832" s="383"/>
    </row>
    <row r="3833" spans="1:12" ht="31.5" hidden="1">
      <c r="A3833" s="8">
        <v>140</v>
      </c>
      <c r="B3833" s="1134"/>
      <c r="C3833" s="1108">
        <v>1981</v>
      </c>
      <c r="D3833" s="1135" t="s">
        <v>577</v>
      </c>
      <c r="E3833" s="509"/>
      <c r="F3833" s="518">
        <f>G3833+H3833+I3833+J3833</f>
        <v>0</v>
      </c>
      <c r="G3833" s="433"/>
      <c r="H3833" s="434"/>
      <c r="I3833" s="434"/>
      <c r="J3833" s="435"/>
      <c r="K3833" s="1433" t="str">
        <f t="shared" si="630"/>
        <v/>
      </c>
      <c r="L3833" s="383"/>
    </row>
    <row r="3834" spans="1:12" ht="31.5" hidden="1">
      <c r="A3834" s="8">
        <v>145</v>
      </c>
      <c r="B3834" s="1107"/>
      <c r="C3834" s="1104">
        <v>1991</v>
      </c>
      <c r="D3834" s="1136" t="s">
        <v>578</v>
      </c>
      <c r="E3834" s="513"/>
      <c r="F3834" s="517">
        <f>G3834+H3834+I3834+J3834</f>
        <v>0</v>
      </c>
      <c r="G3834" s="442"/>
      <c r="H3834" s="443"/>
      <c r="I3834" s="443"/>
      <c r="J3834" s="444"/>
      <c r="K3834" s="1433" t="str">
        <f t="shared" si="630"/>
        <v/>
      </c>
      <c r="L3834" s="383"/>
    </row>
    <row r="3835" spans="1:12" hidden="1">
      <c r="A3835" s="8">
        <v>150</v>
      </c>
      <c r="B3835" s="1100">
        <v>2100</v>
      </c>
      <c r="C3835" s="2192" t="s">
        <v>1072</v>
      </c>
      <c r="D3835" s="2192"/>
      <c r="E3835" s="351">
        <f t="shared" ref="E3835:J3835" si="637">SUM(E3836:E3840)</f>
        <v>0</v>
      </c>
      <c r="F3835" s="352">
        <f t="shared" si="637"/>
        <v>0</v>
      </c>
      <c r="G3835" s="463">
        <f t="shared" si="637"/>
        <v>0</v>
      </c>
      <c r="H3835" s="464">
        <f t="shared" si="637"/>
        <v>0</v>
      </c>
      <c r="I3835" s="464">
        <f t="shared" si="637"/>
        <v>0</v>
      </c>
      <c r="J3835" s="465">
        <f t="shared" si="637"/>
        <v>0</v>
      </c>
      <c r="K3835" s="1433" t="str">
        <f t="shared" si="630"/>
        <v/>
      </c>
      <c r="L3835" s="383"/>
    </row>
    <row r="3836" spans="1:12" hidden="1">
      <c r="A3836" s="8">
        <v>155</v>
      </c>
      <c r="B3836" s="1107"/>
      <c r="C3836" s="1102">
        <v>2110</v>
      </c>
      <c r="D3836" s="1137" t="s">
        <v>909</v>
      </c>
      <c r="E3836" s="507"/>
      <c r="F3836" s="516">
        <f>G3836+H3836+I3836+J3836</f>
        <v>0</v>
      </c>
      <c r="G3836" s="430"/>
      <c r="H3836" s="431"/>
      <c r="I3836" s="431"/>
      <c r="J3836" s="432"/>
      <c r="K3836" s="1433" t="str">
        <f t="shared" si="630"/>
        <v/>
      </c>
      <c r="L3836" s="383"/>
    </row>
    <row r="3837" spans="1:12" hidden="1">
      <c r="A3837" s="8">
        <v>160</v>
      </c>
      <c r="B3837" s="1134"/>
      <c r="C3837" s="1108">
        <v>2120</v>
      </c>
      <c r="D3837" s="1111" t="s">
        <v>910</v>
      </c>
      <c r="E3837" s="509"/>
      <c r="F3837" s="518">
        <f>G3837+H3837+I3837+J3837</f>
        <v>0</v>
      </c>
      <c r="G3837" s="433"/>
      <c r="H3837" s="434"/>
      <c r="I3837" s="434"/>
      <c r="J3837" s="435"/>
      <c r="K3837" s="1433" t="str">
        <f t="shared" si="630"/>
        <v/>
      </c>
      <c r="L3837" s="383"/>
    </row>
    <row r="3838" spans="1:12" hidden="1">
      <c r="A3838" s="8">
        <v>165</v>
      </c>
      <c r="B3838" s="1134"/>
      <c r="C3838" s="1108">
        <v>2125</v>
      </c>
      <c r="D3838" s="1111" t="s">
        <v>1026</v>
      </c>
      <c r="E3838" s="509"/>
      <c r="F3838" s="518">
        <f>G3838+H3838+I3838+J3838</f>
        <v>0</v>
      </c>
      <c r="G3838" s="433"/>
      <c r="H3838" s="434"/>
      <c r="I3838" s="1398">
        <v>0</v>
      </c>
      <c r="J3838" s="435"/>
      <c r="K3838" s="1433" t="str">
        <f t="shared" si="630"/>
        <v/>
      </c>
      <c r="L3838" s="383"/>
    </row>
    <row r="3839" spans="1:12" hidden="1">
      <c r="A3839" s="8">
        <v>175</v>
      </c>
      <c r="B3839" s="1106"/>
      <c r="C3839" s="1108">
        <v>2140</v>
      </c>
      <c r="D3839" s="1111" t="s">
        <v>912</v>
      </c>
      <c r="E3839" s="509"/>
      <c r="F3839" s="518">
        <f>G3839+H3839+I3839+J3839</f>
        <v>0</v>
      </c>
      <c r="G3839" s="433"/>
      <c r="H3839" s="434"/>
      <c r="I3839" s="1398">
        <v>0</v>
      </c>
      <c r="J3839" s="435"/>
      <c r="K3839" s="1433" t="str">
        <f t="shared" si="630"/>
        <v/>
      </c>
      <c r="L3839" s="383"/>
    </row>
    <row r="3840" spans="1:12" hidden="1">
      <c r="A3840" s="8">
        <v>180</v>
      </c>
      <c r="B3840" s="1107"/>
      <c r="C3840" s="1104">
        <v>2190</v>
      </c>
      <c r="D3840" s="1138" t="s">
        <v>913</v>
      </c>
      <c r="E3840" s="513"/>
      <c r="F3840" s="517">
        <f>G3840+H3840+I3840+J3840</f>
        <v>0</v>
      </c>
      <c r="G3840" s="442"/>
      <c r="H3840" s="443"/>
      <c r="I3840" s="1400">
        <v>0</v>
      </c>
      <c r="J3840" s="444"/>
      <c r="K3840" s="1433" t="str">
        <f t="shared" si="630"/>
        <v/>
      </c>
      <c r="L3840" s="383"/>
    </row>
    <row r="3841" spans="1:12" hidden="1">
      <c r="A3841" s="8">
        <v>185</v>
      </c>
      <c r="B3841" s="1100">
        <v>2200</v>
      </c>
      <c r="C3841" s="2192" t="s">
        <v>914</v>
      </c>
      <c r="D3841" s="2192"/>
      <c r="E3841" s="351">
        <f t="shared" ref="E3841:J3841" si="638">SUM(E3842:E3843)</f>
        <v>0</v>
      </c>
      <c r="F3841" s="352">
        <f t="shared" si="638"/>
        <v>0</v>
      </c>
      <c r="G3841" s="463">
        <f t="shared" si="638"/>
        <v>0</v>
      </c>
      <c r="H3841" s="464">
        <f t="shared" si="638"/>
        <v>0</v>
      </c>
      <c r="I3841" s="464">
        <f t="shared" si="638"/>
        <v>0</v>
      </c>
      <c r="J3841" s="465">
        <f t="shared" si="638"/>
        <v>0</v>
      </c>
      <c r="K3841" s="1433" t="str">
        <f t="shared" si="630"/>
        <v/>
      </c>
      <c r="L3841" s="383"/>
    </row>
    <row r="3842" spans="1:12" hidden="1">
      <c r="A3842" s="8">
        <v>190</v>
      </c>
      <c r="B3842" s="1107"/>
      <c r="C3842" s="1102">
        <v>2221</v>
      </c>
      <c r="D3842" s="1103" t="s">
        <v>1265</v>
      </c>
      <c r="E3842" s="507"/>
      <c r="F3842" s="516">
        <f t="shared" ref="F3842:F3847" si="639">G3842+H3842+I3842+J3842</f>
        <v>0</v>
      </c>
      <c r="G3842" s="430"/>
      <c r="H3842" s="431"/>
      <c r="I3842" s="431"/>
      <c r="J3842" s="432"/>
      <c r="K3842" s="1433" t="str">
        <f t="shared" si="630"/>
        <v/>
      </c>
      <c r="L3842" s="383"/>
    </row>
    <row r="3843" spans="1:12" hidden="1">
      <c r="A3843" s="8">
        <v>200</v>
      </c>
      <c r="B3843" s="1107"/>
      <c r="C3843" s="1104">
        <v>2224</v>
      </c>
      <c r="D3843" s="1105" t="s">
        <v>915</v>
      </c>
      <c r="E3843" s="513"/>
      <c r="F3843" s="517">
        <f t="shared" si="639"/>
        <v>0</v>
      </c>
      <c r="G3843" s="442"/>
      <c r="H3843" s="443"/>
      <c r="I3843" s="443"/>
      <c r="J3843" s="444"/>
      <c r="K3843" s="1433" t="str">
        <f t="shared" si="630"/>
        <v/>
      </c>
      <c r="L3843" s="383"/>
    </row>
    <row r="3844" spans="1:12" hidden="1">
      <c r="A3844" s="8">
        <v>200</v>
      </c>
      <c r="B3844" s="1100">
        <v>2500</v>
      </c>
      <c r="C3844" s="2192" t="s">
        <v>916</v>
      </c>
      <c r="D3844" s="2200"/>
      <c r="E3844" s="1415"/>
      <c r="F3844" s="352">
        <f t="shared" si="639"/>
        <v>0</v>
      </c>
      <c r="G3844" s="1214"/>
      <c r="H3844" s="1215"/>
      <c r="I3844" s="1215"/>
      <c r="J3844" s="1216"/>
      <c r="K3844" s="1433" t="str">
        <f t="shared" si="630"/>
        <v/>
      </c>
      <c r="L3844" s="383"/>
    </row>
    <row r="3845" spans="1:12" hidden="1">
      <c r="A3845" s="8">
        <v>205</v>
      </c>
      <c r="B3845" s="1100">
        <v>2600</v>
      </c>
      <c r="C3845" s="2193" t="s">
        <v>917</v>
      </c>
      <c r="D3845" s="2194"/>
      <c r="E3845" s="1415"/>
      <c r="F3845" s="352">
        <f t="shared" si="639"/>
        <v>0</v>
      </c>
      <c r="G3845" s="1214"/>
      <c r="H3845" s="1215"/>
      <c r="I3845" s="1215"/>
      <c r="J3845" s="1216"/>
      <c r="K3845" s="1433" t="str">
        <f t="shared" si="630"/>
        <v/>
      </c>
      <c r="L3845" s="383"/>
    </row>
    <row r="3846" spans="1:12" hidden="1">
      <c r="A3846" s="8">
        <v>210</v>
      </c>
      <c r="B3846" s="1100">
        <v>2700</v>
      </c>
      <c r="C3846" s="2193" t="s">
        <v>918</v>
      </c>
      <c r="D3846" s="2194"/>
      <c r="E3846" s="1415"/>
      <c r="F3846" s="352">
        <f t="shared" si="639"/>
        <v>0</v>
      </c>
      <c r="G3846" s="1214"/>
      <c r="H3846" s="1215"/>
      <c r="I3846" s="1215"/>
      <c r="J3846" s="1216"/>
      <c r="K3846" s="1433" t="str">
        <f t="shared" si="630"/>
        <v/>
      </c>
      <c r="L3846" s="383"/>
    </row>
    <row r="3847" spans="1:12" hidden="1">
      <c r="A3847" s="8">
        <v>215</v>
      </c>
      <c r="B3847" s="1100">
        <v>2800</v>
      </c>
      <c r="C3847" s="2193" t="s">
        <v>1729</v>
      </c>
      <c r="D3847" s="2194"/>
      <c r="E3847" s="1415"/>
      <c r="F3847" s="352">
        <f t="shared" si="639"/>
        <v>0</v>
      </c>
      <c r="G3847" s="1214"/>
      <c r="H3847" s="1215"/>
      <c r="I3847" s="1215"/>
      <c r="J3847" s="1216"/>
      <c r="K3847" s="1433" t="str">
        <f t="shared" si="630"/>
        <v/>
      </c>
      <c r="L3847" s="383"/>
    </row>
    <row r="3848" spans="1:12" ht="36" hidden="1" customHeight="1">
      <c r="A3848" s="7">
        <v>220</v>
      </c>
      <c r="B3848" s="1100">
        <v>2900</v>
      </c>
      <c r="C3848" s="2192" t="s">
        <v>919</v>
      </c>
      <c r="D3848" s="2192"/>
      <c r="E3848" s="351">
        <f t="shared" ref="E3848:J3848" si="640">SUM(E3849:E3856)</f>
        <v>0</v>
      </c>
      <c r="F3848" s="352">
        <f t="shared" si="640"/>
        <v>0</v>
      </c>
      <c r="G3848" s="463">
        <f t="shared" si="640"/>
        <v>0</v>
      </c>
      <c r="H3848" s="464">
        <f t="shared" si="640"/>
        <v>0</v>
      </c>
      <c r="I3848" s="464">
        <f t="shared" si="640"/>
        <v>0</v>
      </c>
      <c r="J3848" s="465">
        <f t="shared" si="640"/>
        <v>0</v>
      </c>
      <c r="K3848" s="1433" t="str">
        <f t="shared" si="630"/>
        <v/>
      </c>
      <c r="L3848" s="383"/>
    </row>
    <row r="3849" spans="1:12" hidden="1">
      <c r="A3849" s="8">
        <v>225</v>
      </c>
      <c r="B3849" s="1139"/>
      <c r="C3849" s="1102">
        <v>2910</v>
      </c>
      <c r="D3849" s="1140" t="s">
        <v>2144</v>
      </c>
      <c r="E3849" s="507"/>
      <c r="F3849" s="516">
        <f t="shared" ref="F3849:F3856" si="641">G3849+H3849+I3849+J3849</f>
        <v>0</v>
      </c>
      <c r="G3849" s="430"/>
      <c r="H3849" s="431"/>
      <c r="I3849" s="431"/>
      <c r="J3849" s="432"/>
      <c r="K3849" s="1433" t="str">
        <f t="shared" si="630"/>
        <v/>
      </c>
      <c r="L3849" s="383"/>
    </row>
    <row r="3850" spans="1:12" hidden="1">
      <c r="A3850" s="8">
        <v>230</v>
      </c>
      <c r="B3850" s="1139"/>
      <c r="C3850" s="1126">
        <v>2920</v>
      </c>
      <c r="D3850" s="1141" t="s">
        <v>2143</v>
      </c>
      <c r="E3850" s="1417"/>
      <c r="F3850" s="523">
        <f>G3850+H3850+I3850+J3850</f>
        <v>0</v>
      </c>
      <c r="G3850" s="436"/>
      <c r="H3850" s="437"/>
      <c r="I3850" s="437"/>
      <c r="J3850" s="438"/>
      <c r="K3850" s="1433" t="str">
        <f t="shared" si="630"/>
        <v/>
      </c>
      <c r="L3850" s="383"/>
    </row>
    <row r="3851" spans="1:12" ht="31.5" hidden="1">
      <c r="A3851" s="8">
        <v>245</v>
      </c>
      <c r="B3851" s="1139"/>
      <c r="C3851" s="1126">
        <v>2969</v>
      </c>
      <c r="D3851" s="1141" t="s">
        <v>920</v>
      </c>
      <c r="E3851" s="1417"/>
      <c r="F3851" s="523">
        <f t="shared" si="641"/>
        <v>0</v>
      </c>
      <c r="G3851" s="436"/>
      <c r="H3851" s="437"/>
      <c r="I3851" s="437"/>
      <c r="J3851" s="438"/>
      <c r="K3851" s="1433" t="str">
        <f t="shared" si="630"/>
        <v/>
      </c>
      <c r="L3851" s="383"/>
    </row>
    <row r="3852" spans="1:12" ht="31.5" hidden="1">
      <c r="A3852" s="7">
        <v>220</v>
      </c>
      <c r="B3852" s="1139"/>
      <c r="C3852" s="1142">
        <v>2970</v>
      </c>
      <c r="D3852" s="1143" t="s">
        <v>921</v>
      </c>
      <c r="E3852" s="1419"/>
      <c r="F3852" s="527">
        <f t="shared" si="641"/>
        <v>0</v>
      </c>
      <c r="G3852" s="630"/>
      <c r="H3852" s="631"/>
      <c r="I3852" s="631"/>
      <c r="J3852" s="606"/>
      <c r="K3852" s="1433" t="str">
        <f t="shared" si="630"/>
        <v/>
      </c>
      <c r="L3852" s="383"/>
    </row>
    <row r="3853" spans="1:12" hidden="1">
      <c r="A3853" s="8">
        <v>225</v>
      </c>
      <c r="B3853" s="1139"/>
      <c r="C3853" s="1130">
        <v>2989</v>
      </c>
      <c r="D3853" s="1144" t="s">
        <v>922</v>
      </c>
      <c r="E3853" s="1418"/>
      <c r="F3853" s="525">
        <f t="shared" si="641"/>
        <v>0</v>
      </c>
      <c r="G3853" s="622"/>
      <c r="H3853" s="623"/>
      <c r="I3853" s="623"/>
      <c r="J3853" s="587"/>
      <c r="K3853" s="1433" t="str">
        <f t="shared" si="630"/>
        <v/>
      </c>
      <c r="L3853" s="383"/>
    </row>
    <row r="3854" spans="1:12" ht="31.5" hidden="1">
      <c r="A3854" s="8">
        <v>230</v>
      </c>
      <c r="B3854" s="1107"/>
      <c r="C3854" s="1124">
        <v>2990</v>
      </c>
      <c r="D3854" s="1145" t="s">
        <v>2145</v>
      </c>
      <c r="E3854" s="1416"/>
      <c r="F3854" s="521">
        <f>G3854+H3854+I3854+J3854</f>
        <v>0</v>
      </c>
      <c r="G3854" s="439"/>
      <c r="H3854" s="440"/>
      <c r="I3854" s="440"/>
      <c r="J3854" s="441"/>
      <c r="K3854" s="1433" t="str">
        <f t="shared" si="630"/>
        <v/>
      </c>
      <c r="L3854" s="383"/>
    </row>
    <row r="3855" spans="1:12" hidden="1">
      <c r="A3855" s="8">
        <v>235</v>
      </c>
      <c r="B3855" s="1107"/>
      <c r="C3855" s="1124">
        <v>2991</v>
      </c>
      <c r="D3855" s="1145" t="s">
        <v>923</v>
      </c>
      <c r="E3855" s="1416"/>
      <c r="F3855" s="521">
        <f t="shared" si="641"/>
        <v>0</v>
      </c>
      <c r="G3855" s="439"/>
      <c r="H3855" s="440"/>
      <c r="I3855" s="440"/>
      <c r="J3855" s="441"/>
      <c r="K3855" s="1433" t="str">
        <f t="shared" si="630"/>
        <v/>
      </c>
      <c r="L3855" s="383"/>
    </row>
    <row r="3856" spans="1:12" hidden="1">
      <c r="A3856" s="8">
        <v>240</v>
      </c>
      <c r="B3856" s="1107"/>
      <c r="C3856" s="1104">
        <v>2992</v>
      </c>
      <c r="D3856" s="1146" t="s">
        <v>924</v>
      </c>
      <c r="E3856" s="513"/>
      <c r="F3856" s="517">
        <f t="shared" si="641"/>
        <v>0</v>
      </c>
      <c r="G3856" s="442"/>
      <c r="H3856" s="443"/>
      <c r="I3856" s="443"/>
      <c r="J3856" s="444"/>
      <c r="K3856" s="1433" t="str">
        <f t="shared" si="630"/>
        <v/>
      </c>
      <c r="L3856" s="383"/>
    </row>
    <row r="3857" spans="1:12" hidden="1">
      <c r="A3857" s="8">
        <v>245</v>
      </c>
      <c r="B3857" s="1100">
        <v>3300</v>
      </c>
      <c r="C3857" s="1147" t="s">
        <v>2237</v>
      </c>
      <c r="D3857" s="1977"/>
      <c r="E3857" s="351">
        <f t="shared" ref="E3857:J3857" si="642">SUM(E3858:E3862)</f>
        <v>0</v>
      </c>
      <c r="F3857" s="352">
        <f t="shared" si="642"/>
        <v>0</v>
      </c>
      <c r="G3857" s="463">
        <f t="shared" si="642"/>
        <v>0</v>
      </c>
      <c r="H3857" s="464">
        <f t="shared" si="642"/>
        <v>0</v>
      </c>
      <c r="I3857" s="464">
        <f t="shared" si="642"/>
        <v>0</v>
      </c>
      <c r="J3857" s="465">
        <f t="shared" si="642"/>
        <v>0</v>
      </c>
      <c r="K3857" s="1433" t="str">
        <f t="shared" si="630"/>
        <v/>
      </c>
      <c r="L3857" s="383"/>
    </row>
    <row r="3858" spans="1:12" hidden="1">
      <c r="A3858" s="7">
        <v>250</v>
      </c>
      <c r="B3858" s="1106"/>
      <c r="C3858" s="1102">
        <v>3301</v>
      </c>
      <c r="D3858" s="1148" t="s">
        <v>926</v>
      </c>
      <c r="E3858" s="507"/>
      <c r="F3858" s="516">
        <f t="shared" ref="F3858:F3865" si="643">G3858+H3858+I3858+J3858</f>
        <v>0</v>
      </c>
      <c r="G3858" s="430"/>
      <c r="H3858" s="431"/>
      <c r="I3858" s="1396">
        <v>0</v>
      </c>
      <c r="J3858" s="637">
        <v>0</v>
      </c>
      <c r="K3858" s="1433" t="str">
        <f t="shared" si="630"/>
        <v/>
      </c>
      <c r="L3858" s="383"/>
    </row>
    <row r="3859" spans="1:12" hidden="1">
      <c r="A3859" s="8">
        <v>255</v>
      </c>
      <c r="B3859" s="1106"/>
      <c r="C3859" s="1108">
        <v>3302</v>
      </c>
      <c r="D3859" s="1149" t="s">
        <v>1027</v>
      </c>
      <c r="E3859" s="509"/>
      <c r="F3859" s="518">
        <f t="shared" si="643"/>
        <v>0</v>
      </c>
      <c r="G3859" s="433"/>
      <c r="H3859" s="434"/>
      <c r="I3859" s="1398">
        <v>0</v>
      </c>
      <c r="J3859" s="638">
        <v>0</v>
      </c>
      <c r="K3859" s="1433" t="str">
        <f t="shared" si="630"/>
        <v/>
      </c>
      <c r="L3859" s="383"/>
    </row>
    <row r="3860" spans="1:12" hidden="1">
      <c r="A3860" s="8">
        <v>265</v>
      </c>
      <c r="B3860" s="1106"/>
      <c r="C3860" s="1108">
        <v>3303</v>
      </c>
      <c r="D3860" s="1149" t="s">
        <v>927</v>
      </c>
      <c r="E3860" s="509"/>
      <c r="F3860" s="518">
        <f t="shared" si="643"/>
        <v>0</v>
      </c>
      <c r="G3860" s="433"/>
      <c r="H3860" s="434"/>
      <c r="I3860" s="1398">
        <v>0</v>
      </c>
      <c r="J3860" s="638">
        <v>0</v>
      </c>
      <c r="K3860" s="1433" t="str">
        <f t="shared" si="630"/>
        <v/>
      </c>
      <c r="L3860" s="383"/>
    </row>
    <row r="3861" spans="1:12" hidden="1">
      <c r="A3861" s="7">
        <v>270</v>
      </c>
      <c r="B3861" s="1106"/>
      <c r="C3861" s="1108">
        <v>3304</v>
      </c>
      <c r="D3861" s="1149" t="s">
        <v>928</v>
      </c>
      <c r="E3861" s="509"/>
      <c r="F3861" s="518">
        <f t="shared" si="643"/>
        <v>0</v>
      </c>
      <c r="G3861" s="433"/>
      <c r="H3861" s="434"/>
      <c r="I3861" s="1398">
        <v>0</v>
      </c>
      <c r="J3861" s="638">
        <v>0</v>
      </c>
      <c r="K3861" s="1433" t="str">
        <f t="shared" si="630"/>
        <v/>
      </c>
      <c r="L3861" s="383"/>
    </row>
    <row r="3862" spans="1:12" ht="31.5" hidden="1">
      <c r="A3862" s="7">
        <v>290</v>
      </c>
      <c r="B3862" s="1106"/>
      <c r="C3862" s="1104">
        <v>3306</v>
      </c>
      <c r="D3862" s="1150" t="s">
        <v>1730</v>
      </c>
      <c r="E3862" s="513"/>
      <c r="F3862" s="517">
        <f t="shared" si="643"/>
        <v>0</v>
      </c>
      <c r="G3862" s="442"/>
      <c r="H3862" s="443"/>
      <c r="I3862" s="1400">
        <v>0</v>
      </c>
      <c r="J3862" s="1405">
        <v>0</v>
      </c>
      <c r="K3862" s="1433" t="str">
        <f t="shared" si="630"/>
        <v/>
      </c>
      <c r="L3862" s="383"/>
    </row>
    <row r="3863" spans="1:12" hidden="1">
      <c r="A3863" s="7">
        <v>320</v>
      </c>
      <c r="B3863" s="1100">
        <v>3900</v>
      </c>
      <c r="C3863" s="2192" t="s">
        <v>929</v>
      </c>
      <c r="D3863" s="2192"/>
      <c r="E3863" s="1415"/>
      <c r="F3863" s="352">
        <f t="shared" si="643"/>
        <v>0</v>
      </c>
      <c r="G3863" s="1214"/>
      <c r="H3863" s="1215"/>
      <c r="I3863" s="1215"/>
      <c r="J3863" s="1216"/>
      <c r="K3863" s="1433" t="str">
        <f t="shared" ref="K3863:K3910" si="644">(IF($E3863&lt;&gt;0,$K$2,IF($F3863&lt;&gt;0,$K$2,IF($G3863&lt;&gt;0,$K$2,IF($H3863&lt;&gt;0,$K$2,IF($I3863&lt;&gt;0,$K$2,IF($J3863&lt;&gt;0,$K$2,"")))))))</f>
        <v/>
      </c>
      <c r="L3863" s="383"/>
    </row>
    <row r="3864" spans="1:12" hidden="1">
      <c r="A3864" s="7">
        <v>330</v>
      </c>
      <c r="B3864" s="1100">
        <v>4000</v>
      </c>
      <c r="C3864" s="2192" t="s">
        <v>930</v>
      </c>
      <c r="D3864" s="2192"/>
      <c r="E3864" s="1415"/>
      <c r="F3864" s="352">
        <f t="shared" si="643"/>
        <v>0</v>
      </c>
      <c r="G3864" s="1214"/>
      <c r="H3864" s="1215"/>
      <c r="I3864" s="1215"/>
      <c r="J3864" s="1216"/>
      <c r="K3864" s="1433" t="str">
        <f t="shared" si="644"/>
        <v/>
      </c>
      <c r="L3864" s="383"/>
    </row>
    <row r="3865" spans="1:12" hidden="1">
      <c r="A3865" s="7">
        <v>350</v>
      </c>
      <c r="B3865" s="1100">
        <v>4100</v>
      </c>
      <c r="C3865" s="2192" t="s">
        <v>931</v>
      </c>
      <c r="D3865" s="2192"/>
      <c r="E3865" s="1415"/>
      <c r="F3865" s="352">
        <f t="shared" si="643"/>
        <v>0</v>
      </c>
      <c r="G3865" s="1214"/>
      <c r="H3865" s="1215"/>
      <c r="I3865" s="1215"/>
      <c r="J3865" s="1216"/>
      <c r="K3865" s="1433" t="str">
        <f t="shared" si="644"/>
        <v/>
      </c>
      <c r="L3865" s="383"/>
    </row>
    <row r="3866" spans="1:12" hidden="1">
      <c r="A3866" s="8">
        <v>355</v>
      </c>
      <c r="B3866" s="1100">
        <v>4200</v>
      </c>
      <c r="C3866" s="2192" t="s">
        <v>932</v>
      </c>
      <c r="D3866" s="2192"/>
      <c r="E3866" s="351">
        <f t="shared" ref="E3866:J3866" si="645">SUM(E3867:E3872)</f>
        <v>0</v>
      </c>
      <c r="F3866" s="352">
        <f t="shared" si="645"/>
        <v>0</v>
      </c>
      <c r="G3866" s="463">
        <f t="shared" si="645"/>
        <v>0</v>
      </c>
      <c r="H3866" s="464">
        <f t="shared" si="645"/>
        <v>0</v>
      </c>
      <c r="I3866" s="464">
        <f t="shared" si="645"/>
        <v>0</v>
      </c>
      <c r="J3866" s="465">
        <f t="shared" si="645"/>
        <v>0</v>
      </c>
      <c r="K3866" s="1433" t="str">
        <f t="shared" si="644"/>
        <v/>
      </c>
      <c r="L3866" s="383"/>
    </row>
    <row r="3867" spans="1:12" hidden="1">
      <c r="A3867" s="8">
        <v>375</v>
      </c>
      <c r="B3867" s="1151"/>
      <c r="C3867" s="1102">
        <v>4201</v>
      </c>
      <c r="D3867" s="1103" t="s">
        <v>933</v>
      </c>
      <c r="E3867" s="507"/>
      <c r="F3867" s="516">
        <f t="shared" ref="F3867:F3872" si="646">G3867+H3867+I3867+J3867</f>
        <v>0</v>
      </c>
      <c r="G3867" s="430"/>
      <c r="H3867" s="431"/>
      <c r="I3867" s="431"/>
      <c r="J3867" s="432"/>
      <c r="K3867" s="1433" t="str">
        <f t="shared" si="644"/>
        <v/>
      </c>
      <c r="L3867" s="383"/>
    </row>
    <row r="3868" spans="1:12" hidden="1">
      <c r="A3868" s="8">
        <v>375</v>
      </c>
      <c r="B3868" s="1151"/>
      <c r="C3868" s="1108">
        <v>4202</v>
      </c>
      <c r="D3868" s="1152" t="s">
        <v>934</v>
      </c>
      <c r="E3868" s="509"/>
      <c r="F3868" s="518">
        <f t="shared" si="646"/>
        <v>0</v>
      </c>
      <c r="G3868" s="433"/>
      <c r="H3868" s="434"/>
      <c r="I3868" s="434"/>
      <c r="J3868" s="435"/>
      <c r="K3868" s="1433" t="str">
        <f t="shared" si="644"/>
        <v/>
      </c>
      <c r="L3868" s="383"/>
    </row>
    <row r="3869" spans="1:12" hidden="1">
      <c r="A3869" s="8">
        <v>380</v>
      </c>
      <c r="B3869" s="1151"/>
      <c r="C3869" s="1108">
        <v>4214</v>
      </c>
      <c r="D3869" s="1152" t="s">
        <v>935</v>
      </c>
      <c r="E3869" s="509"/>
      <c r="F3869" s="518">
        <f t="shared" si="646"/>
        <v>0</v>
      </c>
      <c r="G3869" s="433"/>
      <c r="H3869" s="434"/>
      <c r="I3869" s="434"/>
      <c r="J3869" s="435"/>
      <c r="K3869" s="1433" t="str">
        <f t="shared" si="644"/>
        <v/>
      </c>
      <c r="L3869" s="383"/>
    </row>
    <row r="3870" spans="1:12" hidden="1">
      <c r="A3870" s="8">
        <v>385</v>
      </c>
      <c r="B3870" s="1151"/>
      <c r="C3870" s="1108">
        <v>4217</v>
      </c>
      <c r="D3870" s="1152" t="s">
        <v>936</v>
      </c>
      <c r="E3870" s="509"/>
      <c r="F3870" s="518">
        <f t="shared" si="646"/>
        <v>0</v>
      </c>
      <c r="G3870" s="433"/>
      <c r="H3870" s="434"/>
      <c r="I3870" s="434"/>
      <c r="J3870" s="435"/>
      <c r="K3870" s="1433" t="str">
        <f t="shared" si="644"/>
        <v/>
      </c>
      <c r="L3870" s="383"/>
    </row>
    <row r="3871" spans="1:12" hidden="1">
      <c r="A3871" s="8">
        <v>390</v>
      </c>
      <c r="B3871" s="1151"/>
      <c r="C3871" s="1108">
        <v>4218</v>
      </c>
      <c r="D3871" s="1109" t="s">
        <v>937</v>
      </c>
      <c r="E3871" s="509"/>
      <c r="F3871" s="518">
        <f t="shared" si="646"/>
        <v>0</v>
      </c>
      <c r="G3871" s="433"/>
      <c r="H3871" s="434"/>
      <c r="I3871" s="434"/>
      <c r="J3871" s="435"/>
      <c r="K3871" s="1433" t="str">
        <f t="shared" si="644"/>
        <v/>
      </c>
      <c r="L3871" s="383"/>
    </row>
    <row r="3872" spans="1:12" hidden="1">
      <c r="A3872" s="8">
        <v>390</v>
      </c>
      <c r="B3872" s="1151"/>
      <c r="C3872" s="1104">
        <v>4219</v>
      </c>
      <c r="D3872" s="1136" t="s">
        <v>938</v>
      </c>
      <c r="E3872" s="513"/>
      <c r="F3872" s="517">
        <f t="shared" si="646"/>
        <v>0</v>
      </c>
      <c r="G3872" s="442"/>
      <c r="H3872" s="443"/>
      <c r="I3872" s="443"/>
      <c r="J3872" s="444"/>
      <c r="K3872" s="1433" t="str">
        <f t="shared" si="644"/>
        <v/>
      </c>
      <c r="L3872" s="383"/>
    </row>
    <row r="3873" spans="1:12" hidden="1">
      <c r="A3873" s="8">
        <v>395</v>
      </c>
      <c r="B3873" s="1100">
        <v>4300</v>
      </c>
      <c r="C3873" s="2192" t="s">
        <v>1734</v>
      </c>
      <c r="D3873" s="2192"/>
      <c r="E3873" s="351">
        <f t="shared" ref="E3873:J3873" si="647">SUM(E3874:E3876)</f>
        <v>0</v>
      </c>
      <c r="F3873" s="352">
        <f t="shared" si="647"/>
        <v>0</v>
      </c>
      <c r="G3873" s="463">
        <f t="shared" si="647"/>
        <v>0</v>
      </c>
      <c r="H3873" s="464">
        <f t="shared" si="647"/>
        <v>0</v>
      </c>
      <c r="I3873" s="464">
        <f t="shared" si="647"/>
        <v>0</v>
      </c>
      <c r="J3873" s="465">
        <f t="shared" si="647"/>
        <v>0</v>
      </c>
      <c r="K3873" s="1433" t="str">
        <f t="shared" si="644"/>
        <v/>
      </c>
      <c r="L3873" s="383"/>
    </row>
    <row r="3874" spans="1:12" hidden="1">
      <c r="A3874" s="353">
        <v>397</v>
      </c>
      <c r="B3874" s="1151"/>
      <c r="C3874" s="1102">
        <v>4301</v>
      </c>
      <c r="D3874" s="1121" t="s">
        <v>939</v>
      </c>
      <c r="E3874" s="507"/>
      <c r="F3874" s="516">
        <f t="shared" ref="F3874:F3879" si="648">G3874+H3874+I3874+J3874</f>
        <v>0</v>
      </c>
      <c r="G3874" s="430"/>
      <c r="H3874" s="431"/>
      <c r="I3874" s="431"/>
      <c r="J3874" s="432"/>
      <c r="K3874" s="1433" t="str">
        <f t="shared" si="644"/>
        <v/>
      </c>
      <c r="L3874" s="383"/>
    </row>
    <row r="3875" spans="1:12" hidden="1">
      <c r="A3875" s="6">
        <v>398</v>
      </c>
      <c r="B3875" s="1151"/>
      <c r="C3875" s="1108">
        <v>4302</v>
      </c>
      <c r="D3875" s="1152" t="s">
        <v>1028</v>
      </c>
      <c r="E3875" s="509"/>
      <c r="F3875" s="518">
        <f t="shared" si="648"/>
        <v>0</v>
      </c>
      <c r="G3875" s="433"/>
      <c r="H3875" s="434"/>
      <c r="I3875" s="434"/>
      <c r="J3875" s="435"/>
      <c r="K3875" s="1433" t="str">
        <f t="shared" si="644"/>
        <v/>
      </c>
      <c r="L3875" s="383"/>
    </row>
    <row r="3876" spans="1:12" hidden="1">
      <c r="A3876" s="6">
        <v>399</v>
      </c>
      <c r="B3876" s="1151"/>
      <c r="C3876" s="1104">
        <v>4309</v>
      </c>
      <c r="D3876" s="1112" t="s">
        <v>941</v>
      </c>
      <c r="E3876" s="513"/>
      <c r="F3876" s="517">
        <f t="shared" si="648"/>
        <v>0</v>
      </c>
      <c r="G3876" s="442"/>
      <c r="H3876" s="443"/>
      <c r="I3876" s="443"/>
      <c r="J3876" s="444"/>
      <c r="K3876" s="1433" t="str">
        <f t="shared" si="644"/>
        <v/>
      </c>
      <c r="L3876" s="383"/>
    </row>
    <row r="3877" spans="1:12" hidden="1">
      <c r="A3877" s="6">
        <v>400</v>
      </c>
      <c r="B3877" s="1100">
        <v>4400</v>
      </c>
      <c r="C3877" s="2192" t="s">
        <v>1731</v>
      </c>
      <c r="D3877" s="2192"/>
      <c r="E3877" s="1415"/>
      <c r="F3877" s="352">
        <f t="shared" si="648"/>
        <v>0</v>
      </c>
      <c r="G3877" s="1214"/>
      <c r="H3877" s="1215"/>
      <c r="I3877" s="1215"/>
      <c r="J3877" s="1216"/>
      <c r="K3877" s="1433" t="str">
        <f t="shared" si="644"/>
        <v/>
      </c>
      <c r="L3877" s="383"/>
    </row>
    <row r="3878" spans="1:12" hidden="1">
      <c r="A3878" s="6">
        <v>401</v>
      </c>
      <c r="B3878" s="1100">
        <v>4500</v>
      </c>
      <c r="C3878" s="2192" t="s">
        <v>1732</v>
      </c>
      <c r="D3878" s="2192"/>
      <c r="E3878" s="1415"/>
      <c r="F3878" s="352">
        <f t="shared" si="648"/>
        <v>0</v>
      </c>
      <c r="G3878" s="1214"/>
      <c r="H3878" s="1215"/>
      <c r="I3878" s="1215"/>
      <c r="J3878" s="1216"/>
      <c r="K3878" s="1433" t="str">
        <f t="shared" si="644"/>
        <v/>
      </c>
      <c r="L3878" s="383"/>
    </row>
    <row r="3879" spans="1:12" hidden="1">
      <c r="A3879" s="14">
        <v>404</v>
      </c>
      <c r="B3879" s="1100">
        <v>4600</v>
      </c>
      <c r="C3879" s="2193" t="s">
        <v>942</v>
      </c>
      <c r="D3879" s="2194"/>
      <c r="E3879" s="1415"/>
      <c r="F3879" s="352">
        <f t="shared" si="648"/>
        <v>0</v>
      </c>
      <c r="G3879" s="1214"/>
      <c r="H3879" s="1215"/>
      <c r="I3879" s="1215"/>
      <c r="J3879" s="1216"/>
      <c r="K3879" s="1433" t="str">
        <f t="shared" si="644"/>
        <v/>
      </c>
      <c r="L3879" s="383"/>
    </row>
    <row r="3880" spans="1:12" hidden="1">
      <c r="A3880" s="14">
        <v>404</v>
      </c>
      <c r="B3880" s="1100">
        <v>4900</v>
      </c>
      <c r="C3880" s="2192" t="s">
        <v>579</v>
      </c>
      <c r="D3880" s="2192"/>
      <c r="E3880" s="351">
        <f t="shared" ref="E3880:J3880" si="649">+E3881+E3882</f>
        <v>0</v>
      </c>
      <c r="F3880" s="352">
        <f t="shared" si="649"/>
        <v>0</v>
      </c>
      <c r="G3880" s="463">
        <f t="shared" si="649"/>
        <v>0</v>
      </c>
      <c r="H3880" s="464">
        <f t="shared" si="649"/>
        <v>0</v>
      </c>
      <c r="I3880" s="464">
        <f t="shared" si="649"/>
        <v>0</v>
      </c>
      <c r="J3880" s="465">
        <f t="shared" si="649"/>
        <v>0</v>
      </c>
      <c r="K3880" s="1433" t="str">
        <f t="shared" si="644"/>
        <v/>
      </c>
      <c r="L3880" s="383"/>
    </row>
    <row r="3881" spans="1:12" hidden="1">
      <c r="A3881" s="7">
        <v>440</v>
      </c>
      <c r="B3881" s="1151"/>
      <c r="C3881" s="1102">
        <v>4901</v>
      </c>
      <c r="D3881" s="1153" t="s">
        <v>580</v>
      </c>
      <c r="E3881" s="507"/>
      <c r="F3881" s="516">
        <f>G3881+H3881+I3881+J3881</f>
        <v>0</v>
      </c>
      <c r="G3881" s="430"/>
      <c r="H3881" s="431"/>
      <c r="I3881" s="431"/>
      <c r="J3881" s="432"/>
      <c r="K3881" s="1433" t="str">
        <f t="shared" si="644"/>
        <v/>
      </c>
      <c r="L3881" s="383"/>
    </row>
    <row r="3882" spans="1:12" hidden="1">
      <c r="A3882" s="7">
        <v>450</v>
      </c>
      <c r="B3882" s="1151"/>
      <c r="C3882" s="1104">
        <v>4902</v>
      </c>
      <c r="D3882" s="1112" t="s">
        <v>581</v>
      </c>
      <c r="E3882" s="513"/>
      <c r="F3882" s="517">
        <f>G3882+H3882+I3882+J3882</f>
        <v>0</v>
      </c>
      <c r="G3882" s="442"/>
      <c r="H3882" s="443"/>
      <c r="I3882" s="443"/>
      <c r="J3882" s="444"/>
      <c r="K3882" s="1433" t="str">
        <f t="shared" si="644"/>
        <v/>
      </c>
      <c r="L3882" s="383"/>
    </row>
    <row r="3883" spans="1:12" hidden="1">
      <c r="A3883" s="7">
        <v>495</v>
      </c>
      <c r="B3883" s="1154">
        <v>5100</v>
      </c>
      <c r="C3883" s="2198" t="s">
        <v>943</v>
      </c>
      <c r="D3883" s="2198"/>
      <c r="E3883" s="1415"/>
      <c r="F3883" s="352">
        <f>G3883+H3883+I3883+J3883</f>
        <v>0</v>
      </c>
      <c r="G3883" s="1214"/>
      <c r="H3883" s="1215"/>
      <c r="I3883" s="1215"/>
      <c r="J3883" s="1216"/>
      <c r="K3883" s="1433" t="str">
        <f t="shared" si="644"/>
        <v/>
      </c>
      <c r="L3883" s="383"/>
    </row>
    <row r="3884" spans="1:12" hidden="1">
      <c r="A3884" s="8">
        <v>500</v>
      </c>
      <c r="B3884" s="1154">
        <v>5200</v>
      </c>
      <c r="C3884" s="2198" t="s">
        <v>944</v>
      </c>
      <c r="D3884" s="2198"/>
      <c r="E3884" s="351">
        <f t="shared" ref="E3884:J3884" si="650">SUM(E3885:E3891)</f>
        <v>0</v>
      </c>
      <c r="F3884" s="352">
        <f t="shared" si="650"/>
        <v>0</v>
      </c>
      <c r="G3884" s="463">
        <f t="shared" si="650"/>
        <v>0</v>
      </c>
      <c r="H3884" s="464">
        <f t="shared" si="650"/>
        <v>0</v>
      </c>
      <c r="I3884" s="464">
        <f t="shared" si="650"/>
        <v>0</v>
      </c>
      <c r="J3884" s="465">
        <f t="shared" si="650"/>
        <v>0</v>
      </c>
      <c r="K3884" s="1433" t="str">
        <f t="shared" si="644"/>
        <v/>
      </c>
      <c r="L3884" s="383"/>
    </row>
    <row r="3885" spans="1:12" hidden="1">
      <c r="A3885" s="8">
        <v>505</v>
      </c>
      <c r="B3885" s="1155"/>
      <c r="C3885" s="1156">
        <v>5201</v>
      </c>
      <c r="D3885" s="1157" t="s">
        <v>945</v>
      </c>
      <c r="E3885" s="507"/>
      <c r="F3885" s="516">
        <f t="shared" ref="F3885:F3891" si="651">G3885+H3885+I3885+J3885</f>
        <v>0</v>
      </c>
      <c r="G3885" s="430"/>
      <c r="H3885" s="431"/>
      <c r="I3885" s="431"/>
      <c r="J3885" s="432"/>
      <c r="K3885" s="1433" t="str">
        <f t="shared" si="644"/>
        <v/>
      </c>
      <c r="L3885" s="383"/>
    </row>
    <row r="3886" spans="1:12" hidden="1">
      <c r="A3886" s="8">
        <v>510</v>
      </c>
      <c r="B3886" s="1155"/>
      <c r="C3886" s="1158">
        <v>5202</v>
      </c>
      <c r="D3886" s="1159" t="s">
        <v>946</v>
      </c>
      <c r="E3886" s="509"/>
      <c r="F3886" s="518">
        <f t="shared" si="651"/>
        <v>0</v>
      </c>
      <c r="G3886" s="433"/>
      <c r="H3886" s="434"/>
      <c r="I3886" s="434"/>
      <c r="J3886" s="435"/>
      <c r="K3886" s="1433" t="str">
        <f t="shared" si="644"/>
        <v/>
      </c>
      <c r="L3886" s="383"/>
    </row>
    <row r="3887" spans="1:12" hidden="1">
      <c r="A3887" s="8">
        <v>515</v>
      </c>
      <c r="B3887" s="1155"/>
      <c r="C3887" s="1158">
        <v>5203</v>
      </c>
      <c r="D3887" s="1159" t="s">
        <v>264</v>
      </c>
      <c r="E3887" s="509"/>
      <c r="F3887" s="518">
        <f t="shared" si="651"/>
        <v>0</v>
      </c>
      <c r="G3887" s="433"/>
      <c r="H3887" s="434"/>
      <c r="I3887" s="434"/>
      <c r="J3887" s="435"/>
      <c r="K3887" s="1433" t="str">
        <f t="shared" si="644"/>
        <v/>
      </c>
      <c r="L3887" s="383"/>
    </row>
    <row r="3888" spans="1:12" hidden="1">
      <c r="A3888" s="8">
        <v>520</v>
      </c>
      <c r="B3888" s="1155"/>
      <c r="C3888" s="1158">
        <v>5204</v>
      </c>
      <c r="D3888" s="1159" t="s">
        <v>265</v>
      </c>
      <c r="E3888" s="509"/>
      <c r="F3888" s="518">
        <f t="shared" si="651"/>
        <v>0</v>
      </c>
      <c r="G3888" s="433"/>
      <c r="H3888" s="434"/>
      <c r="I3888" s="434"/>
      <c r="J3888" s="435"/>
      <c r="K3888" s="1433" t="str">
        <f t="shared" si="644"/>
        <v/>
      </c>
      <c r="L3888" s="383"/>
    </row>
    <row r="3889" spans="1:12" hidden="1">
      <c r="A3889" s="8">
        <v>525</v>
      </c>
      <c r="B3889" s="1155"/>
      <c r="C3889" s="1158">
        <v>5205</v>
      </c>
      <c r="D3889" s="1159" t="s">
        <v>266</v>
      </c>
      <c r="E3889" s="509"/>
      <c r="F3889" s="518">
        <f t="shared" si="651"/>
        <v>0</v>
      </c>
      <c r="G3889" s="433"/>
      <c r="H3889" s="434"/>
      <c r="I3889" s="434"/>
      <c r="J3889" s="435"/>
      <c r="K3889" s="1433" t="str">
        <f t="shared" si="644"/>
        <v/>
      </c>
      <c r="L3889" s="383"/>
    </row>
    <row r="3890" spans="1:12" hidden="1">
      <c r="A3890" s="7">
        <v>635</v>
      </c>
      <c r="B3890" s="1155"/>
      <c r="C3890" s="1158">
        <v>5206</v>
      </c>
      <c r="D3890" s="1159" t="s">
        <v>267</v>
      </c>
      <c r="E3890" s="509"/>
      <c r="F3890" s="518">
        <f t="shared" si="651"/>
        <v>0</v>
      </c>
      <c r="G3890" s="433"/>
      <c r="H3890" s="434"/>
      <c r="I3890" s="434"/>
      <c r="J3890" s="435"/>
      <c r="K3890" s="1433" t="str">
        <f t="shared" si="644"/>
        <v/>
      </c>
      <c r="L3890" s="383"/>
    </row>
    <row r="3891" spans="1:12" hidden="1">
      <c r="A3891" s="8">
        <v>640</v>
      </c>
      <c r="B3891" s="1155"/>
      <c r="C3891" s="1160">
        <v>5219</v>
      </c>
      <c r="D3891" s="1161" t="s">
        <v>268</v>
      </c>
      <c r="E3891" s="513"/>
      <c r="F3891" s="517">
        <f t="shared" si="651"/>
        <v>0</v>
      </c>
      <c r="G3891" s="442"/>
      <c r="H3891" s="443"/>
      <c r="I3891" s="443"/>
      <c r="J3891" s="444"/>
      <c r="K3891" s="1433" t="str">
        <f t="shared" si="644"/>
        <v/>
      </c>
      <c r="L3891" s="383"/>
    </row>
    <row r="3892" spans="1:12" hidden="1">
      <c r="A3892" s="8">
        <v>645</v>
      </c>
      <c r="B3892" s="1154">
        <v>5300</v>
      </c>
      <c r="C3892" s="2198" t="s">
        <v>269</v>
      </c>
      <c r="D3892" s="2198"/>
      <c r="E3892" s="351">
        <f t="shared" ref="E3892:J3892" si="652">SUM(E3893:E3894)</f>
        <v>0</v>
      </c>
      <c r="F3892" s="352">
        <f t="shared" si="652"/>
        <v>0</v>
      </c>
      <c r="G3892" s="463">
        <f t="shared" si="652"/>
        <v>0</v>
      </c>
      <c r="H3892" s="464">
        <f t="shared" si="652"/>
        <v>0</v>
      </c>
      <c r="I3892" s="464">
        <f t="shared" si="652"/>
        <v>0</v>
      </c>
      <c r="J3892" s="465">
        <f t="shared" si="652"/>
        <v>0</v>
      </c>
      <c r="K3892" s="1433" t="str">
        <f t="shared" si="644"/>
        <v/>
      </c>
      <c r="L3892" s="383"/>
    </row>
    <row r="3893" spans="1:12" hidden="1">
      <c r="A3893" s="8">
        <v>650</v>
      </c>
      <c r="B3893" s="1155"/>
      <c r="C3893" s="1156">
        <v>5301</v>
      </c>
      <c r="D3893" s="1157" t="s">
        <v>1266</v>
      </c>
      <c r="E3893" s="507"/>
      <c r="F3893" s="516">
        <f>G3893+H3893+I3893+J3893</f>
        <v>0</v>
      </c>
      <c r="G3893" s="430"/>
      <c r="H3893" s="431"/>
      <c r="I3893" s="431"/>
      <c r="J3893" s="432"/>
      <c r="K3893" s="1433" t="str">
        <f t="shared" si="644"/>
        <v/>
      </c>
      <c r="L3893" s="383"/>
    </row>
    <row r="3894" spans="1:12" hidden="1">
      <c r="A3894" s="7">
        <v>655</v>
      </c>
      <c r="B3894" s="1155"/>
      <c r="C3894" s="1160">
        <v>5309</v>
      </c>
      <c r="D3894" s="1161" t="s">
        <v>270</v>
      </c>
      <c r="E3894" s="513"/>
      <c r="F3894" s="517">
        <f>G3894+H3894+I3894+J3894</f>
        <v>0</v>
      </c>
      <c r="G3894" s="442"/>
      <c r="H3894" s="443"/>
      <c r="I3894" s="443"/>
      <c r="J3894" s="444"/>
      <c r="K3894" s="1433" t="str">
        <f t="shared" si="644"/>
        <v/>
      </c>
      <c r="L3894" s="383"/>
    </row>
    <row r="3895" spans="1:12" hidden="1">
      <c r="A3895" s="7">
        <v>665</v>
      </c>
      <c r="B3895" s="1154">
        <v>5400</v>
      </c>
      <c r="C3895" s="2198" t="s">
        <v>960</v>
      </c>
      <c r="D3895" s="2198"/>
      <c r="E3895" s="1415"/>
      <c r="F3895" s="352">
        <f>G3895+H3895+I3895+J3895</f>
        <v>0</v>
      </c>
      <c r="G3895" s="1214"/>
      <c r="H3895" s="1215"/>
      <c r="I3895" s="1215"/>
      <c r="J3895" s="1216"/>
      <c r="K3895" s="1433" t="str">
        <f t="shared" si="644"/>
        <v/>
      </c>
      <c r="L3895" s="383"/>
    </row>
    <row r="3896" spans="1:12" hidden="1">
      <c r="A3896" s="7">
        <v>675</v>
      </c>
      <c r="B3896" s="1100">
        <v>5500</v>
      </c>
      <c r="C3896" s="2192" t="s">
        <v>961</v>
      </c>
      <c r="D3896" s="2192"/>
      <c r="E3896" s="351">
        <f t="shared" ref="E3896:J3896" si="653">SUM(E3897:E3900)</f>
        <v>0</v>
      </c>
      <c r="F3896" s="352">
        <f t="shared" si="653"/>
        <v>0</v>
      </c>
      <c r="G3896" s="463">
        <f t="shared" si="653"/>
        <v>0</v>
      </c>
      <c r="H3896" s="464">
        <f t="shared" si="653"/>
        <v>0</v>
      </c>
      <c r="I3896" s="464">
        <f t="shared" si="653"/>
        <v>0</v>
      </c>
      <c r="J3896" s="465">
        <f t="shared" si="653"/>
        <v>0</v>
      </c>
      <c r="K3896" s="1433" t="str">
        <f t="shared" si="644"/>
        <v/>
      </c>
      <c r="L3896" s="383"/>
    </row>
    <row r="3897" spans="1:12" hidden="1">
      <c r="A3897" s="7">
        <v>685</v>
      </c>
      <c r="B3897" s="1151"/>
      <c r="C3897" s="1102">
        <v>5501</v>
      </c>
      <c r="D3897" s="1121" t="s">
        <v>962</v>
      </c>
      <c r="E3897" s="507"/>
      <c r="F3897" s="516">
        <f>G3897+H3897+I3897+J3897</f>
        <v>0</v>
      </c>
      <c r="G3897" s="430"/>
      <c r="H3897" s="431"/>
      <c r="I3897" s="431"/>
      <c r="J3897" s="432"/>
      <c r="K3897" s="1433" t="str">
        <f t="shared" si="644"/>
        <v/>
      </c>
      <c r="L3897" s="383"/>
    </row>
    <row r="3898" spans="1:12" hidden="1">
      <c r="A3898" s="8">
        <v>690</v>
      </c>
      <c r="B3898" s="1151"/>
      <c r="C3898" s="1108">
        <v>5502</v>
      </c>
      <c r="D3898" s="1109" t="s">
        <v>963</v>
      </c>
      <c r="E3898" s="509"/>
      <c r="F3898" s="518">
        <f>G3898+H3898+I3898+J3898</f>
        <v>0</v>
      </c>
      <c r="G3898" s="433"/>
      <c r="H3898" s="434"/>
      <c r="I3898" s="434"/>
      <c r="J3898" s="435"/>
      <c r="K3898" s="1433" t="str">
        <f t="shared" si="644"/>
        <v/>
      </c>
      <c r="L3898" s="383"/>
    </row>
    <row r="3899" spans="1:12" hidden="1">
      <c r="A3899" s="8">
        <v>695</v>
      </c>
      <c r="B3899" s="1151"/>
      <c r="C3899" s="1108">
        <v>5503</v>
      </c>
      <c r="D3899" s="1152" t="s">
        <v>964</v>
      </c>
      <c r="E3899" s="509"/>
      <c r="F3899" s="518">
        <f>G3899+H3899+I3899+J3899</f>
        <v>0</v>
      </c>
      <c r="G3899" s="433"/>
      <c r="H3899" s="434"/>
      <c r="I3899" s="434"/>
      <c r="J3899" s="435"/>
      <c r="K3899" s="1433" t="str">
        <f t="shared" si="644"/>
        <v/>
      </c>
      <c r="L3899" s="383"/>
    </row>
    <row r="3900" spans="1:12" hidden="1">
      <c r="A3900" s="7">
        <v>700</v>
      </c>
      <c r="B3900" s="1151"/>
      <c r="C3900" s="1104">
        <v>5504</v>
      </c>
      <c r="D3900" s="1132" t="s">
        <v>965</v>
      </c>
      <c r="E3900" s="513"/>
      <c r="F3900" s="517">
        <f>G3900+H3900+I3900+J3900</f>
        <v>0</v>
      </c>
      <c r="G3900" s="442"/>
      <c r="H3900" s="443"/>
      <c r="I3900" s="443"/>
      <c r="J3900" s="444"/>
      <c r="K3900" s="1433" t="str">
        <f t="shared" si="644"/>
        <v/>
      </c>
      <c r="L3900" s="383"/>
    </row>
    <row r="3901" spans="1:12" hidden="1">
      <c r="A3901" s="7">
        <v>710</v>
      </c>
      <c r="B3901" s="1154">
        <v>5700</v>
      </c>
      <c r="C3901" s="2195" t="s">
        <v>1326</v>
      </c>
      <c r="D3901" s="2196"/>
      <c r="E3901" s="351">
        <f t="shared" ref="E3901:J3901" si="654">SUM(E3902:E3904)</f>
        <v>0</v>
      </c>
      <c r="F3901" s="352">
        <f t="shared" si="654"/>
        <v>0</v>
      </c>
      <c r="G3901" s="463">
        <f t="shared" si="654"/>
        <v>0</v>
      </c>
      <c r="H3901" s="464">
        <f t="shared" si="654"/>
        <v>0</v>
      </c>
      <c r="I3901" s="464">
        <f t="shared" si="654"/>
        <v>0</v>
      </c>
      <c r="J3901" s="465">
        <f t="shared" si="654"/>
        <v>0</v>
      </c>
      <c r="K3901" s="1433" t="str">
        <f t="shared" si="644"/>
        <v/>
      </c>
      <c r="L3901" s="383"/>
    </row>
    <row r="3902" spans="1:12" ht="36" hidden="1" customHeight="1">
      <c r="A3902" s="8">
        <v>715</v>
      </c>
      <c r="B3902" s="1155"/>
      <c r="C3902" s="1156">
        <v>5701</v>
      </c>
      <c r="D3902" s="1157" t="s">
        <v>967</v>
      </c>
      <c r="E3902" s="507"/>
      <c r="F3902" s="516">
        <f>G3902+H3902+I3902+J3902</f>
        <v>0</v>
      </c>
      <c r="G3902" s="430"/>
      <c r="H3902" s="431"/>
      <c r="I3902" s="431"/>
      <c r="J3902" s="432"/>
      <c r="K3902" s="1433" t="str">
        <f t="shared" si="644"/>
        <v/>
      </c>
      <c r="L3902" s="383"/>
    </row>
    <row r="3903" spans="1:12" hidden="1">
      <c r="A3903" s="8">
        <v>720</v>
      </c>
      <c r="B3903" s="1155"/>
      <c r="C3903" s="1162">
        <v>5702</v>
      </c>
      <c r="D3903" s="1163" t="s">
        <v>968</v>
      </c>
      <c r="E3903" s="511"/>
      <c r="F3903" s="519">
        <f>G3903+H3903+I3903+J3903</f>
        <v>0</v>
      </c>
      <c r="G3903" s="497"/>
      <c r="H3903" s="498"/>
      <c r="I3903" s="498"/>
      <c r="J3903" s="499"/>
      <c r="K3903" s="1433" t="str">
        <f t="shared" si="644"/>
        <v/>
      </c>
      <c r="L3903" s="383"/>
    </row>
    <row r="3904" spans="1:12" hidden="1">
      <c r="A3904" s="8">
        <v>725</v>
      </c>
      <c r="B3904" s="1107"/>
      <c r="C3904" s="1164">
        <v>4071</v>
      </c>
      <c r="D3904" s="1165" t="s">
        <v>969</v>
      </c>
      <c r="E3904" s="1420"/>
      <c r="F3904" s="529">
        <f>G3904+H3904+I3904+J3904</f>
        <v>0</v>
      </c>
      <c r="G3904" s="632"/>
      <c r="H3904" s="1217"/>
      <c r="I3904" s="1217"/>
      <c r="J3904" s="1218"/>
      <c r="K3904" s="1433" t="str">
        <f t="shared" si="644"/>
        <v/>
      </c>
      <c r="L3904" s="383"/>
    </row>
    <row r="3905" spans="1:12" hidden="1">
      <c r="A3905" s="8">
        <v>730</v>
      </c>
      <c r="B3905" s="1166"/>
      <c r="C3905" s="1167"/>
      <c r="D3905" s="1168"/>
      <c r="E3905" s="1434"/>
      <c r="F3905" s="649"/>
      <c r="G3905" s="649"/>
      <c r="H3905" s="649"/>
      <c r="I3905" s="649"/>
      <c r="J3905" s="650"/>
      <c r="K3905" s="1433" t="str">
        <f t="shared" si="644"/>
        <v/>
      </c>
      <c r="L3905" s="383"/>
    </row>
    <row r="3906" spans="1:12" hidden="1">
      <c r="A3906" s="8">
        <v>735</v>
      </c>
      <c r="B3906" s="1169">
        <v>98</v>
      </c>
      <c r="C3906" s="2224" t="s">
        <v>970</v>
      </c>
      <c r="D3906" s="2225"/>
      <c r="E3906" s="1421"/>
      <c r="F3906" s="663">
        <f>G3906+H3906+I3906+J3906</f>
        <v>0</v>
      </c>
      <c r="G3906" s="656">
        <v>0</v>
      </c>
      <c r="H3906" s="657">
        <v>0</v>
      </c>
      <c r="I3906" s="657">
        <v>0</v>
      </c>
      <c r="J3906" s="658">
        <v>0</v>
      </c>
      <c r="K3906" s="1433" t="str">
        <f t="shared" si="644"/>
        <v/>
      </c>
      <c r="L3906" s="383"/>
    </row>
    <row r="3907" spans="1:12" hidden="1">
      <c r="A3907" s="8">
        <v>740</v>
      </c>
      <c r="B3907" s="1170"/>
      <c r="C3907" s="1171"/>
      <c r="D3907" s="1172"/>
      <c r="E3907" s="276"/>
      <c r="F3907" s="276"/>
      <c r="G3907" s="276"/>
      <c r="H3907" s="276"/>
      <c r="I3907" s="276"/>
      <c r="J3907" s="277"/>
      <c r="K3907" s="1433" t="str">
        <f t="shared" si="644"/>
        <v/>
      </c>
      <c r="L3907" s="383"/>
    </row>
    <row r="3908" spans="1:12" hidden="1">
      <c r="A3908" s="8">
        <v>745</v>
      </c>
      <c r="B3908" s="1173"/>
      <c r="C3908" s="1035"/>
      <c r="D3908" s="1168"/>
      <c r="E3908" s="665"/>
      <c r="F3908" s="665"/>
      <c r="G3908" s="665"/>
      <c r="H3908" s="665"/>
      <c r="I3908" s="665"/>
      <c r="J3908" s="279"/>
      <c r="K3908" s="1433" t="str">
        <f t="shared" si="644"/>
        <v/>
      </c>
      <c r="L3908" s="383"/>
    </row>
    <row r="3909" spans="1:12" hidden="1">
      <c r="A3909" s="7">
        <v>750</v>
      </c>
      <c r="B3909" s="1174"/>
      <c r="C3909" s="1175"/>
      <c r="D3909" s="1168"/>
      <c r="E3909" s="665"/>
      <c r="F3909" s="665"/>
      <c r="G3909" s="665"/>
      <c r="H3909" s="665"/>
      <c r="I3909" s="665"/>
      <c r="J3909" s="279"/>
      <c r="K3909" s="1433" t="str">
        <f t="shared" si="644"/>
        <v/>
      </c>
      <c r="L3909" s="383"/>
    </row>
    <row r="3910" spans="1:12" ht="16.5" hidden="1" thickBot="1">
      <c r="A3910" s="8">
        <v>755</v>
      </c>
      <c r="B3910" s="1176"/>
      <c r="C3910" s="1176" t="s">
        <v>494</v>
      </c>
      <c r="D3910" s="1177">
        <f>+B3910</f>
        <v>0</v>
      </c>
      <c r="E3910" s="365">
        <f t="shared" ref="E3910:J3910" si="655">SUM(E3795,E3798,E3804,E3812,E3813,E3831,E3835,E3841,E3844,E3845,E3846,E3847,E3848,E3857,E3863,E3864,E3865,E3866,E3873,E3877,E3878,E3879,E3880,E3883,E3884,E3892,E3895,E3896,E3901)+E3906</f>
        <v>0</v>
      </c>
      <c r="F3910" s="366">
        <f t="shared" si="655"/>
        <v>0</v>
      </c>
      <c r="G3910" s="646">
        <f t="shared" si="655"/>
        <v>0</v>
      </c>
      <c r="H3910" s="647">
        <f t="shared" si="655"/>
        <v>0</v>
      </c>
      <c r="I3910" s="647">
        <f t="shared" si="655"/>
        <v>0</v>
      </c>
      <c r="J3910" s="648">
        <f t="shared" si="655"/>
        <v>0</v>
      </c>
      <c r="K3910" s="1433" t="str">
        <f t="shared" si="644"/>
        <v/>
      </c>
      <c r="L3910" s="1428" t="str">
        <f>LEFT(C3792,1)</f>
        <v>1</v>
      </c>
    </row>
    <row r="3911" spans="1:12" hidden="1">
      <c r="A3911" s="8">
        <v>760</v>
      </c>
      <c r="B3911" s="1178"/>
      <c r="C3911" s="1179"/>
      <c r="D3911" s="1054"/>
      <c r="E3911" s="1035"/>
      <c r="F3911" s="1035"/>
      <c r="G3911" s="1035"/>
      <c r="H3911" s="1035"/>
      <c r="I3911" s="1035"/>
      <c r="J3911" s="1035"/>
      <c r="K3911" s="4" t="str">
        <f>K3910</f>
        <v/>
      </c>
      <c r="L3911" s="382"/>
    </row>
    <row r="3912" spans="1:12" hidden="1">
      <c r="A3912" s="7">
        <v>765</v>
      </c>
      <c r="B3912" s="1089"/>
      <c r="C3912" s="1180"/>
      <c r="D3912" s="1181"/>
      <c r="E3912" s="665"/>
      <c r="F3912" s="665"/>
      <c r="G3912" s="665"/>
      <c r="H3912" s="665"/>
      <c r="I3912" s="665"/>
      <c r="J3912" s="665"/>
      <c r="K3912" s="4" t="str">
        <f>K3910</f>
        <v/>
      </c>
      <c r="L3912" s="382"/>
    </row>
    <row r="3913" spans="1:12" hidden="1">
      <c r="A3913" s="7">
        <v>775</v>
      </c>
      <c r="B3913" s="1035"/>
      <c r="C3913" s="1035"/>
      <c r="D3913" s="1054"/>
      <c r="E3913" s="665"/>
      <c r="F3913" s="665"/>
      <c r="G3913" s="665"/>
      <c r="H3913" s="665"/>
      <c r="I3913" s="665"/>
      <c r="J3913" s="665"/>
      <c r="K3913" s="1815" t="str">
        <f>(IF(SUM(K3924:K3945)&lt;&gt;0,$K$2,""))</f>
        <v/>
      </c>
      <c r="L3913" s="382"/>
    </row>
    <row r="3914" spans="1:12" hidden="1">
      <c r="A3914" s="8">
        <v>780</v>
      </c>
      <c r="B3914" s="2190" t="str">
        <f>$B$7</f>
        <v>ОТЧЕТНИ ДАННИ ПО ЕБК ЗА СМЕТКИТЕ ЗА СРЕДСТВАТА ОТ ЕВРОПЕЙСКИЯ СЪЮЗ - КСФ</v>
      </c>
      <c r="C3914" s="2191"/>
      <c r="D3914" s="2191"/>
      <c r="E3914" s="665"/>
      <c r="F3914" s="665"/>
      <c r="G3914" s="665"/>
      <c r="H3914" s="665"/>
      <c r="I3914" s="665"/>
      <c r="J3914" s="665"/>
      <c r="K3914" s="1815" t="str">
        <f>(IF(SUM(K3924:K3945)&lt;&gt;0,$K$2,""))</f>
        <v/>
      </c>
      <c r="L3914" s="382"/>
    </row>
    <row r="3915" spans="1:12" hidden="1">
      <c r="A3915" s="8">
        <v>785</v>
      </c>
      <c r="B3915" s="1035"/>
      <c r="C3915" s="1035"/>
      <c r="D3915" s="1054"/>
      <c r="E3915" s="1055" t="s">
        <v>737</v>
      </c>
      <c r="F3915" s="1055" t="s">
        <v>644</v>
      </c>
      <c r="G3915" s="665"/>
      <c r="H3915" s="665"/>
      <c r="I3915" s="665"/>
      <c r="J3915" s="665"/>
      <c r="K3915" s="1815" t="str">
        <f>(IF(SUM(K3924:K3945)&lt;&gt;0,$K$2,""))</f>
        <v/>
      </c>
      <c r="L3915" s="382"/>
    </row>
    <row r="3916" spans="1:12" ht="18.75" hidden="1">
      <c r="A3916" s="8">
        <v>790</v>
      </c>
      <c r="B3916" s="2187">
        <f>$B$9</f>
        <v>0</v>
      </c>
      <c r="C3916" s="2188"/>
      <c r="D3916" s="2189"/>
      <c r="E3916" s="977">
        <f>$E$9</f>
        <v>43466</v>
      </c>
      <c r="F3916" s="1059">
        <f>$F$9</f>
        <v>43555</v>
      </c>
      <c r="G3916" s="665"/>
      <c r="H3916" s="665"/>
      <c r="I3916" s="665"/>
      <c r="J3916" s="665"/>
      <c r="K3916" s="1815" t="str">
        <f>(IF(SUM(K3924:K3945)&lt;&gt;0,$K$2,""))</f>
        <v/>
      </c>
      <c r="L3916" s="382"/>
    </row>
    <row r="3917" spans="1:12" hidden="1">
      <c r="A3917" s="8">
        <v>795</v>
      </c>
      <c r="B3917" s="1060" t="str">
        <f>$B$10</f>
        <v xml:space="preserve">                                                            (наименование на разпоредителя с бюджет)</v>
      </c>
      <c r="C3917" s="1035"/>
      <c r="D3917" s="1054"/>
      <c r="E3917" s="1089"/>
      <c r="F3917" s="1089"/>
      <c r="G3917" s="665"/>
      <c r="H3917" s="665"/>
      <c r="I3917" s="665"/>
      <c r="J3917" s="665"/>
      <c r="K3917" s="1815" t="str">
        <f>(IF(SUM(K3924:K3945)&lt;&gt;0,$K$2,""))</f>
        <v/>
      </c>
      <c r="L3917" s="382"/>
    </row>
    <row r="3918" spans="1:12" hidden="1">
      <c r="A3918" s="7">
        <v>805</v>
      </c>
      <c r="B3918" s="1060"/>
      <c r="C3918" s="1035"/>
      <c r="D3918" s="1054"/>
      <c r="E3918" s="1060"/>
      <c r="F3918" s="1035"/>
      <c r="G3918" s="665"/>
      <c r="H3918" s="665"/>
      <c r="I3918" s="665"/>
      <c r="J3918" s="665"/>
      <c r="K3918" s="1815" t="str">
        <f>(IF(SUM(K3924:K3945)&lt;&gt;0,$K$2,""))</f>
        <v/>
      </c>
      <c r="L3918" s="382"/>
    </row>
    <row r="3919" spans="1:12" ht="19.5" hidden="1">
      <c r="A3919" s="8">
        <v>810</v>
      </c>
      <c r="B3919" s="2221" t="str">
        <f>$B$12</f>
        <v>Министерство на регионалното развитие и благоустройство</v>
      </c>
      <c r="C3919" s="2222"/>
      <c r="D3919" s="2223"/>
      <c r="E3919" s="1062" t="s">
        <v>1305</v>
      </c>
      <c r="F3919" s="1814" t="str">
        <f>$F$12</f>
        <v>2100</v>
      </c>
      <c r="G3919" s="665"/>
      <c r="H3919" s="665"/>
      <c r="I3919" s="665"/>
      <c r="J3919" s="665"/>
      <c r="K3919" s="1815" t="str">
        <f>(IF(SUM(K3924:K3945)&lt;&gt;0,$K$2,""))</f>
        <v/>
      </c>
      <c r="L3919" s="382"/>
    </row>
    <row r="3920" spans="1:12" hidden="1">
      <c r="A3920" s="8">
        <v>815</v>
      </c>
      <c r="B3920" s="1064" t="str">
        <f>$B$13</f>
        <v xml:space="preserve">                                             (наименование на първостепенния разпоредител с бюджет)</v>
      </c>
      <c r="C3920" s="1035"/>
      <c r="D3920" s="1054"/>
      <c r="E3920" s="1065"/>
      <c r="F3920" s="1066"/>
      <c r="G3920" s="665"/>
      <c r="H3920" s="665"/>
      <c r="I3920" s="665"/>
      <c r="J3920" s="665"/>
      <c r="K3920" s="1815" t="str">
        <f>(IF(SUM(K3924:K3945)&lt;&gt;0,$K$2,""))</f>
        <v/>
      </c>
      <c r="L3920" s="382"/>
    </row>
    <row r="3921" spans="1:12" ht="19.5" hidden="1">
      <c r="A3921" s="11">
        <v>525</v>
      </c>
      <c r="B3921" s="1182"/>
      <c r="C3921" s="1182"/>
      <c r="D3921" s="1411" t="s">
        <v>1416</v>
      </c>
      <c r="E3921" s="1184">
        <f>$E$15</f>
        <v>98</v>
      </c>
      <c r="F3921" s="1185" t="str">
        <f>$F$15</f>
        <v>СЕС - КСФ</v>
      </c>
      <c r="G3921" s="665"/>
      <c r="H3921" s="665"/>
      <c r="I3921" s="665"/>
      <c r="J3921" s="665"/>
      <c r="K3921" s="1815" t="str">
        <f>(IF(SUM(K3924:K3945)&lt;&gt;0,$K$2,""))</f>
        <v/>
      </c>
      <c r="L3921" s="382"/>
    </row>
    <row r="3922" spans="1:12" hidden="1">
      <c r="A3922" s="7">
        <v>820</v>
      </c>
      <c r="B3922" s="1089"/>
      <c r="C3922" s="1035"/>
      <c r="D3922" s="1186" t="s">
        <v>2200</v>
      </c>
      <c r="E3922" s="665"/>
      <c r="F3922" s="1187" t="s">
        <v>740</v>
      </c>
      <c r="G3922" s="1187"/>
      <c r="H3922" s="665"/>
      <c r="I3922" s="1187"/>
      <c r="J3922" s="665"/>
      <c r="K3922" s="1815" t="str">
        <f>(IF(SUM(K3924:K3945)&lt;&gt;0,$K$2,""))</f>
        <v/>
      </c>
      <c r="L3922" s="382"/>
    </row>
    <row r="3923" spans="1:12" hidden="1">
      <c r="A3923" s="8">
        <v>821</v>
      </c>
      <c r="B3923" s="1188" t="s">
        <v>972</v>
      </c>
      <c r="C3923" s="1189" t="s">
        <v>973</v>
      </c>
      <c r="D3923" s="1190" t="s">
        <v>974</v>
      </c>
      <c r="E3923" s="1191" t="s">
        <v>975</v>
      </c>
      <c r="F3923" s="1192" t="s">
        <v>976</v>
      </c>
      <c r="G3923" s="666"/>
      <c r="H3923" s="666"/>
      <c r="I3923" s="666"/>
      <c r="J3923" s="666"/>
      <c r="K3923" s="1815" t="str">
        <f>(IF(SUM(K3924:K3945)&lt;&gt;0,$K$2,""))</f>
        <v/>
      </c>
      <c r="L3923" s="382"/>
    </row>
    <row r="3924" spans="1:12" hidden="1">
      <c r="A3924" s="8">
        <v>822</v>
      </c>
      <c r="B3924" s="1193"/>
      <c r="C3924" s="1194" t="s">
        <v>977</v>
      </c>
      <c r="D3924" s="1195" t="s">
        <v>978</v>
      </c>
      <c r="E3924" s="1219">
        <f>E3925+E3926</f>
        <v>0</v>
      </c>
      <c r="F3924" s="1220">
        <f>F3925+F3926</f>
        <v>0</v>
      </c>
      <c r="G3924" s="666"/>
      <c r="H3924" s="666"/>
      <c r="I3924" s="666"/>
      <c r="J3924" s="666"/>
      <c r="K3924" s="172" t="str">
        <f t="shared" ref="K3924:K3949" si="656">(IF($E3924&lt;&gt;0,$K$2,IF($F3924&lt;&gt;0,$K$2,"")))</f>
        <v/>
      </c>
      <c r="L3924" s="382"/>
    </row>
    <row r="3925" spans="1:12" hidden="1">
      <c r="A3925" s="8">
        <v>823</v>
      </c>
      <c r="B3925" s="1196"/>
      <c r="C3925" s="1197" t="s">
        <v>979</v>
      </c>
      <c r="D3925" s="1198" t="s">
        <v>980</v>
      </c>
      <c r="E3925" s="1221"/>
      <c r="F3925" s="1222"/>
      <c r="G3925" s="666"/>
      <c r="H3925" s="666"/>
      <c r="I3925" s="666"/>
      <c r="J3925" s="666"/>
      <c r="K3925" s="172" t="str">
        <f t="shared" si="656"/>
        <v/>
      </c>
      <c r="L3925" s="382"/>
    </row>
    <row r="3926" spans="1:12" hidden="1">
      <c r="A3926" s="8">
        <v>825</v>
      </c>
      <c r="B3926" s="1199"/>
      <c r="C3926" s="1200" t="s">
        <v>981</v>
      </c>
      <c r="D3926" s="1201" t="s">
        <v>982</v>
      </c>
      <c r="E3926" s="1223"/>
      <c r="F3926" s="1224"/>
      <c r="G3926" s="666"/>
      <c r="H3926" s="666"/>
      <c r="I3926" s="666"/>
      <c r="J3926" s="666"/>
      <c r="K3926" s="172" t="str">
        <f t="shared" si="656"/>
        <v/>
      </c>
      <c r="L3926" s="382"/>
    </row>
    <row r="3927" spans="1:12" hidden="1">
      <c r="A3927" s="8"/>
      <c r="B3927" s="1193"/>
      <c r="C3927" s="1194" t="s">
        <v>983</v>
      </c>
      <c r="D3927" s="1195" t="s">
        <v>984</v>
      </c>
      <c r="E3927" s="1225">
        <f>E3928+E3929</f>
        <v>0</v>
      </c>
      <c r="F3927" s="1226">
        <f>F3928+F3929</f>
        <v>0</v>
      </c>
      <c r="G3927" s="666"/>
      <c r="H3927" s="666"/>
      <c r="I3927" s="666"/>
      <c r="J3927" s="666"/>
      <c r="K3927" s="172" t="str">
        <f t="shared" si="656"/>
        <v/>
      </c>
      <c r="L3927" s="382"/>
    </row>
    <row r="3928" spans="1:12" hidden="1">
      <c r="A3928" s="8"/>
      <c r="B3928" s="1196"/>
      <c r="C3928" s="1197" t="s">
        <v>985</v>
      </c>
      <c r="D3928" s="1198" t="s">
        <v>980</v>
      </c>
      <c r="E3928" s="1221"/>
      <c r="F3928" s="1222"/>
      <c r="G3928" s="666"/>
      <c r="H3928" s="666"/>
      <c r="I3928" s="666"/>
      <c r="J3928" s="666"/>
      <c r="K3928" s="172" t="str">
        <f t="shared" si="656"/>
        <v/>
      </c>
      <c r="L3928" s="382"/>
    </row>
    <row r="3929" spans="1:12" hidden="1">
      <c r="A3929" s="8"/>
      <c r="B3929" s="1202"/>
      <c r="C3929" s="1203" t="s">
        <v>986</v>
      </c>
      <c r="D3929" s="1204" t="s">
        <v>987</v>
      </c>
      <c r="E3929" s="1227"/>
      <c r="F3929" s="1228"/>
      <c r="G3929" s="666"/>
      <c r="H3929" s="666"/>
      <c r="I3929" s="666"/>
      <c r="J3929" s="666"/>
      <c r="K3929" s="172" t="str">
        <f t="shared" si="656"/>
        <v/>
      </c>
      <c r="L3929" s="382"/>
    </row>
    <row r="3930" spans="1:12" hidden="1">
      <c r="A3930" s="8"/>
      <c r="B3930" s="1193"/>
      <c r="C3930" s="1194" t="s">
        <v>988</v>
      </c>
      <c r="D3930" s="1195" t="s">
        <v>989</v>
      </c>
      <c r="E3930" s="1229"/>
      <c r="F3930" s="1230"/>
      <c r="G3930" s="666"/>
      <c r="H3930" s="666"/>
      <c r="I3930" s="666"/>
      <c r="J3930" s="666"/>
      <c r="K3930" s="172" t="str">
        <f t="shared" si="656"/>
        <v/>
      </c>
      <c r="L3930" s="382"/>
    </row>
    <row r="3931" spans="1:12" hidden="1">
      <c r="A3931" s="8"/>
      <c r="B3931" s="1196"/>
      <c r="C3931" s="1205" t="s">
        <v>990</v>
      </c>
      <c r="D3931" s="1206" t="s">
        <v>991</v>
      </c>
      <c r="E3931" s="1231"/>
      <c r="F3931" s="1232"/>
      <c r="G3931" s="666"/>
      <c r="H3931" s="666"/>
      <c r="I3931" s="666"/>
      <c r="J3931" s="666"/>
      <c r="K3931" s="172" t="str">
        <f t="shared" si="656"/>
        <v/>
      </c>
      <c r="L3931" s="382"/>
    </row>
    <row r="3932" spans="1:12" hidden="1">
      <c r="A3932" s="8"/>
      <c r="B3932" s="1202"/>
      <c r="C3932" s="1200" t="s">
        <v>992</v>
      </c>
      <c r="D3932" s="1201" t="s">
        <v>993</v>
      </c>
      <c r="E3932" s="1233"/>
      <c r="F3932" s="1234"/>
      <c r="G3932" s="666"/>
      <c r="H3932" s="666"/>
      <c r="I3932" s="666"/>
      <c r="J3932" s="666"/>
      <c r="K3932" s="172" t="str">
        <f t="shared" si="656"/>
        <v/>
      </c>
      <c r="L3932" s="382"/>
    </row>
    <row r="3933" spans="1:12" hidden="1">
      <c r="A3933" s="8"/>
      <c r="B3933" s="1193"/>
      <c r="C3933" s="1194" t="s">
        <v>994</v>
      </c>
      <c r="D3933" s="1195" t="s">
        <v>995</v>
      </c>
      <c r="E3933" s="1225"/>
      <c r="F3933" s="1226"/>
      <c r="G3933" s="666"/>
      <c r="H3933" s="666"/>
      <c r="I3933" s="666"/>
      <c r="J3933" s="666"/>
      <c r="K3933" s="172" t="str">
        <f t="shared" si="656"/>
        <v/>
      </c>
      <c r="L3933" s="382"/>
    </row>
    <row r="3934" spans="1:12" hidden="1">
      <c r="A3934" s="8"/>
      <c r="B3934" s="1196"/>
      <c r="C3934" s="1205" t="s">
        <v>996</v>
      </c>
      <c r="D3934" s="1206" t="s">
        <v>997</v>
      </c>
      <c r="E3934" s="1235"/>
      <c r="F3934" s="1236"/>
      <c r="G3934" s="666"/>
      <c r="H3934" s="666"/>
      <c r="I3934" s="666"/>
      <c r="J3934" s="666"/>
      <c r="K3934" s="172" t="str">
        <f t="shared" si="656"/>
        <v/>
      </c>
      <c r="L3934" s="382"/>
    </row>
    <row r="3935" spans="1:12" hidden="1">
      <c r="A3935" s="8"/>
      <c r="B3935" s="1202"/>
      <c r="C3935" s="1200" t="s">
        <v>998</v>
      </c>
      <c r="D3935" s="1201" t="s">
        <v>999</v>
      </c>
      <c r="E3935" s="1223"/>
      <c r="F3935" s="1224"/>
      <c r="G3935" s="666"/>
      <c r="H3935" s="666"/>
      <c r="I3935" s="666"/>
      <c r="J3935" s="666"/>
      <c r="K3935" s="172" t="str">
        <f t="shared" si="656"/>
        <v/>
      </c>
      <c r="L3935" s="382"/>
    </row>
    <row r="3936" spans="1:12" hidden="1">
      <c r="A3936" s="8"/>
      <c r="B3936" s="1193"/>
      <c r="C3936" s="1194" t="s">
        <v>1000</v>
      </c>
      <c r="D3936" s="1195" t="s">
        <v>312</v>
      </c>
      <c r="E3936" s="1225"/>
      <c r="F3936" s="1226"/>
      <c r="G3936" s="666"/>
      <c r="H3936" s="666"/>
      <c r="I3936" s="666"/>
      <c r="J3936" s="666"/>
      <c r="K3936" s="172" t="str">
        <f t="shared" si="656"/>
        <v/>
      </c>
      <c r="L3936" s="382"/>
    </row>
    <row r="3937" spans="1:12" ht="31.5" hidden="1">
      <c r="A3937" s="8"/>
      <c r="B3937" s="1193"/>
      <c r="C3937" s="1194" t="s">
        <v>313</v>
      </c>
      <c r="D3937" s="1195" t="s">
        <v>11</v>
      </c>
      <c r="E3937" s="1237"/>
      <c r="F3937" s="1238"/>
      <c r="G3937" s="666"/>
      <c r="H3937" s="666"/>
      <c r="I3937" s="666"/>
      <c r="J3937" s="666"/>
      <c r="K3937" s="172" t="str">
        <f t="shared" si="656"/>
        <v/>
      </c>
      <c r="L3937" s="382"/>
    </row>
    <row r="3938" spans="1:12" hidden="1">
      <c r="A3938" s="8"/>
      <c r="B3938" s="1193"/>
      <c r="C3938" s="1194" t="s">
        <v>314</v>
      </c>
      <c r="D3938" s="1195" t="s">
        <v>9</v>
      </c>
      <c r="E3938" s="1225"/>
      <c r="F3938" s="1226"/>
      <c r="G3938" s="666"/>
      <c r="H3938" s="666"/>
      <c r="I3938" s="666"/>
      <c r="J3938" s="666"/>
      <c r="K3938" s="172" t="str">
        <f t="shared" si="656"/>
        <v/>
      </c>
      <c r="L3938" s="382"/>
    </row>
    <row r="3939" spans="1:12" ht="31.5" hidden="1">
      <c r="A3939" s="8"/>
      <c r="B3939" s="1193"/>
      <c r="C3939" s="1194" t="s">
        <v>315</v>
      </c>
      <c r="D3939" s="1195" t="s">
        <v>10</v>
      </c>
      <c r="E3939" s="1225"/>
      <c r="F3939" s="1226"/>
      <c r="G3939" s="666"/>
      <c r="H3939" s="666"/>
      <c r="I3939" s="666"/>
      <c r="J3939" s="666"/>
      <c r="K3939" s="172" t="str">
        <f t="shared" si="656"/>
        <v/>
      </c>
      <c r="L3939" s="382"/>
    </row>
    <row r="3940" spans="1:12" ht="31.5" hidden="1">
      <c r="A3940" s="8"/>
      <c r="B3940" s="1193"/>
      <c r="C3940" s="1194" t="s">
        <v>316</v>
      </c>
      <c r="D3940" s="1195" t="s">
        <v>317</v>
      </c>
      <c r="E3940" s="1225"/>
      <c r="F3940" s="1226"/>
      <c r="G3940" s="666"/>
      <c r="H3940" s="666"/>
      <c r="I3940" s="666"/>
      <c r="J3940" s="666"/>
      <c r="K3940" s="172" t="str">
        <f t="shared" si="656"/>
        <v/>
      </c>
      <c r="L3940" s="382"/>
    </row>
    <row r="3941" spans="1:12" hidden="1">
      <c r="A3941" s="8"/>
      <c r="B3941" s="1193"/>
      <c r="C3941" s="1194" t="s">
        <v>318</v>
      </c>
      <c r="D3941" s="1195" t="s">
        <v>319</v>
      </c>
      <c r="E3941" s="1225"/>
      <c r="F3941" s="1226"/>
      <c r="G3941" s="666"/>
      <c r="H3941" s="666"/>
      <c r="I3941" s="666"/>
      <c r="J3941" s="666"/>
      <c r="K3941" s="172" t="str">
        <f t="shared" si="656"/>
        <v/>
      </c>
      <c r="L3941" s="382"/>
    </row>
    <row r="3942" spans="1:12" hidden="1">
      <c r="A3942" s="8">
        <v>905</v>
      </c>
      <c r="B3942" s="1193"/>
      <c r="C3942" s="1194" t="s">
        <v>320</v>
      </c>
      <c r="D3942" s="1195" t="s">
        <v>321</v>
      </c>
      <c r="E3942" s="1225"/>
      <c r="F3942" s="1226"/>
      <c r="G3942" s="666"/>
      <c r="H3942" s="666"/>
      <c r="I3942" s="666"/>
      <c r="J3942" s="666"/>
      <c r="K3942" s="172" t="str">
        <f t="shared" si="656"/>
        <v/>
      </c>
      <c r="L3942" s="382"/>
    </row>
    <row r="3943" spans="1:12" hidden="1">
      <c r="A3943" s="8">
        <v>906</v>
      </c>
      <c r="B3943" s="1193"/>
      <c r="C3943" s="1194" t="s">
        <v>322</v>
      </c>
      <c r="D3943" s="1195" t="s">
        <v>323</v>
      </c>
      <c r="E3943" s="1225"/>
      <c r="F3943" s="1226"/>
      <c r="G3943" s="666"/>
      <c r="H3943" s="666"/>
      <c r="I3943" s="666"/>
      <c r="J3943" s="666"/>
      <c r="K3943" s="172" t="str">
        <f t="shared" si="656"/>
        <v/>
      </c>
      <c r="L3943" s="382"/>
    </row>
    <row r="3944" spans="1:12" hidden="1">
      <c r="A3944" s="8">
        <v>907</v>
      </c>
      <c r="B3944" s="1193"/>
      <c r="C3944" s="1194" t="s">
        <v>324</v>
      </c>
      <c r="D3944" s="1195" t="s">
        <v>325</v>
      </c>
      <c r="E3944" s="1225"/>
      <c r="F3944" s="1226"/>
      <c r="G3944" s="666"/>
      <c r="H3944" s="666"/>
      <c r="I3944" s="666"/>
      <c r="J3944" s="666"/>
      <c r="K3944" s="172" t="str">
        <f t="shared" si="656"/>
        <v/>
      </c>
      <c r="L3944" s="382"/>
    </row>
    <row r="3945" spans="1:12" ht="16.5" hidden="1" thickBot="1">
      <c r="A3945" s="8">
        <v>910</v>
      </c>
      <c r="B3945" s="1207"/>
      <c r="C3945" s="1208" t="s">
        <v>326</v>
      </c>
      <c r="D3945" s="1209" t="s">
        <v>327</v>
      </c>
      <c r="E3945" s="1239"/>
      <c r="F3945" s="1240"/>
      <c r="G3945" s="666"/>
      <c r="H3945" s="666"/>
      <c r="I3945" s="666"/>
      <c r="J3945" s="666"/>
      <c r="K3945" s="172" t="str">
        <f t="shared" si="656"/>
        <v/>
      </c>
      <c r="L3945" s="382"/>
    </row>
    <row r="3946" spans="1:12" ht="31.5" hidden="1">
      <c r="A3946" s="8">
        <v>911</v>
      </c>
      <c r="B3946" s="1188" t="s">
        <v>972</v>
      </c>
      <c r="C3946" s="1189" t="s">
        <v>2193</v>
      </c>
      <c r="D3946" s="1190" t="s">
        <v>2194</v>
      </c>
      <c r="E3946" s="1191" t="s">
        <v>975</v>
      </c>
      <c r="F3946" s="1192" t="s">
        <v>976</v>
      </c>
      <c r="G3946" s="666"/>
      <c r="H3946" s="666"/>
      <c r="I3946" s="666"/>
      <c r="J3946" s="666"/>
      <c r="K3946" s="172" t="str">
        <f>(IF($E3947&lt;&gt;0,$K$2,IF($F3947&lt;&gt;0,$K$2,"")))</f>
        <v/>
      </c>
      <c r="L3946" s="382"/>
    </row>
    <row r="3947" spans="1:12" hidden="1">
      <c r="B3947" s="1193"/>
      <c r="C3947" s="1194" t="s">
        <v>2196</v>
      </c>
      <c r="D3947" s="1195" t="s">
        <v>2203</v>
      </c>
      <c r="E3947" s="678">
        <f>E3948+E3949</f>
        <v>0</v>
      </c>
      <c r="F3947" s="679">
        <f>F3948+F3949</f>
        <v>0</v>
      </c>
      <c r="G3947" s="666"/>
      <c r="H3947" s="666"/>
      <c r="I3947" s="666"/>
      <c r="J3947" s="666"/>
      <c r="K3947" s="172" t="str">
        <f t="shared" si="656"/>
        <v/>
      </c>
      <c r="L3947" s="382"/>
    </row>
    <row r="3948" spans="1:12" ht="36" hidden="1" customHeight="1">
      <c r="B3948" s="1193"/>
      <c r="C3948" s="1863" t="s">
        <v>2197</v>
      </c>
      <c r="D3948" s="1865" t="s">
        <v>2201</v>
      </c>
      <c r="E3948" s="1225"/>
      <c r="F3948" s="1226"/>
      <c r="G3948" s="666"/>
      <c r="H3948" s="666"/>
      <c r="I3948" s="666"/>
      <c r="J3948" s="666"/>
      <c r="K3948" s="172" t="str">
        <f t="shared" si="656"/>
        <v/>
      </c>
      <c r="L3948" s="382"/>
    </row>
    <row r="3949" spans="1:12" ht="16.5" hidden="1" thickBot="1">
      <c r="B3949" s="1207"/>
      <c r="C3949" s="1864" t="s">
        <v>2198</v>
      </c>
      <c r="D3949" s="1866" t="s">
        <v>2202</v>
      </c>
      <c r="E3949" s="1239"/>
      <c r="F3949" s="1240"/>
      <c r="G3949" s="666"/>
      <c r="H3949" s="666"/>
      <c r="I3949" s="666"/>
      <c r="J3949" s="666"/>
      <c r="K3949" s="172" t="str">
        <f t="shared" si="656"/>
        <v/>
      </c>
      <c r="L3949" s="382"/>
    </row>
    <row r="3950" spans="1:12" hidden="1">
      <c r="B3950" s="1210" t="s">
        <v>642</v>
      </c>
      <c r="C3950" s="1211"/>
      <c r="D3950" s="1212"/>
      <c r="E3950" s="666"/>
      <c r="F3950" s="666"/>
      <c r="G3950" s="666"/>
      <c r="H3950" s="666"/>
      <c r="I3950" s="666"/>
      <c r="J3950" s="666"/>
      <c r="K3950" s="4" t="str">
        <f>K3910</f>
        <v/>
      </c>
      <c r="L3950" s="382"/>
    </row>
    <row r="3951" spans="1:12" hidden="1">
      <c r="B3951" s="2226" t="s">
        <v>328</v>
      </c>
      <c r="C3951" s="2226"/>
      <c r="D3951" s="2226"/>
      <c r="E3951" s="666"/>
      <c r="F3951" s="666"/>
      <c r="G3951" s="666"/>
      <c r="H3951" s="666"/>
      <c r="I3951" s="666"/>
      <c r="J3951" s="666"/>
      <c r="K3951" s="4" t="str">
        <f>K3910</f>
        <v/>
      </c>
      <c r="L3951" s="382"/>
    </row>
    <row r="3952" spans="1:12" hidden="1">
      <c r="B3952" s="2"/>
      <c r="C3952" s="2"/>
    </row>
    <row r="3953" spans="2:12" hidden="1">
      <c r="E3953" s="12"/>
      <c r="F3953" s="12"/>
      <c r="G3953" s="12"/>
      <c r="H3953" s="12"/>
      <c r="I3953" s="12"/>
      <c r="J3953" s="12"/>
      <c r="K3953" s="1435" t="str">
        <f>(IF($E4086&lt;&gt;0,$K$2,IF($F4086&lt;&gt;0,$K$2,IF($G4086&lt;&gt;0,$K$2,IF($H4086&lt;&gt;0,$K$2,IF($I4086&lt;&gt;0,$K$2,IF($J4086&lt;&gt;0,$K$2,"")))))))</f>
        <v/>
      </c>
      <c r="L3953" s="382"/>
    </row>
    <row r="3954" spans="2:12" hidden="1">
      <c r="E3954" s="12"/>
      <c r="F3954" s="12"/>
      <c r="G3954" s="12"/>
      <c r="H3954" s="12"/>
      <c r="I3954" s="12"/>
      <c r="J3954" s="12"/>
      <c r="K3954" s="1435" t="str">
        <f>(IF($E4086&lt;&gt;0,$K$2,IF($F4086&lt;&gt;0,$K$2,IF($G4086&lt;&gt;0,$K$2,IF($H4086&lt;&gt;0,$K$2,IF($I4086&lt;&gt;0,$K$2,IF($J4086&lt;&gt;0,$K$2,"")))))))</f>
        <v/>
      </c>
      <c r="L3954" s="382"/>
    </row>
    <row r="3955" spans="2:12" hidden="1">
      <c r="B3955" s="2190" t="str">
        <f>$B$7</f>
        <v>ОТЧЕТНИ ДАННИ ПО ЕБК ЗА СМЕТКИТЕ ЗА СРЕДСТВАТА ОТ ЕВРОПЕЙСКИЯ СЪЮЗ - КСФ</v>
      </c>
      <c r="C3955" s="2191"/>
      <c r="D3955" s="2191"/>
      <c r="E3955" s="1053"/>
      <c r="F3955" s="1053"/>
      <c r="G3955" s="12"/>
      <c r="H3955" s="12"/>
      <c r="I3955" s="12"/>
      <c r="J3955" s="12"/>
      <c r="K3955" s="1435" t="str">
        <f>(IF($E4086&lt;&gt;0,$K$2,IF($F4086&lt;&gt;0,$K$2,IF($G4086&lt;&gt;0,$K$2,IF($H4086&lt;&gt;0,$K$2,IF($I4086&lt;&gt;0,$K$2,IF($J4086&lt;&gt;0,$K$2,"")))))))</f>
        <v/>
      </c>
      <c r="L3955" s="382"/>
    </row>
    <row r="3956" spans="2:12" hidden="1">
      <c r="B3956" s="1035"/>
      <c r="C3956" s="1035"/>
      <c r="D3956" s="1054"/>
      <c r="E3956" s="1055" t="s">
        <v>737</v>
      </c>
      <c r="F3956" s="1055" t="s">
        <v>644</v>
      </c>
      <c r="G3956" s="665"/>
      <c r="H3956" s="1056" t="s">
        <v>1419</v>
      </c>
      <c r="I3956" s="1057"/>
      <c r="J3956" s="1058"/>
      <c r="K3956" s="1435" t="str">
        <f>(IF($E4086&lt;&gt;0,$K$2,IF($F4086&lt;&gt;0,$K$2,IF($G4086&lt;&gt;0,$K$2,IF($H4086&lt;&gt;0,$K$2,IF($I4086&lt;&gt;0,$K$2,IF($J4086&lt;&gt;0,$K$2,"")))))))</f>
        <v/>
      </c>
      <c r="L3956" s="382"/>
    </row>
    <row r="3957" spans="2:12" ht="18.75" hidden="1">
      <c r="B3957" s="2187">
        <f>$B$9</f>
        <v>0</v>
      </c>
      <c r="C3957" s="2188"/>
      <c r="D3957" s="2189"/>
      <c r="E3957" s="977">
        <f>$E$9</f>
        <v>43466</v>
      </c>
      <c r="F3957" s="1059">
        <f>$F$9</f>
        <v>43555</v>
      </c>
      <c r="G3957" s="665"/>
      <c r="H3957" s="665"/>
      <c r="I3957" s="665"/>
      <c r="J3957" s="665"/>
      <c r="K3957" s="1435" t="str">
        <f>(IF($E4086&lt;&gt;0,$K$2,IF($F4086&lt;&gt;0,$K$2,IF($G4086&lt;&gt;0,$K$2,IF($H4086&lt;&gt;0,$K$2,IF($I4086&lt;&gt;0,$K$2,IF($J4086&lt;&gt;0,$K$2,"")))))))</f>
        <v/>
      </c>
      <c r="L3957" s="382"/>
    </row>
    <row r="3958" spans="2:12" hidden="1">
      <c r="B3958" s="1060" t="str">
        <f>$B$10</f>
        <v xml:space="preserve">                                                            (наименование на разпоредителя с бюджет)</v>
      </c>
      <c r="C3958" s="1035"/>
      <c r="D3958" s="1054"/>
      <c r="E3958" s="1089"/>
      <c r="F3958" s="1089"/>
      <c r="G3958" s="665"/>
      <c r="H3958" s="665"/>
      <c r="I3958" s="665"/>
      <c r="J3958" s="665"/>
      <c r="K3958" s="1435" t="str">
        <f>(IF($E4086&lt;&gt;0,$K$2,IF($F4086&lt;&gt;0,$K$2,IF($G4086&lt;&gt;0,$K$2,IF($H4086&lt;&gt;0,$K$2,IF($I4086&lt;&gt;0,$K$2,IF($J4086&lt;&gt;0,$K$2,"")))))))</f>
        <v/>
      </c>
      <c r="L3958" s="382"/>
    </row>
    <row r="3959" spans="2:12" hidden="1">
      <c r="B3959" s="1060"/>
      <c r="C3959" s="1035"/>
      <c r="D3959" s="1054"/>
      <c r="E3959" s="1060"/>
      <c r="F3959" s="1035"/>
      <c r="G3959" s="665"/>
      <c r="H3959" s="665"/>
      <c r="I3959" s="665"/>
      <c r="J3959" s="665"/>
      <c r="K3959" s="1435" t="str">
        <f>(IF($E4086&lt;&gt;0,$K$2,IF($F4086&lt;&gt;0,$K$2,IF($G4086&lt;&gt;0,$K$2,IF($H4086&lt;&gt;0,$K$2,IF($I4086&lt;&gt;0,$K$2,IF($J4086&lt;&gt;0,$K$2,"")))))))</f>
        <v/>
      </c>
      <c r="L3959" s="382"/>
    </row>
    <row r="3960" spans="2:12" ht="19.5" hidden="1">
      <c r="B3960" s="2221" t="str">
        <f>$B$12</f>
        <v>Министерство на регионалното развитие и благоустройство</v>
      </c>
      <c r="C3960" s="2222"/>
      <c r="D3960" s="2223"/>
      <c r="E3960" s="1062" t="s">
        <v>1305</v>
      </c>
      <c r="F3960" s="1813" t="str">
        <f>$F$12</f>
        <v>2100</v>
      </c>
      <c r="G3960" s="1063"/>
      <c r="H3960" s="665"/>
      <c r="I3960" s="665"/>
      <c r="J3960" s="665"/>
      <c r="K3960" s="1435" t="str">
        <f>(IF($E4086&lt;&gt;0,$K$2,IF($F4086&lt;&gt;0,$K$2,IF($G4086&lt;&gt;0,$K$2,IF($H4086&lt;&gt;0,$K$2,IF($I4086&lt;&gt;0,$K$2,IF($J4086&lt;&gt;0,$K$2,"")))))))</f>
        <v/>
      </c>
      <c r="L3960" s="382"/>
    </row>
    <row r="3961" spans="2:12" hidden="1">
      <c r="B3961" s="1064" t="str">
        <f>$B$13</f>
        <v xml:space="preserve">                                             (наименование на първостепенния разпоредител с бюджет)</v>
      </c>
      <c r="C3961" s="1035"/>
      <c r="D3961" s="1054"/>
      <c r="E3961" s="1065"/>
      <c r="F3961" s="1066"/>
      <c r="G3961" s="665"/>
      <c r="H3961" s="665"/>
      <c r="I3961" s="665"/>
      <c r="J3961" s="665"/>
      <c r="K3961" s="1435" t="str">
        <f>(IF($E4086&lt;&gt;0,$K$2,IF($F4086&lt;&gt;0,$K$2,IF($G4086&lt;&gt;0,$K$2,IF($H4086&lt;&gt;0,$K$2,IF($I4086&lt;&gt;0,$K$2,IF($J4086&lt;&gt;0,$K$2,"")))))))</f>
        <v/>
      </c>
      <c r="L3961" s="382"/>
    </row>
    <row r="3962" spans="2:12" ht="19.5" hidden="1">
      <c r="B3962" s="1067"/>
      <c r="C3962" s="665"/>
      <c r="D3962" s="1068" t="s">
        <v>1430</v>
      </c>
      <c r="E3962" s="1069">
        <f>$E$15</f>
        <v>98</v>
      </c>
      <c r="F3962" s="1412" t="str">
        <f>$F$15</f>
        <v>СЕС - КСФ</v>
      </c>
      <c r="G3962" s="665"/>
      <c r="H3962" s="12"/>
      <c r="I3962" s="665"/>
      <c r="J3962" s="12"/>
      <c r="K3962" s="1435" t="str">
        <f>(IF($E4086&lt;&gt;0,$K$2,IF($F4086&lt;&gt;0,$K$2,IF($G4086&lt;&gt;0,$K$2,IF($H4086&lt;&gt;0,$K$2,IF($I4086&lt;&gt;0,$K$2,IF($J4086&lt;&gt;0,$K$2,"")))))))</f>
        <v/>
      </c>
      <c r="L3962" s="382"/>
    </row>
    <row r="3963" spans="2:12" hidden="1">
      <c r="B3963" s="1035"/>
      <c r="C3963" s="1035"/>
      <c r="D3963" s="1054"/>
      <c r="E3963" s="1066"/>
      <c r="F3963" s="1070"/>
      <c r="G3963" s="1071"/>
      <c r="H3963" s="1071"/>
      <c r="I3963" s="1071"/>
      <c r="J3963" s="1072" t="s">
        <v>740</v>
      </c>
      <c r="K3963" s="1435" t="str">
        <f>(IF($E4086&lt;&gt;0,$K$2,IF($F4086&lt;&gt;0,$K$2,IF($G4086&lt;&gt;0,$K$2,IF($H4086&lt;&gt;0,$K$2,IF($I4086&lt;&gt;0,$K$2,IF($J4086&lt;&gt;0,$K$2,"")))))))</f>
        <v/>
      </c>
      <c r="L3963" s="382"/>
    </row>
    <row r="3964" spans="2:12" ht="16.5" hidden="1">
      <c r="B3964" s="1073"/>
      <c r="C3964" s="1074"/>
      <c r="D3964" s="1075" t="s">
        <v>1022</v>
      </c>
      <c r="E3964" s="1076" t="s">
        <v>742</v>
      </c>
      <c r="F3964" s="363" t="s">
        <v>1320</v>
      </c>
      <c r="G3964" s="1077"/>
      <c r="H3964" s="1078"/>
      <c r="I3964" s="1077"/>
      <c r="J3964" s="1079"/>
      <c r="K3964" s="1435" t="str">
        <f>(IF($E4086&lt;&gt;0,$K$2,IF($F4086&lt;&gt;0,$K$2,IF($G4086&lt;&gt;0,$K$2,IF($H4086&lt;&gt;0,$K$2,IF($I4086&lt;&gt;0,$K$2,IF($J4086&lt;&gt;0,$K$2,"")))))))</f>
        <v/>
      </c>
      <c r="L3964" s="382"/>
    </row>
    <row r="3965" spans="2:12" ht="56.1" hidden="1" customHeight="1">
      <c r="B3965" s="1080" t="s">
        <v>692</v>
      </c>
      <c r="C3965" s="1081" t="s">
        <v>744</v>
      </c>
      <c r="D3965" s="1082" t="s">
        <v>1023</v>
      </c>
      <c r="E3965" s="1083">
        <f>$C$3</f>
        <v>2019</v>
      </c>
      <c r="F3965" s="364" t="s">
        <v>1318</v>
      </c>
      <c r="G3965" s="1084" t="s">
        <v>1317</v>
      </c>
      <c r="H3965" s="1085" t="s">
        <v>1016</v>
      </c>
      <c r="I3965" s="1086" t="s">
        <v>1306</v>
      </c>
      <c r="J3965" s="1087" t="s">
        <v>1307</v>
      </c>
      <c r="K3965" s="1435" t="str">
        <f>(IF($E4086&lt;&gt;0,$K$2,IF($F4086&lt;&gt;0,$K$2,IF($G4086&lt;&gt;0,$K$2,IF($H4086&lt;&gt;0,$K$2,IF($I4086&lt;&gt;0,$K$2,IF($J4086&lt;&gt;0,$K$2,"")))))))</f>
        <v/>
      </c>
      <c r="L3965" s="382"/>
    </row>
    <row r="3966" spans="2:12" ht="69" hidden="1" customHeight="1">
      <c r="B3966" s="1088"/>
      <c r="C3966" s="1089"/>
      <c r="D3966" s="1090" t="s">
        <v>497</v>
      </c>
      <c r="E3966" s="344" t="s">
        <v>344</v>
      </c>
      <c r="F3966" s="344" t="s">
        <v>345</v>
      </c>
      <c r="G3966" s="659" t="s">
        <v>1029</v>
      </c>
      <c r="H3966" s="660" t="s">
        <v>1030</v>
      </c>
      <c r="I3966" s="660" t="s">
        <v>1003</v>
      </c>
      <c r="J3966" s="661" t="s">
        <v>1288</v>
      </c>
      <c r="K3966" s="1435" t="str">
        <f>(IF($E4086&lt;&gt;0,$K$2,IF($F4086&lt;&gt;0,$K$2,IF($G4086&lt;&gt;0,$K$2,IF($H4086&lt;&gt;0,$K$2,IF($I4086&lt;&gt;0,$K$2,IF($J4086&lt;&gt;0,$K$2,"")))))))</f>
        <v/>
      </c>
      <c r="L3966" s="382"/>
    </row>
    <row r="3967" spans="2:12" hidden="1">
      <c r="B3967" s="1091"/>
      <c r="C3967" s="1819" t="str">
        <f>VLOOKUP(D3967,OP_LIST2,2,FALSE)</f>
        <v>98301</v>
      </c>
      <c r="D3967" s="1431" t="s">
        <v>1487</v>
      </c>
      <c r="E3967" s="279"/>
      <c r="F3967" s="662"/>
      <c r="G3967" s="1092"/>
      <c r="H3967" s="668"/>
      <c r="I3967" s="668"/>
      <c r="J3967" s="669"/>
      <c r="K3967" s="1435" t="str">
        <f>(IF($E4086&lt;&gt;0,$K$2,IF($F4086&lt;&gt;0,$K$2,IF($G4086&lt;&gt;0,$K$2,IF($H4086&lt;&gt;0,$K$2,IF($I4086&lt;&gt;0,$K$2,IF($J4086&lt;&gt;0,$K$2,"")))))))</f>
        <v/>
      </c>
      <c r="L3967" s="382"/>
    </row>
    <row r="3968" spans="2:12" hidden="1">
      <c r="B3968" s="1093"/>
      <c r="C3968" s="1818">
        <f>VLOOKUP(D3969,EBK_DEIN2,2,FALSE)</f>
        <v>1103</v>
      </c>
      <c r="D3968" s="1432" t="s">
        <v>1272</v>
      </c>
      <c r="E3968" s="662"/>
      <c r="F3968" s="662"/>
      <c r="G3968" s="1094"/>
      <c r="H3968" s="670"/>
      <c r="I3968" s="670"/>
      <c r="J3968" s="671"/>
      <c r="K3968" s="1435" t="str">
        <f>(IF($E4086&lt;&gt;0,$K$2,IF($F4086&lt;&gt;0,$K$2,IF($G4086&lt;&gt;0,$K$2,IF($H4086&lt;&gt;0,$K$2,IF($I4086&lt;&gt;0,$K$2,IF($J4086&lt;&gt;0,$K$2,"")))))))</f>
        <v/>
      </c>
      <c r="L3968" s="382"/>
    </row>
    <row r="3969" spans="1:12" hidden="1">
      <c r="B3969" s="1095"/>
      <c r="C3969" s="1819">
        <f>+C3968</f>
        <v>1103</v>
      </c>
      <c r="D3969" s="1431" t="s">
        <v>2253</v>
      </c>
      <c r="E3969" s="662"/>
      <c r="F3969" s="662"/>
      <c r="G3969" s="1094"/>
      <c r="H3969" s="670"/>
      <c r="I3969" s="670"/>
      <c r="J3969" s="671"/>
      <c r="K3969" s="1435" t="str">
        <f>(IF($E4086&lt;&gt;0,$K$2,IF($F4086&lt;&gt;0,$K$2,IF($G4086&lt;&gt;0,$K$2,IF($H4086&lt;&gt;0,$K$2,IF($I4086&lt;&gt;0,$K$2,IF($J4086&lt;&gt;0,$K$2,"")))))))</f>
        <v/>
      </c>
      <c r="L3969" s="382"/>
    </row>
    <row r="3970" spans="1:12" hidden="1">
      <c r="B3970" s="1096"/>
      <c r="C3970" s="1097"/>
      <c r="D3970" s="1098" t="s">
        <v>1024</v>
      </c>
      <c r="E3970" s="662"/>
      <c r="F3970" s="662"/>
      <c r="G3970" s="1099"/>
      <c r="H3970" s="672"/>
      <c r="I3970" s="672"/>
      <c r="J3970" s="673"/>
      <c r="K3970" s="1435" t="str">
        <f>(IF($E4086&lt;&gt;0,$K$2,IF($F4086&lt;&gt;0,$K$2,IF($G4086&lt;&gt;0,$K$2,IF($H4086&lt;&gt;0,$K$2,IF($I4086&lt;&gt;0,$K$2,IF($J4086&lt;&gt;0,$K$2,"")))))))</f>
        <v/>
      </c>
      <c r="L3970" s="382"/>
    </row>
    <row r="3971" spans="1:12" hidden="1">
      <c r="B3971" s="1100">
        <v>100</v>
      </c>
      <c r="C3971" s="2213" t="s">
        <v>498</v>
      </c>
      <c r="D3971" s="2194"/>
      <c r="E3971" s="349">
        <f t="shared" ref="E3971:J3971" si="657">SUM(E3972:E3973)</f>
        <v>0</v>
      </c>
      <c r="F3971" s="350">
        <f t="shared" si="657"/>
        <v>0</v>
      </c>
      <c r="G3971" s="463">
        <f t="shared" si="657"/>
        <v>0</v>
      </c>
      <c r="H3971" s="464">
        <f t="shared" si="657"/>
        <v>0</v>
      </c>
      <c r="I3971" s="464">
        <f t="shared" si="657"/>
        <v>0</v>
      </c>
      <c r="J3971" s="465">
        <f t="shared" si="657"/>
        <v>0</v>
      </c>
      <c r="K3971" s="1433" t="str">
        <f>(IF($E3971&lt;&gt;0,$K$2,IF($F3971&lt;&gt;0,$K$2,IF($G3971&lt;&gt;0,$K$2,IF($H3971&lt;&gt;0,$K$2,IF($I3971&lt;&gt;0,$K$2,IF($J3971&lt;&gt;0,$K$2,"")))))))</f>
        <v/>
      </c>
      <c r="L3971" s="383"/>
    </row>
    <row r="3972" spans="1:12" hidden="1">
      <c r="B3972" s="1101"/>
      <c r="C3972" s="1102">
        <v>101</v>
      </c>
      <c r="D3972" s="1103" t="s">
        <v>499</v>
      </c>
      <c r="E3972" s="507"/>
      <c r="F3972" s="516">
        <f>G3972+H3972+I3972+J3972</f>
        <v>0</v>
      </c>
      <c r="G3972" s="430"/>
      <c r="H3972" s="431"/>
      <c r="I3972" s="431"/>
      <c r="J3972" s="432"/>
      <c r="K3972" s="1433" t="str">
        <f t="shared" ref="K3972:K4038" si="658">(IF($E3972&lt;&gt;0,$K$2,IF($F3972&lt;&gt;0,$K$2,IF($G3972&lt;&gt;0,$K$2,IF($H3972&lt;&gt;0,$K$2,IF($I3972&lt;&gt;0,$K$2,IF($J3972&lt;&gt;0,$K$2,"")))))))</f>
        <v/>
      </c>
      <c r="L3972" s="383"/>
    </row>
    <row r="3973" spans="1:12" ht="36" hidden="1" customHeight="1">
      <c r="A3973" s="1035"/>
      <c r="B3973" s="1101"/>
      <c r="C3973" s="1104">
        <v>102</v>
      </c>
      <c r="D3973" s="1105" t="s">
        <v>500</v>
      </c>
      <c r="E3973" s="513"/>
      <c r="F3973" s="517">
        <f>G3973+H3973+I3973+J3973</f>
        <v>0</v>
      </c>
      <c r="G3973" s="442"/>
      <c r="H3973" s="443"/>
      <c r="I3973" s="443"/>
      <c r="J3973" s="444"/>
      <c r="K3973" s="1433" t="str">
        <f t="shared" si="658"/>
        <v/>
      </c>
      <c r="L3973" s="383"/>
    </row>
    <row r="3974" spans="1:12" hidden="1">
      <c r="A3974" s="1035"/>
      <c r="B3974" s="1100">
        <v>200</v>
      </c>
      <c r="C3974" s="2199" t="s">
        <v>501</v>
      </c>
      <c r="D3974" s="2199"/>
      <c r="E3974" s="349">
        <f t="shared" ref="E3974:J3974" si="659">SUM(E3975:E3979)</f>
        <v>0</v>
      </c>
      <c r="F3974" s="350">
        <f t="shared" si="659"/>
        <v>0</v>
      </c>
      <c r="G3974" s="463">
        <f t="shared" si="659"/>
        <v>0</v>
      </c>
      <c r="H3974" s="464">
        <f t="shared" si="659"/>
        <v>0</v>
      </c>
      <c r="I3974" s="464">
        <f t="shared" si="659"/>
        <v>0</v>
      </c>
      <c r="J3974" s="465">
        <f t="shared" si="659"/>
        <v>0</v>
      </c>
      <c r="K3974" s="1433" t="str">
        <f t="shared" si="658"/>
        <v/>
      </c>
      <c r="L3974" s="383"/>
    </row>
    <row r="3975" spans="1:12" hidden="1">
      <c r="A3975" s="1035"/>
      <c r="B3975" s="1106"/>
      <c r="C3975" s="1102">
        <v>201</v>
      </c>
      <c r="D3975" s="1103" t="s">
        <v>502</v>
      </c>
      <c r="E3975" s="507"/>
      <c r="F3975" s="516">
        <f>G3975+H3975+I3975+J3975</f>
        <v>0</v>
      </c>
      <c r="G3975" s="430"/>
      <c r="H3975" s="431"/>
      <c r="I3975" s="431"/>
      <c r="J3975" s="432"/>
      <c r="K3975" s="1433" t="str">
        <f t="shared" si="658"/>
        <v/>
      </c>
      <c r="L3975" s="383"/>
    </row>
    <row r="3976" spans="1:12" hidden="1">
      <c r="A3976" s="1035"/>
      <c r="B3976" s="1107"/>
      <c r="C3976" s="1108">
        <v>202</v>
      </c>
      <c r="D3976" s="1109" t="s">
        <v>503</v>
      </c>
      <c r="E3976" s="509"/>
      <c r="F3976" s="518">
        <f>G3976+H3976+I3976+J3976</f>
        <v>0</v>
      </c>
      <c r="G3976" s="433"/>
      <c r="H3976" s="434"/>
      <c r="I3976" s="434"/>
      <c r="J3976" s="435"/>
      <c r="K3976" s="1433" t="str">
        <f t="shared" si="658"/>
        <v/>
      </c>
      <c r="L3976" s="383"/>
    </row>
    <row r="3977" spans="1:12" ht="31.5" hidden="1">
      <c r="A3977" s="1035"/>
      <c r="B3977" s="1110"/>
      <c r="C3977" s="1108">
        <v>205</v>
      </c>
      <c r="D3977" s="1109" t="s">
        <v>885</v>
      </c>
      <c r="E3977" s="509"/>
      <c r="F3977" s="518">
        <f>G3977+H3977+I3977+J3977</f>
        <v>0</v>
      </c>
      <c r="G3977" s="433"/>
      <c r="H3977" s="434"/>
      <c r="I3977" s="434"/>
      <c r="J3977" s="435"/>
      <c r="K3977" s="1433" t="str">
        <f t="shared" si="658"/>
        <v/>
      </c>
      <c r="L3977" s="383"/>
    </row>
    <row r="3978" spans="1:12" hidden="1">
      <c r="A3978" s="1035"/>
      <c r="B3978" s="1110"/>
      <c r="C3978" s="1108">
        <v>208</v>
      </c>
      <c r="D3978" s="1111" t="s">
        <v>886</v>
      </c>
      <c r="E3978" s="509"/>
      <c r="F3978" s="518">
        <f>G3978+H3978+I3978+J3978</f>
        <v>0</v>
      </c>
      <c r="G3978" s="433"/>
      <c r="H3978" s="434"/>
      <c r="I3978" s="434"/>
      <c r="J3978" s="435"/>
      <c r="K3978" s="1433" t="str">
        <f t="shared" si="658"/>
        <v/>
      </c>
      <c r="L3978" s="383"/>
    </row>
    <row r="3979" spans="1:12" hidden="1">
      <c r="A3979" s="1035"/>
      <c r="B3979" s="1106"/>
      <c r="C3979" s="1104">
        <v>209</v>
      </c>
      <c r="D3979" s="1112" t="s">
        <v>887</v>
      </c>
      <c r="E3979" s="513"/>
      <c r="F3979" s="517">
        <f>G3979+H3979+I3979+J3979</f>
        <v>0</v>
      </c>
      <c r="G3979" s="442"/>
      <c r="H3979" s="443"/>
      <c r="I3979" s="443"/>
      <c r="J3979" s="444"/>
      <c r="K3979" s="1433" t="str">
        <f t="shared" si="658"/>
        <v/>
      </c>
      <c r="L3979" s="383"/>
    </row>
    <row r="3980" spans="1:12" hidden="1">
      <c r="B3980" s="1100">
        <v>500</v>
      </c>
      <c r="C3980" s="2201" t="s">
        <v>888</v>
      </c>
      <c r="D3980" s="2201"/>
      <c r="E3980" s="349">
        <f t="shared" ref="E3980:J3980" si="660">SUM(E3981:E3987)</f>
        <v>0</v>
      </c>
      <c r="F3980" s="350">
        <f t="shared" si="660"/>
        <v>0</v>
      </c>
      <c r="G3980" s="463">
        <f t="shared" si="660"/>
        <v>0</v>
      </c>
      <c r="H3980" s="464">
        <f t="shared" si="660"/>
        <v>0</v>
      </c>
      <c r="I3980" s="464">
        <f t="shared" si="660"/>
        <v>0</v>
      </c>
      <c r="J3980" s="465">
        <f t="shared" si="660"/>
        <v>0</v>
      </c>
      <c r="K3980" s="1433" t="str">
        <f t="shared" si="658"/>
        <v/>
      </c>
      <c r="L3980" s="383"/>
    </row>
    <row r="3981" spans="1:12" ht="31.5" hidden="1">
      <c r="A3981" s="1035"/>
      <c r="B3981" s="1106"/>
      <c r="C3981" s="1113">
        <v>551</v>
      </c>
      <c r="D3981" s="1114" t="s">
        <v>889</v>
      </c>
      <c r="E3981" s="507"/>
      <c r="F3981" s="516">
        <f t="shared" ref="F3981:F3988" si="661">G3981+H3981+I3981+J3981</f>
        <v>0</v>
      </c>
      <c r="G3981" s="1395">
        <v>0</v>
      </c>
      <c r="H3981" s="1396">
        <v>0</v>
      </c>
      <c r="I3981" s="1396">
        <v>0</v>
      </c>
      <c r="J3981" s="432"/>
      <c r="K3981" s="1433" t="str">
        <f t="shared" si="658"/>
        <v/>
      </c>
      <c r="L3981" s="383"/>
    </row>
    <row r="3982" spans="1:12" hidden="1">
      <c r="B3982" s="1106"/>
      <c r="C3982" s="1115">
        <f>C3981+1</f>
        <v>552</v>
      </c>
      <c r="D3982" s="1116" t="s">
        <v>890</v>
      </c>
      <c r="E3982" s="509"/>
      <c r="F3982" s="518">
        <f t="shared" si="661"/>
        <v>0</v>
      </c>
      <c r="G3982" s="1397">
        <v>0</v>
      </c>
      <c r="H3982" s="1398">
        <v>0</v>
      </c>
      <c r="I3982" s="1398">
        <v>0</v>
      </c>
      <c r="J3982" s="435"/>
      <c r="K3982" s="1433" t="str">
        <f t="shared" si="658"/>
        <v/>
      </c>
      <c r="L3982" s="383"/>
    </row>
    <row r="3983" spans="1:12" hidden="1">
      <c r="A3983" s="1035"/>
      <c r="B3983" s="1117"/>
      <c r="C3983" s="1115">
        <v>558</v>
      </c>
      <c r="D3983" s="1118" t="s">
        <v>1444</v>
      </c>
      <c r="E3983" s="509"/>
      <c r="F3983" s="518">
        <f>G3983+H3983+I3983+J3983</f>
        <v>0</v>
      </c>
      <c r="G3983" s="1397">
        <v>0</v>
      </c>
      <c r="H3983" s="1398">
        <v>0</v>
      </c>
      <c r="I3983" s="1398">
        <v>0</v>
      </c>
      <c r="J3983" s="638">
        <v>0</v>
      </c>
      <c r="K3983" s="1433" t="str">
        <f t="shared" si="658"/>
        <v/>
      </c>
      <c r="L3983" s="383"/>
    </row>
    <row r="3984" spans="1:12" hidden="1">
      <c r="A3984" s="307"/>
      <c r="B3984" s="1117"/>
      <c r="C3984" s="1115">
        <v>560</v>
      </c>
      <c r="D3984" s="1118" t="s">
        <v>891</v>
      </c>
      <c r="E3984" s="509"/>
      <c r="F3984" s="518">
        <f t="shared" si="661"/>
        <v>0</v>
      </c>
      <c r="G3984" s="1397">
        <v>0</v>
      </c>
      <c r="H3984" s="1398">
        <v>0</v>
      </c>
      <c r="I3984" s="1398">
        <v>0</v>
      </c>
      <c r="J3984" s="435"/>
      <c r="K3984" s="1433" t="str">
        <f t="shared" si="658"/>
        <v/>
      </c>
      <c r="L3984" s="383"/>
    </row>
    <row r="3985" spans="1:12" hidden="1">
      <c r="B3985" s="1117"/>
      <c r="C3985" s="1115">
        <v>580</v>
      </c>
      <c r="D3985" s="1116" t="s">
        <v>892</v>
      </c>
      <c r="E3985" s="509"/>
      <c r="F3985" s="518">
        <f t="shared" si="661"/>
        <v>0</v>
      </c>
      <c r="G3985" s="1397">
        <v>0</v>
      </c>
      <c r="H3985" s="1398">
        <v>0</v>
      </c>
      <c r="I3985" s="1398">
        <v>0</v>
      </c>
      <c r="J3985" s="435"/>
      <c r="K3985" s="1433" t="str">
        <f t="shared" si="658"/>
        <v/>
      </c>
      <c r="L3985" s="383"/>
    </row>
    <row r="3986" spans="1:12" ht="31.5" hidden="1">
      <c r="B3986" s="1106"/>
      <c r="C3986" s="1108">
        <v>588</v>
      </c>
      <c r="D3986" s="1111" t="s">
        <v>1448</v>
      </c>
      <c r="E3986" s="509"/>
      <c r="F3986" s="518">
        <f>G3986+H3986+I3986+J3986</f>
        <v>0</v>
      </c>
      <c r="G3986" s="1397">
        <v>0</v>
      </c>
      <c r="H3986" s="1398">
        <v>0</v>
      </c>
      <c r="I3986" s="1398">
        <v>0</v>
      </c>
      <c r="J3986" s="638">
        <v>0</v>
      </c>
      <c r="K3986" s="1433" t="str">
        <f t="shared" si="658"/>
        <v/>
      </c>
      <c r="L3986" s="383"/>
    </row>
    <row r="3987" spans="1:12" ht="31.5" hidden="1">
      <c r="B3987" s="1106"/>
      <c r="C3987" s="1119">
        <v>590</v>
      </c>
      <c r="D3987" s="1120" t="s">
        <v>893</v>
      </c>
      <c r="E3987" s="513"/>
      <c r="F3987" s="517">
        <f t="shared" si="661"/>
        <v>0</v>
      </c>
      <c r="G3987" s="442"/>
      <c r="H3987" s="443"/>
      <c r="I3987" s="443"/>
      <c r="J3987" s="444"/>
      <c r="K3987" s="1433" t="str">
        <f t="shared" si="658"/>
        <v/>
      </c>
      <c r="L3987" s="383"/>
    </row>
    <row r="3988" spans="1:12" hidden="1">
      <c r="A3988" s="7">
        <v>5</v>
      </c>
      <c r="B3988" s="1100">
        <v>800</v>
      </c>
      <c r="C3988" s="2202" t="s">
        <v>1025</v>
      </c>
      <c r="D3988" s="2203"/>
      <c r="E3988" s="1415"/>
      <c r="F3988" s="352">
        <f t="shared" si="661"/>
        <v>0</v>
      </c>
      <c r="G3988" s="1214"/>
      <c r="H3988" s="1215"/>
      <c r="I3988" s="1215"/>
      <c r="J3988" s="1216"/>
      <c r="K3988" s="1433" t="str">
        <f t="shared" si="658"/>
        <v/>
      </c>
      <c r="L3988" s="383"/>
    </row>
    <row r="3989" spans="1:12" hidden="1">
      <c r="A3989" s="8">
        <v>10</v>
      </c>
      <c r="B3989" s="1100">
        <v>1000</v>
      </c>
      <c r="C3989" s="2199" t="s">
        <v>895</v>
      </c>
      <c r="D3989" s="2199"/>
      <c r="E3989" s="351">
        <f t="shared" ref="E3989:J3989" si="662">SUM(E3990:E4006)</f>
        <v>0</v>
      </c>
      <c r="F3989" s="352">
        <f t="shared" si="662"/>
        <v>0</v>
      </c>
      <c r="G3989" s="463">
        <f t="shared" si="662"/>
        <v>0</v>
      </c>
      <c r="H3989" s="464">
        <f t="shared" si="662"/>
        <v>0</v>
      </c>
      <c r="I3989" s="464">
        <f t="shared" si="662"/>
        <v>0</v>
      </c>
      <c r="J3989" s="465">
        <f t="shared" si="662"/>
        <v>0</v>
      </c>
      <c r="K3989" s="1433" t="str">
        <f t="shared" si="658"/>
        <v/>
      </c>
      <c r="L3989" s="383"/>
    </row>
    <row r="3990" spans="1:12" hidden="1">
      <c r="A3990" s="8">
        <v>15</v>
      </c>
      <c r="B3990" s="1107"/>
      <c r="C3990" s="1102">
        <v>1011</v>
      </c>
      <c r="D3990" s="1121" t="s">
        <v>896</v>
      </c>
      <c r="E3990" s="507"/>
      <c r="F3990" s="516">
        <f t="shared" ref="F3990:F4006" si="663">G3990+H3990+I3990+J3990</f>
        <v>0</v>
      </c>
      <c r="G3990" s="430"/>
      <c r="H3990" s="431"/>
      <c r="I3990" s="431"/>
      <c r="J3990" s="432"/>
      <c r="K3990" s="1433" t="str">
        <f t="shared" si="658"/>
        <v/>
      </c>
      <c r="L3990" s="383"/>
    </row>
    <row r="3991" spans="1:12" hidden="1">
      <c r="A3991" s="7">
        <v>35</v>
      </c>
      <c r="B3991" s="1107"/>
      <c r="C3991" s="1108">
        <v>1012</v>
      </c>
      <c r="D3991" s="1109" t="s">
        <v>897</v>
      </c>
      <c r="E3991" s="509"/>
      <c r="F3991" s="518">
        <f t="shared" si="663"/>
        <v>0</v>
      </c>
      <c r="G3991" s="433"/>
      <c r="H3991" s="434"/>
      <c r="I3991" s="434"/>
      <c r="J3991" s="435"/>
      <c r="K3991" s="1433" t="str">
        <f t="shared" si="658"/>
        <v/>
      </c>
      <c r="L3991" s="383"/>
    </row>
    <row r="3992" spans="1:12" hidden="1">
      <c r="A3992" s="8">
        <v>40</v>
      </c>
      <c r="B3992" s="1107"/>
      <c r="C3992" s="1108">
        <v>1013</v>
      </c>
      <c r="D3992" s="1109" t="s">
        <v>898</v>
      </c>
      <c r="E3992" s="509"/>
      <c r="F3992" s="518">
        <f t="shared" si="663"/>
        <v>0</v>
      </c>
      <c r="G3992" s="433"/>
      <c r="H3992" s="434"/>
      <c r="I3992" s="434"/>
      <c r="J3992" s="435"/>
      <c r="K3992" s="1433" t="str">
        <f t="shared" si="658"/>
        <v/>
      </c>
      <c r="L3992" s="383"/>
    </row>
    <row r="3993" spans="1:12" hidden="1">
      <c r="A3993" s="8">
        <v>45</v>
      </c>
      <c r="B3993" s="1107"/>
      <c r="C3993" s="1108">
        <v>1014</v>
      </c>
      <c r="D3993" s="1109" t="s">
        <v>899</v>
      </c>
      <c r="E3993" s="509"/>
      <c r="F3993" s="518">
        <f t="shared" si="663"/>
        <v>0</v>
      </c>
      <c r="G3993" s="433"/>
      <c r="H3993" s="434"/>
      <c r="I3993" s="434"/>
      <c r="J3993" s="435"/>
      <c r="K3993" s="1433" t="str">
        <f t="shared" si="658"/>
        <v/>
      </c>
      <c r="L3993" s="383"/>
    </row>
    <row r="3994" spans="1:12" hidden="1">
      <c r="A3994" s="8">
        <v>50</v>
      </c>
      <c r="B3994" s="1107"/>
      <c r="C3994" s="1108">
        <v>1015</v>
      </c>
      <c r="D3994" s="1109" t="s">
        <v>900</v>
      </c>
      <c r="E3994" s="509"/>
      <c r="F3994" s="518">
        <f t="shared" si="663"/>
        <v>0</v>
      </c>
      <c r="G3994" s="433"/>
      <c r="H3994" s="434"/>
      <c r="I3994" s="434"/>
      <c r="J3994" s="435"/>
      <c r="K3994" s="1433" t="str">
        <f t="shared" si="658"/>
        <v/>
      </c>
      <c r="L3994" s="383"/>
    </row>
    <row r="3995" spans="1:12" hidden="1">
      <c r="A3995" s="8">
        <v>55</v>
      </c>
      <c r="B3995" s="1107"/>
      <c r="C3995" s="1122">
        <v>1016</v>
      </c>
      <c r="D3995" s="1123" t="s">
        <v>901</v>
      </c>
      <c r="E3995" s="511"/>
      <c r="F3995" s="519">
        <f t="shared" si="663"/>
        <v>0</v>
      </c>
      <c r="G3995" s="497"/>
      <c r="H3995" s="498"/>
      <c r="I3995" s="498"/>
      <c r="J3995" s="499"/>
      <c r="K3995" s="1433" t="str">
        <f t="shared" si="658"/>
        <v/>
      </c>
      <c r="L3995" s="383"/>
    </row>
    <row r="3996" spans="1:12" hidden="1">
      <c r="A3996" s="8">
        <v>60</v>
      </c>
      <c r="B3996" s="1101"/>
      <c r="C3996" s="1124">
        <v>1020</v>
      </c>
      <c r="D3996" s="1125" t="s">
        <v>902</v>
      </c>
      <c r="E3996" s="1416"/>
      <c r="F3996" s="521">
        <f t="shared" si="663"/>
        <v>0</v>
      </c>
      <c r="G3996" s="439"/>
      <c r="H3996" s="440"/>
      <c r="I3996" s="440"/>
      <c r="J3996" s="441"/>
      <c r="K3996" s="1433" t="str">
        <f t="shared" si="658"/>
        <v/>
      </c>
      <c r="L3996" s="383"/>
    </row>
    <row r="3997" spans="1:12" hidden="1">
      <c r="A3997" s="7">
        <v>65</v>
      </c>
      <c r="B3997" s="1107"/>
      <c r="C3997" s="1126">
        <v>1030</v>
      </c>
      <c r="D3997" s="1127" t="s">
        <v>903</v>
      </c>
      <c r="E3997" s="1417"/>
      <c r="F3997" s="523">
        <f t="shared" si="663"/>
        <v>0</v>
      </c>
      <c r="G3997" s="436"/>
      <c r="H3997" s="437"/>
      <c r="I3997" s="437"/>
      <c r="J3997" s="438"/>
      <c r="K3997" s="1433" t="str">
        <f t="shared" si="658"/>
        <v/>
      </c>
      <c r="L3997" s="383"/>
    </row>
    <row r="3998" spans="1:12" hidden="1">
      <c r="A3998" s="8">
        <v>70</v>
      </c>
      <c r="B3998" s="1107"/>
      <c r="C3998" s="1124">
        <v>1051</v>
      </c>
      <c r="D3998" s="1128" t="s">
        <v>904</v>
      </c>
      <c r="E3998" s="1416"/>
      <c r="F3998" s="521">
        <f t="shared" si="663"/>
        <v>0</v>
      </c>
      <c r="G3998" s="439"/>
      <c r="H3998" s="440"/>
      <c r="I3998" s="440"/>
      <c r="J3998" s="441"/>
      <c r="K3998" s="1433" t="str">
        <f t="shared" si="658"/>
        <v/>
      </c>
      <c r="L3998" s="383"/>
    </row>
    <row r="3999" spans="1:12" hidden="1">
      <c r="A3999" s="8">
        <v>75</v>
      </c>
      <c r="B3999" s="1107"/>
      <c r="C3999" s="1108">
        <v>1052</v>
      </c>
      <c r="D3999" s="1109" t="s">
        <v>905</v>
      </c>
      <c r="E3999" s="509"/>
      <c r="F3999" s="518">
        <f t="shared" si="663"/>
        <v>0</v>
      </c>
      <c r="G3999" s="433"/>
      <c r="H3999" s="434"/>
      <c r="I3999" s="434"/>
      <c r="J3999" s="435"/>
      <c r="K3999" s="1433" t="str">
        <f t="shared" si="658"/>
        <v/>
      </c>
      <c r="L3999" s="383"/>
    </row>
    <row r="4000" spans="1:12" hidden="1">
      <c r="A4000" s="8">
        <v>80</v>
      </c>
      <c r="B4000" s="1107"/>
      <c r="C4000" s="1126">
        <v>1053</v>
      </c>
      <c r="D4000" s="1127" t="s">
        <v>1324</v>
      </c>
      <c r="E4000" s="1417"/>
      <c r="F4000" s="523">
        <f t="shared" si="663"/>
        <v>0</v>
      </c>
      <c r="G4000" s="436"/>
      <c r="H4000" s="437"/>
      <c r="I4000" s="437"/>
      <c r="J4000" s="438"/>
      <c r="K4000" s="1433" t="str">
        <f t="shared" si="658"/>
        <v/>
      </c>
      <c r="L4000" s="383"/>
    </row>
    <row r="4001" spans="1:12" hidden="1">
      <c r="A4001" s="8">
        <v>80</v>
      </c>
      <c r="B4001" s="1107"/>
      <c r="C4001" s="1124">
        <v>1062</v>
      </c>
      <c r="D4001" s="1125" t="s">
        <v>906</v>
      </c>
      <c r="E4001" s="1416"/>
      <c r="F4001" s="521">
        <f t="shared" si="663"/>
        <v>0</v>
      </c>
      <c r="G4001" s="439"/>
      <c r="H4001" s="440"/>
      <c r="I4001" s="440"/>
      <c r="J4001" s="441"/>
      <c r="K4001" s="1433" t="str">
        <f t="shared" si="658"/>
        <v/>
      </c>
      <c r="L4001" s="383"/>
    </row>
    <row r="4002" spans="1:12" hidden="1">
      <c r="A4002" s="8">
        <v>85</v>
      </c>
      <c r="B4002" s="1107"/>
      <c r="C4002" s="1126">
        <v>1063</v>
      </c>
      <c r="D4002" s="1129" t="s">
        <v>1282</v>
      </c>
      <c r="E4002" s="1417"/>
      <c r="F4002" s="523">
        <f t="shared" si="663"/>
        <v>0</v>
      </c>
      <c r="G4002" s="436"/>
      <c r="H4002" s="437"/>
      <c r="I4002" s="437"/>
      <c r="J4002" s="438"/>
      <c r="K4002" s="1433" t="str">
        <f t="shared" si="658"/>
        <v/>
      </c>
      <c r="L4002" s="383"/>
    </row>
    <row r="4003" spans="1:12" hidden="1">
      <c r="A4003" s="8">
        <v>90</v>
      </c>
      <c r="B4003" s="1107"/>
      <c r="C4003" s="1130">
        <v>1069</v>
      </c>
      <c r="D4003" s="1131" t="s">
        <v>907</v>
      </c>
      <c r="E4003" s="1418"/>
      <c r="F4003" s="525">
        <f t="shared" si="663"/>
        <v>0</v>
      </c>
      <c r="G4003" s="622"/>
      <c r="H4003" s="623"/>
      <c r="I4003" s="623"/>
      <c r="J4003" s="587"/>
      <c r="K4003" s="1433" t="str">
        <f t="shared" si="658"/>
        <v/>
      </c>
      <c r="L4003" s="383"/>
    </row>
    <row r="4004" spans="1:12" hidden="1">
      <c r="A4004" s="8">
        <v>90</v>
      </c>
      <c r="B4004" s="1101"/>
      <c r="C4004" s="1124">
        <v>1091</v>
      </c>
      <c r="D4004" s="1128" t="s">
        <v>1325</v>
      </c>
      <c r="E4004" s="1416"/>
      <c r="F4004" s="521">
        <f t="shared" si="663"/>
        <v>0</v>
      </c>
      <c r="G4004" s="439"/>
      <c r="H4004" s="440"/>
      <c r="I4004" s="440"/>
      <c r="J4004" s="441"/>
      <c r="K4004" s="1433" t="str">
        <f t="shared" si="658"/>
        <v/>
      </c>
      <c r="L4004" s="383"/>
    </row>
    <row r="4005" spans="1:12" hidden="1">
      <c r="A4005" s="7">
        <v>115</v>
      </c>
      <c r="B4005" s="1107"/>
      <c r="C4005" s="1108">
        <v>1092</v>
      </c>
      <c r="D4005" s="1109" t="s">
        <v>1088</v>
      </c>
      <c r="E4005" s="509"/>
      <c r="F4005" s="518">
        <f t="shared" si="663"/>
        <v>0</v>
      </c>
      <c r="G4005" s="433"/>
      <c r="H4005" s="434"/>
      <c r="I4005" s="434"/>
      <c r="J4005" s="435"/>
      <c r="K4005" s="1433" t="str">
        <f t="shared" si="658"/>
        <v/>
      </c>
      <c r="L4005" s="383"/>
    </row>
    <row r="4006" spans="1:12" hidden="1">
      <c r="A4006" s="7">
        <v>125</v>
      </c>
      <c r="B4006" s="1107"/>
      <c r="C4006" s="1104">
        <v>1098</v>
      </c>
      <c r="D4006" s="1132" t="s">
        <v>908</v>
      </c>
      <c r="E4006" s="513"/>
      <c r="F4006" s="517">
        <f t="shared" si="663"/>
        <v>0</v>
      </c>
      <c r="G4006" s="442"/>
      <c r="H4006" s="443"/>
      <c r="I4006" s="443"/>
      <c r="J4006" s="444"/>
      <c r="K4006" s="1433" t="str">
        <f t="shared" si="658"/>
        <v/>
      </c>
      <c r="L4006" s="383"/>
    </row>
    <row r="4007" spans="1:12" hidden="1">
      <c r="A4007" s="8">
        <v>130</v>
      </c>
      <c r="B4007" s="1100">
        <v>1900</v>
      </c>
      <c r="C4007" s="2192" t="s">
        <v>575</v>
      </c>
      <c r="D4007" s="2192"/>
      <c r="E4007" s="351">
        <f t="shared" ref="E4007:J4007" si="664">SUM(E4008:E4010)</f>
        <v>0</v>
      </c>
      <c r="F4007" s="352">
        <f t="shared" si="664"/>
        <v>0</v>
      </c>
      <c r="G4007" s="463">
        <f t="shared" si="664"/>
        <v>0</v>
      </c>
      <c r="H4007" s="464">
        <f t="shared" si="664"/>
        <v>0</v>
      </c>
      <c r="I4007" s="464">
        <f t="shared" si="664"/>
        <v>0</v>
      </c>
      <c r="J4007" s="465">
        <f t="shared" si="664"/>
        <v>0</v>
      </c>
      <c r="K4007" s="1433" t="str">
        <f t="shared" si="658"/>
        <v/>
      </c>
      <c r="L4007" s="383"/>
    </row>
    <row r="4008" spans="1:12" ht="31.5" hidden="1">
      <c r="A4008" s="8">
        <v>135</v>
      </c>
      <c r="B4008" s="1107"/>
      <c r="C4008" s="1102">
        <v>1901</v>
      </c>
      <c r="D4008" s="1133" t="s">
        <v>576</v>
      </c>
      <c r="E4008" s="507"/>
      <c r="F4008" s="516">
        <f>G4008+H4008+I4008+J4008</f>
        <v>0</v>
      </c>
      <c r="G4008" s="430"/>
      <c r="H4008" s="431"/>
      <c r="I4008" s="431"/>
      <c r="J4008" s="432"/>
      <c r="K4008" s="1433" t="str">
        <f t="shared" si="658"/>
        <v/>
      </c>
      <c r="L4008" s="383"/>
    </row>
    <row r="4009" spans="1:12" ht="31.5" hidden="1">
      <c r="A4009" s="8">
        <v>140</v>
      </c>
      <c r="B4009" s="1134"/>
      <c r="C4009" s="1108">
        <v>1981</v>
      </c>
      <c r="D4009" s="1135" t="s">
        <v>577</v>
      </c>
      <c r="E4009" s="509"/>
      <c r="F4009" s="518">
        <f>G4009+H4009+I4009+J4009</f>
        <v>0</v>
      </c>
      <c r="G4009" s="433"/>
      <c r="H4009" s="434"/>
      <c r="I4009" s="434"/>
      <c r="J4009" s="435"/>
      <c r="K4009" s="1433" t="str">
        <f t="shared" si="658"/>
        <v/>
      </c>
      <c r="L4009" s="383"/>
    </row>
    <row r="4010" spans="1:12" ht="31.5" hidden="1">
      <c r="A4010" s="8">
        <v>145</v>
      </c>
      <c r="B4010" s="1107"/>
      <c r="C4010" s="1104">
        <v>1991</v>
      </c>
      <c r="D4010" s="1136" t="s">
        <v>578</v>
      </c>
      <c r="E4010" s="513"/>
      <c r="F4010" s="517">
        <f>G4010+H4010+I4010+J4010</f>
        <v>0</v>
      </c>
      <c r="G4010" s="442"/>
      <c r="H4010" s="443"/>
      <c r="I4010" s="443"/>
      <c r="J4010" s="444"/>
      <c r="K4010" s="1433" t="str">
        <f t="shared" si="658"/>
        <v/>
      </c>
      <c r="L4010" s="383"/>
    </row>
    <row r="4011" spans="1:12" hidden="1">
      <c r="A4011" s="8">
        <v>150</v>
      </c>
      <c r="B4011" s="1100">
        <v>2100</v>
      </c>
      <c r="C4011" s="2192" t="s">
        <v>1072</v>
      </c>
      <c r="D4011" s="2192"/>
      <c r="E4011" s="351">
        <f t="shared" ref="E4011:J4011" si="665">SUM(E4012:E4016)</f>
        <v>0</v>
      </c>
      <c r="F4011" s="352">
        <f t="shared" si="665"/>
        <v>0</v>
      </c>
      <c r="G4011" s="463">
        <f t="shared" si="665"/>
        <v>0</v>
      </c>
      <c r="H4011" s="464">
        <f t="shared" si="665"/>
        <v>0</v>
      </c>
      <c r="I4011" s="464">
        <f t="shared" si="665"/>
        <v>0</v>
      </c>
      <c r="J4011" s="465">
        <f t="shared" si="665"/>
        <v>0</v>
      </c>
      <c r="K4011" s="1433" t="str">
        <f t="shared" si="658"/>
        <v/>
      </c>
      <c r="L4011" s="383"/>
    </row>
    <row r="4012" spans="1:12" hidden="1">
      <c r="A4012" s="8">
        <v>155</v>
      </c>
      <c r="B4012" s="1107"/>
      <c r="C4012" s="1102">
        <v>2110</v>
      </c>
      <c r="D4012" s="1137" t="s">
        <v>909</v>
      </c>
      <c r="E4012" s="507"/>
      <c r="F4012" s="516">
        <f>G4012+H4012+I4012+J4012</f>
        <v>0</v>
      </c>
      <c r="G4012" s="430"/>
      <c r="H4012" s="431"/>
      <c r="I4012" s="431"/>
      <c r="J4012" s="432"/>
      <c r="K4012" s="1433" t="str">
        <f t="shared" si="658"/>
        <v/>
      </c>
      <c r="L4012" s="383"/>
    </row>
    <row r="4013" spans="1:12" hidden="1">
      <c r="A4013" s="8">
        <v>160</v>
      </c>
      <c r="B4013" s="1134"/>
      <c r="C4013" s="1108">
        <v>2120</v>
      </c>
      <c r="D4013" s="1111" t="s">
        <v>910</v>
      </c>
      <c r="E4013" s="509"/>
      <c r="F4013" s="518">
        <f>G4013+H4013+I4013+J4013</f>
        <v>0</v>
      </c>
      <c r="G4013" s="433"/>
      <c r="H4013" s="434"/>
      <c r="I4013" s="434"/>
      <c r="J4013" s="435"/>
      <c r="K4013" s="1433" t="str">
        <f t="shared" si="658"/>
        <v/>
      </c>
      <c r="L4013" s="383"/>
    </row>
    <row r="4014" spans="1:12" hidden="1">
      <c r="A4014" s="8">
        <v>165</v>
      </c>
      <c r="B4014" s="1134"/>
      <c r="C4014" s="1108">
        <v>2125</v>
      </c>
      <c r="D4014" s="1111" t="s">
        <v>1026</v>
      </c>
      <c r="E4014" s="509"/>
      <c r="F4014" s="518">
        <f>G4014+H4014+I4014+J4014</f>
        <v>0</v>
      </c>
      <c r="G4014" s="433"/>
      <c r="H4014" s="434"/>
      <c r="I4014" s="1398">
        <v>0</v>
      </c>
      <c r="J4014" s="435"/>
      <c r="K4014" s="1433" t="str">
        <f t="shared" si="658"/>
        <v/>
      </c>
      <c r="L4014" s="383"/>
    </row>
    <row r="4015" spans="1:12" hidden="1">
      <c r="A4015" s="8">
        <v>175</v>
      </c>
      <c r="B4015" s="1106"/>
      <c r="C4015" s="1108">
        <v>2140</v>
      </c>
      <c r="D4015" s="1111" t="s">
        <v>912</v>
      </c>
      <c r="E4015" s="509"/>
      <c r="F4015" s="518">
        <f>G4015+H4015+I4015+J4015</f>
        <v>0</v>
      </c>
      <c r="G4015" s="433"/>
      <c r="H4015" s="434"/>
      <c r="I4015" s="1398">
        <v>0</v>
      </c>
      <c r="J4015" s="435"/>
      <c r="K4015" s="1433" t="str">
        <f t="shared" si="658"/>
        <v/>
      </c>
      <c r="L4015" s="383"/>
    </row>
    <row r="4016" spans="1:12" hidden="1">
      <c r="A4016" s="8">
        <v>180</v>
      </c>
      <c r="B4016" s="1107"/>
      <c r="C4016" s="1104">
        <v>2190</v>
      </c>
      <c r="D4016" s="1138" t="s">
        <v>913</v>
      </c>
      <c r="E4016" s="513"/>
      <c r="F4016" s="517">
        <f>G4016+H4016+I4016+J4016</f>
        <v>0</v>
      </c>
      <c r="G4016" s="442"/>
      <c r="H4016" s="443"/>
      <c r="I4016" s="1400">
        <v>0</v>
      </c>
      <c r="J4016" s="444"/>
      <c r="K4016" s="1433" t="str">
        <f t="shared" si="658"/>
        <v/>
      </c>
      <c r="L4016" s="383"/>
    </row>
    <row r="4017" spans="1:12" hidden="1">
      <c r="A4017" s="8">
        <v>185</v>
      </c>
      <c r="B4017" s="1100">
        <v>2200</v>
      </c>
      <c r="C4017" s="2192" t="s">
        <v>914</v>
      </c>
      <c r="D4017" s="2192"/>
      <c r="E4017" s="351">
        <f t="shared" ref="E4017:J4017" si="666">SUM(E4018:E4019)</f>
        <v>0</v>
      </c>
      <c r="F4017" s="352">
        <f t="shared" si="666"/>
        <v>0</v>
      </c>
      <c r="G4017" s="463">
        <f t="shared" si="666"/>
        <v>0</v>
      </c>
      <c r="H4017" s="464">
        <f t="shared" si="666"/>
        <v>0</v>
      </c>
      <c r="I4017" s="464">
        <f t="shared" si="666"/>
        <v>0</v>
      </c>
      <c r="J4017" s="465">
        <f t="shared" si="666"/>
        <v>0</v>
      </c>
      <c r="K4017" s="1433" t="str">
        <f t="shared" si="658"/>
        <v/>
      </c>
      <c r="L4017" s="383"/>
    </row>
    <row r="4018" spans="1:12" hidden="1">
      <c r="A4018" s="8">
        <v>190</v>
      </c>
      <c r="B4018" s="1107"/>
      <c r="C4018" s="1102">
        <v>2221</v>
      </c>
      <c r="D4018" s="1103" t="s">
        <v>1265</v>
      </c>
      <c r="E4018" s="507"/>
      <c r="F4018" s="516">
        <f t="shared" ref="F4018:F4023" si="667">G4018+H4018+I4018+J4018</f>
        <v>0</v>
      </c>
      <c r="G4018" s="430"/>
      <c r="H4018" s="431"/>
      <c r="I4018" s="431"/>
      <c r="J4018" s="432"/>
      <c r="K4018" s="1433" t="str">
        <f t="shared" si="658"/>
        <v/>
      </c>
      <c r="L4018" s="383"/>
    </row>
    <row r="4019" spans="1:12" hidden="1">
      <c r="A4019" s="8">
        <v>200</v>
      </c>
      <c r="B4019" s="1107"/>
      <c r="C4019" s="1104">
        <v>2224</v>
      </c>
      <c r="D4019" s="1105" t="s">
        <v>915</v>
      </c>
      <c r="E4019" s="513"/>
      <c r="F4019" s="517">
        <f t="shared" si="667"/>
        <v>0</v>
      </c>
      <c r="G4019" s="442"/>
      <c r="H4019" s="443"/>
      <c r="I4019" s="443"/>
      <c r="J4019" s="444"/>
      <c r="K4019" s="1433" t="str">
        <f t="shared" si="658"/>
        <v/>
      </c>
      <c r="L4019" s="383"/>
    </row>
    <row r="4020" spans="1:12" hidden="1">
      <c r="A4020" s="8">
        <v>200</v>
      </c>
      <c r="B4020" s="1100">
        <v>2500</v>
      </c>
      <c r="C4020" s="2192" t="s">
        <v>916</v>
      </c>
      <c r="D4020" s="2200"/>
      <c r="E4020" s="1415"/>
      <c r="F4020" s="352">
        <f t="shared" si="667"/>
        <v>0</v>
      </c>
      <c r="G4020" s="1214"/>
      <c r="H4020" s="1215"/>
      <c r="I4020" s="1215"/>
      <c r="J4020" s="1216"/>
      <c r="K4020" s="1433" t="str">
        <f t="shared" si="658"/>
        <v/>
      </c>
      <c r="L4020" s="383"/>
    </row>
    <row r="4021" spans="1:12" hidden="1">
      <c r="A4021" s="8">
        <v>205</v>
      </c>
      <c r="B4021" s="1100">
        <v>2600</v>
      </c>
      <c r="C4021" s="2193" t="s">
        <v>917</v>
      </c>
      <c r="D4021" s="2194"/>
      <c r="E4021" s="1415"/>
      <c r="F4021" s="352">
        <f t="shared" si="667"/>
        <v>0</v>
      </c>
      <c r="G4021" s="1214"/>
      <c r="H4021" s="1215"/>
      <c r="I4021" s="1215"/>
      <c r="J4021" s="1216"/>
      <c r="K4021" s="1433" t="str">
        <f t="shared" si="658"/>
        <v/>
      </c>
      <c r="L4021" s="383"/>
    </row>
    <row r="4022" spans="1:12" hidden="1">
      <c r="A4022" s="8">
        <v>210</v>
      </c>
      <c r="B4022" s="1100">
        <v>2700</v>
      </c>
      <c r="C4022" s="2193" t="s">
        <v>918</v>
      </c>
      <c r="D4022" s="2194"/>
      <c r="E4022" s="1415"/>
      <c r="F4022" s="352">
        <f t="shared" si="667"/>
        <v>0</v>
      </c>
      <c r="G4022" s="1214"/>
      <c r="H4022" s="1215"/>
      <c r="I4022" s="1215"/>
      <c r="J4022" s="1216"/>
      <c r="K4022" s="1433" t="str">
        <f t="shared" si="658"/>
        <v/>
      </c>
      <c r="L4022" s="383"/>
    </row>
    <row r="4023" spans="1:12" hidden="1">
      <c r="A4023" s="8">
        <v>215</v>
      </c>
      <c r="B4023" s="1100">
        <v>2800</v>
      </c>
      <c r="C4023" s="2193" t="s">
        <v>1729</v>
      </c>
      <c r="D4023" s="2194"/>
      <c r="E4023" s="1415"/>
      <c r="F4023" s="352">
        <f t="shared" si="667"/>
        <v>0</v>
      </c>
      <c r="G4023" s="1214"/>
      <c r="H4023" s="1215"/>
      <c r="I4023" s="1215"/>
      <c r="J4023" s="1216"/>
      <c r="K4023" s="1433" t="str">
        <f t="shared" si="658"/>
        <v/>
      </c>
      <c r="L4023" s="383"/>
    </row>
    <row r="4024" spans="1:12" ht="36" hidden="1" customHeight="1">
      <c r="A4024" s="7">
        <v>220</v>
      </c>
      <c r="B4024" s="1100">
        <v>2900</v>
      </c>
      <c r="C4024" s="2192" t="s">
        <v>919</v>
      </c>
      <c r="D4024" s="2192"/>
      <c r="E4024" s="351">
        <f t="shared" ref="E4024:J4024" si="668">SUM(E4025:E4032)</f>
        <v>0</v>
      </c>
      <c r="F4024" s="352">
        <f t="shared" si="668"/>
        <v>0</v>
      </c>
      <c r="G4024" s="463">
        <f t="shared" si="668"/>
        <v>0</v>
      </c>
      <c r="H4024" s="464">
        <f t="shared" si="668"/>
        <v>0</v>
      </c>
      <c r="I4024" s="464">
        <f t="shared" si="668"/>
        <v>0</v>
      </c>
      <c r="J4024" s="465">
        <f t="shared" si="668"/>
        <v>0</v>
      </c>
      <c r="K4024" s="1433" t="str">
        <f t="shared" si="658"/>
        <v/>
      </c>
      <c r="L4024" s="383"/>
    </row>
    <row r="4025" spans="1:12" hidden="1">
      <c r="A4025" s="8">
        <v>225</v>
      </c>
      <c r="B4025" s="1139"/>
      <c r="C4025" s="1102">
        <v>2910</v>
      </c>
      <c r="D4025" s="1140" t="s">
        <v>2144</v>
      </c>
      <c r="E4025" s="507"/>
      <c r="F4025" s="516">
        <f t="shared" ref="F4025:F4032" si="669">G4025+H4025+I4025+J4025</f>
        <v>0</v>
      </c>
      <c r="G4025" s="430"/>
      <c r="H4025" s="431"/>
      <c r="I4025" s="431"/>
      <c r="J4025" s="432"/>
      <c r="K4025" s="1433" t="str">
        <f t="shared" si="658"/>
        <v/>
      </c>
      <c r="L4025" s="383"/>
    </row>
    <row r="4026" spans="1:12" hidden="1">
      <c r="A4026" s="8">
        <v>230</v>
      </c>
      <c r="B4026" s="1139"/>
      <c r="C4026" s="1126">
        <v>2920</v>
      </c>
      <c r="D4026" s="1141" t="s">
        <v>2143</v>
      </c>
      <c r="E4026" s="1417"/>
      <c r="F4026" s="523">
        <f>G4026+H4026+I4026+J4026</f>
        <v>0</v>
      </c>
      <c r="G4026" s="436"/>
      <c r="H4026" s="437"/>
      <c r="I4026" s="437"/>
      <c r="J4026" s="438"/>
      <c r="K4026" s="1433" t="str">
        <f t="shared" si="658"/>
        <v/>
      </c>
      <c r="L4026" s="383"/>
    </row>
    <row r="4027" spans="1:12" ht="31.5" hidden="1">
      <c r="A4027" s="8">
        <v>245</v>
      </c>
      <c r="B4027" s="1139"/>
      <c r="C4027" s="1126">
        <v>2969</v>
      </c>
      <c r="D4027" s="1141" t="s">
        <v>920</v>
      </c>
      <c r="E4027" s="1417"/>
      <c r="F4027" s="523">
        <f t="shared" si="669"/>
        <v>0</v>
      </c>
      <c r="G4027" s="436"/>
      <c r="H4027" s="437"/>
      <c r="I4027" s="437"/>
      <c r="J4027" s="438"/>
      <c r="K4027" s="1433" t="str">
        <f t="shared" si="658"/>
        <v/>
      </c>
      <c r="L4027" s="383"/>
    </row>
    <row r="4028" spans="1:12" ht="31.5" hidden="1">
      <c r="A4028" s="7">
        <v>220</v>
      </c>
      <c r="B4028" s="1139"/>
      <c r="C4028" s="1142">
        <v>2970</v>
      </c>
      <c r="D4028" s="1143" t="s">
        <v>921</v>
      </c>
      <c r="E4028" s="1419"/>
      <c r="F4028" s="527">
        <f t="shared" si="669"/>
        <v>0</v>
      </c>
      <c r="G4028" s="630"/>
      <c r="H4028" s="631"/>
      <c r="I4028" s="631"/>
      <c r="J4028" s="606"/>
      <c r="K4028" s="1433" t="str">
        <f t="shared" si="658"/>
        <v/>
      </c>
      <c r="L4028" s="383"/>
    </row>
    <row r="4029" spans="1:12" hidden="1">
      <c r="A4029" s="8">
        <v>225</v>
      </c>
      <c r="B4029" s="1139"/>
      <c r="C4029" s="1130">
        <v>2989</v>
      </c>
      <c r="D4029" s="1144" t="s">
        <v>922</v>
      </c>
      <c r="E4029" s="1418"/>
      <c r="F4029" s="525">
        <f t="shared" si="669"/>
        <v>0</v>
      </c>
      <c r="G4029" s="622"/>
      <c r="H4029" s="623"/>
      <c r="I4029" s="623"/>
      <c r="J4029" s="587"/>
      <c r="K4029" s="1433" t="str">
        <f t="shared" si="658"/>
        <v/>
      </c>
      <c r="L4029" s="383"/>
    </row>
    <row r="4030" spans="1:12" ht="31.5" hidden="1">
      <c r="A4030" s="8">
        <v>230</v>
      </c>
      <c r="B4030" s="1107"/>
      <c r="C4030" s="1124">
        <v>2990</v>
      </c>
      <c r="D4030" s="1145" t="s">
        <v>2145</v>
      </c>
      <c r="E4030" s="1416"/>
      <c r="F4030" s="521">
        <f>G4030+H4030+I4030+J4030</f>
        <v>0</v>
      </c>
      <c r="G4030" s="439"/>
      <c r="H4030" s="440"/>
      <c r="I4030" s="440"/>
      <c r="J4030" s="441"/>
      <c r="K4030" s="1433" t="str">
        <f t="shared" si="658"/>
        <v/>
      </c>
      <c r="L4030" s="383"/>
    </row>
    <row r="4031" spans="1:12" hidden="1">
      <c r="A4031" s="8">
        <v>235</v>
      </c>
      <c r="B4031" s="1107"/>
      <c r="C4031" s="1124">
        <v>2991</v>
      </c>
      <c r="D4031" s="1145" t="s">
        <v>923</v>
      </c>
      <c r="E4031" s="1416"/>
      <c r="F4031" s="521">
        <f t="shared" si="669"/>
        <v>0</v>
      </c>
      <c r="G4031" s="439"/>
      <c r="H4031" s="440"/>
      <c r="I4031" s="440"/>
      <c r="J4031" s="441"/>
      <c r="K4031" s="1433" t="str">
        <f t="shared" si="658"/>
        <v/>
      </c>
      <c r="L4031" s="383"/>
    </row>
    <row r="4032" spans="1:12" hidden="1">
      <c r="A4032" s="8">
        <v>240</v>
      </c>
      <c r="B4032" s="1107"/>
      <c r="C4032" s="1104">
        <v>2992</v>
      </c>
      <c r="D4032" s="1146" t="s">
        <v>924</v>
      </c>
      <c r="E4032" s="513"/>
      <c r="F4032" s="517">
        <f t="shared" si="669"/>
        <v>0</v>
      </c>
      <c r="G4032" s="442"/>
      <c r="H4032" s="443"/>
      <c r="I4032" s="443"/>
      <c r="J4032" s="444"/>
      <c r="K4032" s="1433" t="str">
        <f t="shared" si="658"/>
        <v/>
      </c>
      <c r="L4032" s="383"/>
    </row>
    <row r="4033" spans="1:12" hidden="1">
      <c r="A4033" s="8">
        <v>245</v>
      </c>
      <c r="B4033" s="1100">
        <v>3300</v>
      </c>
      <c r="C4033" s="1147" t="s">
        <v>2237</v>
      </c>
      <c r="D4033" s="1977"/>
      <c r="E4033" s="351">
        <f t="shared" ref="E4033:J4033" si="670">SUM(E4034:E4038)</f>
        <v>0</v>
      </c>
      <c r="F4033" s="352">
        <f t="shared" si="670"/>
        <v>0</v>
      </c>
      <c r="G4033" s="463">
        <f t="shared" si="670"/>
        <v>0</v>
      </c>
      <c r="H4033" s="464">
        <f t="shared" si="670"/>
        <v>0</v>
      </c>
      <c r="I4033" s="464">
        <f t="shared" si="670"/>
        <v>0</v>
      </c>
      <c r="J4033" s="465">
        <f t="shared" si="670"/>
        <v>0</v>
      </c>
      <c r="K4033" s="1433" t="str">
        <f t="shared" si="658"/>
        <v/>
      </c>
      <c r="L4033" s="383"/>
    </row>
    <row r="4034" spans="1:12" hidden="1">
      <c r="A4034" s="7">
        <v>250</v>
      </c>
      <c r="B4034" s="1106"/>
      <c r="C4034" s="1102">
        <v>3301</v>
      </c>
      <c r="D4034" s="1148" t="s">
        <v>926</v>
      </c>
      <c r="E4034" s="507"/>
      <c r="F4034" s="516">
        <f t="shared" ref="F4034:F4041" si="671">G4034+H4034+I4034+J4034</f>
        <v>0</v>
      </c>
      <c r="G4034" s="430"/>
      <c r="H4034" s="431"/>
      <c r="I4034" s="1396">
        <v>0</v>
      </c>
      <c r="J4034" s="637">
        <v>0</v>
      </c>
      <c r="K4034" s="1433" t="str">
        <f t="shared" si="658"/>
        <v/>
      </c>
      <c r="L4034" s="383"/>
    </row>
    <row r="4035" spans="1:12" hidden="1">
      <c r="A4035" s="8">
        <v>255</v>
      </c>
      <c r="B4035" s="1106"/>
      <c r="C4035" s="1108">
        <v>3302</v>
      </c>
      <c r="D4035" s="1149" t="s">
        <v>1027</v>
      </c>
      <c r="E4035" s="509"/>
      <c r="F4035" s="518">
        <f t="shared" si="671"/>
        <v>0</v>
      </c>
      <c r="G4035" s="433"/>
      <c r="H4035" s="434"/>
      <c r="I4035" s="1398">
        <v>0</v>
      </c>
      <c r="J4035" s="638">
        <v>0</v>
      </c>
      <c r="K4035" s="1433" t="str">
        <f t="shared" si="658"/>
        <v/>
      </c>
      <c r="L4035" s="383"/>
    </row>
    <row r="4036" spans="1:12" hidden="1">
      <c r="A4036" s="8">
        <v>265</v>
      </c>
      <c r="B4036" s="1106"/>
      <c r="C4036" s="1108">
        <v>3303</v>
      </c>
      <c r="D4036" s="1149" t="s">
        <v>927</v>
      </c>
      <c r="E4036" s="509"/>
      <c r="F4036" s="518">
        <f t="shared" si="671"/>
        <v>0</v>
      </c>
      <c r="G4036" s="433"/>
      <c r="H4036" s="434"/>
      <c r="I4036" s="1398">
        <v>0</v>
      </c>
      <c r="J4036" s="638">
        <v>0</v>
      </c>
      <c r="K4036" s="1433" t="str">
        <f t="shared" si="658"/>
        <v/>
      </c>
      <c r="L4036" s="383"/>
    </row>
    <row r="4037" spans="1:12" hidden="1">
      <c r="A4037" s="7">
        <v>270</v>
      </c>
      <c r="B4037" s="1106"/>
      <c r="C4037" s="1108">
        <v>3304</v>
      </c>
      <c r="D4037" s="1149" t="s">
        <v>928</v>
      </c>
      <c r="E4037" s="509"/>
      <c r="F4037" s="518">
        <f t="shared" si="671"/>
        <v>0</v>
      </c>
      <c r="G4037" s="433"/>
      <c r="H4037" s="434"/>
      <c r="I4037" s="1398">
        <v>0</v>
      </c>
      <c r="J4037" s="638">
        <v>0</v>
      </c>
      <c r="K4037" s="1433" t="str">
        <f t="shared" si="658"/>
        <v/>
      </c>
      <c r="L4037" s="383"/>
    </row>
    <row r="4038" spans="1:12" ht="31.5" hidden="1">
      <c r="A4038" s="7">
        <v>290</v>
      </c>
      <c r="B4038" s="1106"/>
      <c r="C4038" s="1104">
        <v>3306</v>
      </c>
      <c r="D4038" s="1150" t="s">
        <v>1730</v>
      </c>
      <c r="E4038" s="513"/>
      <c r="F4038" s="517">
        <f t="shared" si="671"/>
        <v>0</v>
      </c>
      <c r="G4038" s="442"/>
      <c r="H4038" s="443"/>
      <c r="I4038" s="1400">
        <v>0</v>
      </c>
      <c r="J4038" s="1405">
        <v>0</v>
      </c>
      <c r="K4038" s="1433" t="str">
        <f t="shared" si="658"/>
        <v/>
      </c>
      <c r="L4038" s="383"/>
    </row>
    <row r="4039" spans="1:12" hidden="1">
      <c r="A4039" s="7">
        <v>320</v>
      </c>
      <c r="B4039" s="1100">
        <v>3900</v>
      </c>
      <c r="C4039" s="2192" t="s">
        <v>929</v>
      </c>
      <c r="D4039" s="2192"/>
      <c r="E4039" s="1415"/>
      <c r="F4039" s="352">
        <f t="shared" si="671"/>
        <v>0</v>
      </c>
      <c r="G4039" s="1214"/>
      <c r="H4039" s="1215"/>
      <c r="I4039" s="1215"/>
      <c r="J4039" s="1216"/>
      <c r="K4039" s="1433" t="str">
        <f t="shared" ref="K4039:K4086" si="672">(IF($E4039&lt;&gt;0,$K$2,IF($F4039&lt;&gt;0,$K$2,IF($G4039&lt;&gt;0,$K$2,IF($H4039&lt;&gt;0,$K$2,IF($I4039&lt;&gt;0,$K$2,IF($J4039&lt;&gt;0,$K$2,"")))))))</f>
        <v/>
      </c>
      <c r="L4039" s="383"/>
    </row>
    <row r="4040" spans="1:12" hidden="1">
      <c r="A4040" s="7">
        <v>330</v>
      </c>
      <c r="B4040" s="1100">
        <v>4000</v>
      </c>
      <c r="C4040" s="2192" t="s">
        <v>930</v>
      </c>
      <c r="D4040" s="2192"/>
      <c r="E4040" s="1415"/>
      <c r="F4040" s="352">
        <f t="shared" si="671"/>
        <v>0</v>
      </c>
      <c r="G4040" s="1214"/>
      <c r="H4040" s="1215"/>
      <c r="I4040" s="1215"/>
      <c r="J4040" s="1216"/>
      <c r="K4040" s="1433" t="str">
        <f t="shared" si="672"/>
        <v/>
      </c>
      <c r="L4040" s="383"/>
    </row>
    <row r="4041" spans="1:12" hidden="1">
      <c r="A4041" s="7">
        <v>350</v>
      </c>
      <c r="B4041" s="1100">
        <v>4100</v>
      </c>
      <c r="C4041" s="2192" t="s">
        <v>931</v>
      </c>
      <c r="D4041" s="2192"/>
      <c r="E4041" s="1415"/>
      <c r="F4041" s="352">
        <f t="shared" si="671"/>
        <v>0</v>
      </c>
      <c r="G4041" s="1214"/>
      <c r="H4041" s="1215"/>
      <c r="I4041" s="1215"/>
      <c r="J4041" s="1216"/>
      <c r="K4041" s="1433" t="str">
        <f t="shared" si="672"/>
        <v/>
      </c>
      <c r="L4041" s="383"/>
    </row>
    <row r="4042" spans="1:12" hidden="1">
      <c r="A4042" s="8">
        <v>355</v>
      </c>
      <c r="B4042" s="1100">
        <v>4200</v>
      </c>
      <c r="C4042" s="2192" t="s">
        <v>932</v>
      </c>
      <c r="D4042" s="2192"/>
      <c r="E4042" s="351">
        <f t="shared" ref="E4042:J4042" si="673">SUM(E4043:E4048)</f>
        <v>0</v>
      </c>
      <c r="F4042" s="352">
        <f t="shared" si="673"/>
        <v>0</v>
      </c>
      <c r="G4042" s="463">
        <f t="shared" si="673"/>
        <v>0</v>
      </c>
      <c r="H4042" s="464">
        <f t="shared" si="673"/>
        <v>0</v>
      </c>
      <c r="I4042" s="464">
        <f t="shared" si="673"/>
        <v>0</v>
      </c>
      <c r="J4042" s="465">
        <f t="shared" si="673"/>
        <v>0</v>
      </c>
      <c r="K4042" s="1433" t="str">
        <f t="shared" si="672"/>
        <v/>
      </c>
      <c r="L4042" s="383"/>
    </row>
    <row r="4043" spans="1:12" hidden="1">
      <c r="A4043" s="8">
        <v>375</v>
      </c>
      <c r="B4043" s="1151"/>
      <c r="C4043" s="1102">
        <v>4201</v>
      </c>
      <c r="D4043" s="1103" t="s">
        <v>933</v>
      </c>
      <c r="E4043" s="507"/>
      <c r="F4043" s="516">
        <f t="shared" ref="F4043:F4048" si="674">G4043+H4043+I4043+J4043</f>
        <v>0</v>
      </c>
      <c r="G4043" s="430"/>
      <c r="H4043" s="431"/>
      <c r="I4043" s="431"/>
      <c r="J4043" s="432"/>
      <c r="K4043" s="1433" t="str">
        <f t="shared" si="672"/>
        <v/>
      </c>
      <c r="L4043" s="383"/>
    </row>
    <row r="4044" spans="1:12" hidden="1">
      <c r="A4044" s="8">
        <v>375</v>
      </c>
      <c r="B4044" s="1151"/>
      <c r="C4044" s="1108">
        <v>4202</v>
      </c>
      <c r="D4044" s="1152" t="s">
        <v>934</v>
      </c>
      <c r="E4044" s="509"/>
      <c r="F4044" s="518">
        <f t="shared" si="674"/>
        <v>0</v>
      </c>
      <c r="G4044" s="433"/>
      <c r="H4044" s="434"/>
      <c r="I4044" s="434"/>
      <c r="J4044" s="435"/>
      <c r="K4044" s="1433" t="str">
        <f t="shared" si="672"/>
        <v/>
      </c>
      <c r="L4044" s="383"/>
    </row>
    <row r="4045" spans="1:12" hidden="1">
      <c r="A4045" s="8">
        <v>380</v>
      </c>
      <c r="B4045" s="1151"/>
      <c r="C4045" s="1108">
        <v>4214</v>
      </c>
      <c r="D4045" s="1152" t="s">
        <v>935</v>
      </c>
      <c r="E4045" s="509"/>
      <c r="F4045" s="518">
        <f t="shared" si="674"/>
        <v>0</v>
      </c>
      <c r="G4045" s="433"/>
      <c r="H4045" s="434"/>
      <c r="I4045" s="434"/>
      <c r="J4045" s="435"/>
      <c r="K4045" s="1433" t="str">
        <f t="shared" si="672"/>
        <v/>
      </c>
      <c r="L4045" s="383"/>
    </row>
    <row r="4046" spans="1:12" hidden="1">
      <c r="A4046" s="8">
        <v>385</v>
      </c>
      <c r="B4046" s="1151"/>
      <c r="C4046" s="1108">
        <v>4217</v>
      </c>
      <c r="D4046" s="1152" t="s">
        <v>936</v>
      </c>
      <c r="E4046" s="509"/>
      <c r="F4046" s="518">
        <f t="shared" si="674"/>
        <v>0</v>
      </c>
      <c r="G4046" s="433"/>
      <c r="H4046" s="434"/>
      <c r="I4046" s="434"/>
      <c r="J4046" s="435"/>
      <c r="K4046" s="1433" t="str">
        <f t="shared" si="672"/>
        <v/>
      </c>
      <c r="L4046" s="383"/>
    </row>
    <row r="4047" spans="1:12" hidden="1">
      <c r="A4047" s="8">
        <v>390</v>
      </c>
      <c r="B4047" s="1151"/>
      <c r="C4047" s="1108">
        <v>4218</v>
      </c>
      <c r="D4047" s="1109" t="s">
        <v>937</v>
      </c>
      <c r="E4047" s="509"/>
      <c r="F4047" s="518">
        <f t="shared" si="674"/>
        <v>0</v>
      </c>
      <c r="G4047" s="433"/>
      <c r="H4047" s="434"/>
      <c r="I4047" s="434"/>
      <c r="J4047" s="435"/>
      <c r="K4047" s="1433" t="str">
        <f t="shared" si="672"/>
        <v/>
      </c>
      <c r="L4047" s="383"/>
    </row>
    <row r="4048" spans="1:12" hidden="1">
      <c r="A4048" s="8">
        <v>390</v>
      </c>
      <c r="B4048" s="1151"/>
      <c r="C4048" s="1104">
        <v>4219</v>
      </c>
      <c r="D4048" s="1136" t="s">
        <v>938</v>
      </c>
      <c r="E4048" s="513"/>
      <c r="F4048" s="517">
        <f t="shared" si="674"/>
        <v>0</v>
      </c>
      <c r="G4048" s="442"/>
      <c r="H4048" s="443"/>
      <c r="I4048" s="443"/>
      <c r="J4048" s="444"/>
      <c r="K4048" s="1433" t="str">
        <f t="shared" si="672"/>
        <v/>
      </c>
      <c r="L4048" s="383"/>
    </row>
    <row r="4049" spans="1:12" hidden="1">
      <c r="A4049" s="8">
        <v>395</v>
      </c>
      <c r="B4049" s="1100">
        <v>4300</v>
      </c>
      <c r="C4049" s="2192" t="s">
        <v>1734</v>
      </c>
      <c r="D4049" s="2192"/>
      <c r="E4049" s="351">
        <f t="shared" ref="E4049:J4049" si="675">SUM(E4050:E4052)</f>
        <v>0</v>
      </c>
      <c r="F4049" s="352">
        <f t="shared" si="675"/>
        <v>0</v>
      </c>
      <c r="G4049" s="463">
        <f t="shared" si="675"/>
        <v>0</v>
      </c>
      <c r="H4049" s="464">
        <f t="shared" si="675"/>
        <v>0</v>
      </c>
      <c r="I4049" s="464">
        <f t="shared" si="675"/>
        <v>0</v>
      </c>
      <c r="J4049" s="465">
        <f t="shared" si="675"/>
        <v>0</v>
      </c>
      <c r="K4049" s="1433" t="str">
        <f t="shared" si="672"/>
        <v/>
      </c>
      <c r="L4049" s="383"/>
    </row>
    <row r="4050" spans="1:12" hidden="1">
      <c r="A4050" s="353">
        <v>397</v>
      </c>
      <c r="B4050" s="1151"/>
      <c r="C4050" s="1102">
        <v>4301</v>
      </c>
      <c r="D4050" s="1121" t="s">
        <v>939</v>
      </c>
      <c r="E4050" s="507"/>
      <c r="F4050" s="516">
        <f t="shared" ref="F4050:F4055" si="676">G4050+H4050+I4050+J4050</f>
        <v>0</v>
      </c>
      <c r="G4050" s="430"/>
      <c r="H4050" s="431"/>
      <c r="I4050" s="431"/>
      <c r="J4050" s="432"/>
      <c r="K4050" s="1433" t="str">
        <f t="shared" si="672"/>
        <v/>
      </c>
      <c r="L4050" s="383"/>
    </row>
    <row r="4051" spans="1:12" hidden="1">
      <c r="A4051" s="6">
        <v>398</v>
      </c>
      <c r="B4051" s="1151"/>
      <c r="C4051" s="1108">
        <v>4302</v>
      </c>
      <c r="D4051" s="1152" t="s">
        <v>1028</v>
      </c>
      <c r="E4051" s="509"/>
      <c r="F4051" s="518">
        <f t="shared" si="676"/>
        <v>0</v>
      </c>
      <c r="G4051" s="433"/>
      <c r="H4051" s="434"/>
      <c r="I4051" s="434"/>
      <c r="J4051" s="435"/>
      <c r="K4051" s="1433" t="str">
        <f t="shared" si="672"/>
        <v/>
      </c>
      <c r="L4051" s="383"/>
    </row>
    <row r="4052" spans="1:12" hidden="1">
      <c r="A4052" s="6">
        <v>399</v>
      </c>
      <c r="B4052" s="1151"/>
      <c r="C4052" s="1104">
        <v>4309</v>
      </c>
      <c r="D4052" s="1112" t="s">
        <v>941</v>
      </c>
      <c r="E4052" s="513"/>
      <c r="F4052" s="517">
        <f t="shared" si="676"/>
        <v>0</v>
      </c>
      <c r="G4052" s="442"/>
      <c r="H4052" s="443"/>
      <c r="I4052" s="443"/>
      <c r="J4052" s="444"/>
      <c r="K4052" s="1433" t="str">
        <f t="shared" si="672"/>
        <v/>
      </c>
      <c r="L4052" s="383"/>
    </row>
    <row r="4053" spans="1:12" hidden="1">
      <c r="A4053" s="6">
        <v>400</v>
      </c>
      <c r="B4053" s="1100">
        <v>4400</v>
      </c>
      <c r="C4053" s="2192" t="s">
        <v>1731</v>
      </c>
      <c r="D4053" s="2192"/>
      <c r="E4053" s="1415"/>
      <c r="F4053" s="352">
        <f t="shared" si="676"/>
        <v>0</v>
      </c>
      <c r="G4053" s="1214"/>
      <c r="H4053" s="1215"/>
      <c r="I4053" s="1215"/>
      <c r="J4053" s="1216"/>
      <c r="K4053" s="1433" t="str">
        <f t="shared" si="672"/>
        <v/>
      </c>
      <c r="L4053" s="383"/>
    </row>
    <row r="4054" spans="1:12" hidden="1">
      <c r="A4054" s="6">
        <v>401</v>
      </c>
      <c r="B4054" s="1100">
        <v>4500</v>
      </c>
      <c r="C4054" s="2192" t="s">
        <v>1732</v>
      </c>
      <c r="D4054" s="2192"/>
      <c r="E4054" s="1415"/>
      <c r="F4054" s="352">
        <f t="shared" si="676"/>
        <v>0</v>
      </c>
      <c r="G4054" s="1214"/>
      <c r="H4054" s="1215"/>
      <c r="I4054" s="1215"/>
      <c r="J4054" s="1216"/>
      <c r="K4054" s="1433" t="str">
        <f t="shared" si="672"/>
        <v/>
      </c>
      <c r="L4054" s="383"/>
    </row>
    <row r="4055" spans="1:12" hidden="1">
      <c r="A4055" s="14">
        <v>404</v>
      </c>
      <c r="B4055" s="1100">
        <v>4600</v>
      </c>
      <c r="C4055" s="2193" t="s">
        <v>942</v>
      </c>
      <c r="D4055" s="2194"/>
      <c r="E4055" s="1415"/>
      <c r="F4055" s="352">
        <f t="shared" si="676"/>
        <v>0</v>
      </c>
      <c r="G4055" s="1214"/>
      <c r="H4055" s="1215"/>
      <c r="I4055" s="1215"/>
      <c r="J4055" s="1216"/>
      <c r="K4055" s="1433" t="str">
        <f t="shared" si="672"/>
        <v/>
      </c>
      <c r="L4055" s="383"/>
    </row>
    <row r="4056" spans="1:12" hidden="1">
      <c r="A4056" s="14">
        <v>404</v>
      </c>
      <c r="B4056" s="1100">
        <v>4900</v>
      </c>
      <c r="C4056" s="2192" t="s">
        <v>579</v>
      </c>
      <c r="D4056" s="2192"/>
      <c r="E4056" s="351">
        <f t="shared" ref="E4056:J4056" si="677">+E4057+E4058</f>
        <v>0</v>
      </c>
      <c r="F4056" s="352">
        <f t="shared" si="677"/>
        <v>0</v>
      </c>
      <c r="G4056" s="463">
        <f t="shared" si="677"/>
        <v>0</v>
      </c>
      <c r="H4056" s="464">
        <f t="shared" si="677"/>
        <v>0</v>
      </c>
      <c r="I4056" s="464">
        <f t="shared" si="677"/>
        <v>0</v>
      </c>
      <c r="J4056" s="465">
        <f t="shared" si="677"/>
        <v>0</v>
      </c>
      <c r="K4056" s="1433" t="str">
        <f t="shared" si="672"/>
        <v/>
      </c>
      <c r="L4056" s="383"/>
    </row>
    <row r="4057" spans="1:12" hidden="1">
      <c r="A4057" s="7">
        <v>440</v>
      </c>
      <c r="B4057" s="1151"/>
      <c r="C4057" s="1102">
        <v>4901</v>
      </c>
      <c r="D4057" s="1153" t="s">
        <v>580</v>
      </c>
      <c r="E4057" s="507"/>
      <c r="F4057" s="516">
        <f>G4057+H4057+I4057+J4057</f>
        <v>0</v>
      </c>
      <c r="G4057" s="430"/>
      <c r="H4057" s="431"/>
      <c r="I4057" s="431"/>
      <c r="J4057" s="432"/>
      <c r="K4057" s="1433" t="str">
        <f t="shared" si="672"/>
        <v/>
      </c>
      <c r="L4057" s="383"/>
    </row>
    <row r="4058" spans="1:12" hidden="1">
      <c r="A4058" s="7">
        <v>450</v>
      </c>
      <c r="B4058" s="1151"/>
      <c r="C4058" s="1104">
        <v>4902</v>
      </c>
      <c r="D4058" s="1112" t="s">
        <v>581</v>
      </c>
      <c r="E4058" s="513"/>
      <c r="F4058" s="517">
        <f>G4058+H4058+I4058+J4058</f>
        <v>0</v>
      </c>
      <c r="G4058" s="442"/>
      <c r="H4058" s="443"/>
      <c r="I4058" s="443"/>
      <c r="J4058" s="444"/>
      <c r="K4058" s="1433" t="str">
        <f t="shared" si="672"/>
        <v/>
      </c>
      <c r="L4058" s="383"/>
    </row>
    <row r="4059" spans="1:12" hidden="1">
      <c r="A4059" s="7">
        <v>495</v>
      </c>
      <c r="B4059" s="1154">
        <v>5100</v>
      </c>
      <c r="C4059" s="2198" t="s">
        <v>943</v>
      </c>
      <c r="D4059" s="2198"/>
      <c r="E4059" s="1415"/>
      <c r="F4059" s="352">
        <f>G4059+H4059+I4059+J4059</f>
        <v>0</v>
      </c>
      <c r="G4059" s="1214"/>
      <c r="H4059" s="1215"/>
      <c r="I4059" s="1215"/>
      <c r="J4059" s="1216"/>
      <c r="K4059" s="1433" t="str">
        <f t="shared" si="672"/>
        <v/>
      </c>
      <c r="L4059" s="383"/>
    </row>
    <row r="4060" spans="1:12" hidden="1">
      <c r="A4060" s="8">
        <v>500</v>
      </c>
      <c r="B4060" s="1154">
        <v>5200</v>
      </c>
      <c r="C4060" s="2198" t="s">
        <v>944</v>
      </c>
      <c r="D4060" s="2198"/>
      <c r="E4060" s="351">
        <f t="shared" ref="E4060:J4060" si="678">SUM(E4061:E4067)</f>
        <v>0</v>
      </c>
      <c r="F4060" s="352">
        <f t="shared" si="678"/>
        <v>0</v>
      </c>
      <c r="G4060" s="463">
        <f t="shared" si="678"/>
        <v>0</v>
      </c>
      <c r="H4060" s="464">
        <f t="shared" si="678"/>
        <v>0</v>
      </c>
      <c r="I4060" s="464">
        <f t="shared" si="678"/>
        <v>0</v>
      </c>
      <c r="J4060" s="465">
        <f t="shared" si="678"/>
        <v>0</v>
      </c>
      <c r="K4060" s="1433" t="str">
        <f t="shared" si="672"/>
        <v/>
      </c>
      <c r="L4060" s="383"/>
    </row>
    <row r="4061" spans="1:12" hidden="1">
      <c r="A4061" s="8">
        <v>505</v>
      </c>
      <c r="B4061" s="1155"/>
      <c r="C4061" s="1156">
        <v>5201</v>
      </c>
      <c r="D4061" s="1157" t="s">
        <v>945</v>
      </c>
      <c r="E4061" s="507"/>
      <c r="F4061" s="516">
        <f t="shared" ref="F4061:F4067" si="679">G4061+H4061+I4061+J4061</f>
        <v>0</v>
      </c>
      <c r="G4061" s="430"/>
      <c r="H4061" s="431"/>
      <c r="I4061" s="431"/>
      <c r="J4061" s="432"/>
      <c r="K4061" s="1433" t="str">
        <f t="shared" si="672"/>
        <v/>
      </c>
      <c r="L4061" s="383"/>
    </row>
    <row r="4062" spans="1:12" hidden="1">
      <c r="A4062" s="8">
        <v>510</v>
      </c>
      <c r="B4062" s="1155"/>
      <c r="C4062" s="1158">
        <v>5202</v>
      </c>
      <c r="D4062" s="1159" t="s">
        <v>946</v>
      </c>
      <c r="E4062" s="509"/>
      <c r="F4062" s="518">
        <f t="shared" si="679"/>
        <v>0</v>
      </c>
      <c r="G4062" s="433"/>
      <c r="H4062" s="434"/>
      <c r="I4062" s="434"/>
      <c r="J4062" s="435"/>
      <c r="K4062" s="1433" t="str">
        <f t="shared" si="672"/>
        <v/>
      </c>
      <c r="L4062" s="383"/>
    </row>
    <row r="4063" spans="1:12" hidden="1">
      <c r="A4063" s="8">
        <v>515</v>
      </c>
      <c r="B4063" s="1155"/>
      <c r="C4063" s="1158">
        <v>5203</v>
      </c>
      <c r="D4063" s="1159" t="s">
        <v>264</v>
      </c>
      <c r="E4063" s="509"/>
      <c r="F4063" s="518">
        <f t="shared" si="679"/>
        <v>0</v>
      </c>
      <c r="G4063" s="433"/>
      <c r="H4063" s="434"/>
      <c r="I4063" s="434"/>
      <c r="J4063" s="435"/>
      <c r="K4063" s="1433" t="str">
        <f t="shared" si="672"/>
        <v/>
      </c>
      <c r="L4063" s="383"/>
    </row>
    <row r="4064" spans="1:12" hidden="1">
      <c r="A4064" s="8">
        <v>520</v>
      </c>
      <c r="B4064" s="1155"/>
      <c r="C4064" s="1158">
        <v>5204</v>
      </c>
      <c r="D4064" s="1159" t="s">
        <v>265</v>
      </c>
      <c r="E4064" s="509"/>
      <c r="F4064" s="518">
        <f t="shared" si="679"/>
        <v>0</v>
      </c>
      <c r="G4064" s="433"/>
      <c r="H4064" s="434"/>
      <c r="I4064" s="434"/>
      <c r="J4064" s="435"/>
      <c r="K4064" s="1433" t="str">
        <f t="shared" si="672"/>
        <v/>
      </c>
      <c r="L4064" s="383"/>
    </row>
    <row r="4065" spans="1:12" hidden="1">
      <c r="A4065" s="8">
        <v>525</v>
      </c>
      <c r="B4065" s="1155"/>
      <c r="C4065" s="1158">
        <v>5205</v>
      </c>
      <c r="D4065" s="1159" t="s">
        <v>266</v>
      </c>
      <c r="E4065" s="509"/>
      <c r="F4065" s="518">
        <f t="shared" si="679"/>
        <v>0</v>
      </c>
      <c r="G4065" s="433"/>
      <c r="H4065" s="434"/>
      <c r="I4065" s="434"/>
      <c r="J4065" s="435"/>
      <c r="K4065" s="1433" t="str">
        <f t="shared" si="672"/>
        <v/>
      </c>
      <c r="L4065" s="383"/>
    </row>
    <row r="4066" spans="1:12" hidden="1">
      <c r="A4066" s="7">
        <v>635</v>
      </c>
      <c r="B4066" s="1155"/>
      <c r="C4066" s="1158">
        <v>5206</v>
      </c>
      <c r="D4066" s="1159" t="s">
        <v>267</v>
      </c>
      <c r="E4066" s="509"/>
      <c r="F4066" s="518">
        <f t="shared" si="679"/>
        <v>0</v>
      </c>
      <c r="G4066" s="433"/>
      <c r="H4066" s="434"/>
      <c r="I4066" s="434"/>
      <c r="J4066" s="435"/>
      <c r="K4066" s="1433" t="str">
        <f t="shared" si="672"/>
        <v/>
      </c>
      <c r="L4066" s="383"/>
    </row>
    <row r="4067" spans="1:12" hidden="1">
      <c r="A4067" s="8">
        <v>640</v>
      </c>
      <c r="B4067" s="1155"/>
      <c r="C4067" s="1160">
        <v>5219</v>
      </c>
      <c r="D4067" s="1161" t="s">
        <v>268</v>
      </c>
      <c r="E4067" s="513"/>
      <c r="F4067" s="517">
        <f t="shared" si="679"/>
        <v>0</v>
      </c>
      <c r="G4067" s="442"/>
      <c r="H4067" s="443"/>
      <c r="I4067" s="443"/>
      <c r="J4067" s="444"/>
      <c r="K4067" s="1433" t="str">
        <f t="shared" si="672"/>
        <v/>
      </c>
      <c r="L4067" s="383"/>
    </row>
    <row r="4068" spans="1:12" hidden="1">
      <c r="A4068" s="8">
        <v>645</v>
      </c>
      <c r="B4068" s="1154">
        <v>5300</v>
      </c>
      <c r="C4068" s="2198" t="s">
        <v>269</v>
      </c>
      <c r="D4068" s="2198"/>
      <c r="E4068" s="351">
        <f t="shared" ref="E4068:J4068" si="680">SUM(E4069:E4070)</f>
        <v>0</v>
      </c>
      <c r="F4068" s="352">
        <f t="shared" si="680"/>
        <v>0</v>
      </c>
      <c r="G4068" s="463">
        <f t="shared" si="680"/>
        <v>0</v>
      </c>
      <c r="H4068" s="464">
        <f t="shared" si="680"/>
        <v>0</v>
      </c>
      <c r="I4068" s="464">
        <f t="shared" si="680"/>
        <v>0</v>
      </c>
      <c r="J4068" s="465">
        <f t="shared" si="680"/>
        <v>0</v>
      </c>
      <c r="K4068" s="1433" t="str">
        <f t="shared" si="672"/>
        <v/>
      </c>
      <c r="L4068" s="383"/>
    </row>
    <row r="4069" spans="1:12" hidden="1">
      <c r="A4069" s="8">
        <v>650</v>
      </c>
      <c r="B4069" s="1155"/>
      <c r="C4069" s="1156">
        <v>5301</v>
      </c>
      <c r="D4069" s="1157" t="s">
        <v>1266</v>
      </c>
      <c r="E4069" s="507"/>
      <c r="F4069" s="516">
        <f>G4069+H4069+I4069+J4069</f>
        <v>0</v>
      </c>
      <c r="G4069" s="430"/>
      <c r="H4069" s="431"/>
      <c r="I4069" s="431"/>
      <c r="J4069" s="432"/>
      <c r="K4069" s="1433" t="str">
        <f t="shared" si="672"/>
        <v/>
      </c>
      <c r="L4069" s="383"/>
    </row>
    <row r="4070" spans="1:12" hidden="1">
      <c r="A4070" s="7">
        <v>655</v>
      </c>
      <c r="B4070" s="1155"/>
      <c r="C4070" s="1160">
        <v>5309</v>
      </c>
      <c r="D4070" s="1161" t="s">
        <v>270</v>
      </c>
      <c r="E4070" s="513"/>
      <c r="F4070" s="517">
        <f>G4070+H4070+I4070+J4070</f>
        <v>0</v>
      </c>
      <c r="G4070" s="442"/>
      <c r="H4070" s="443"/>
      <c r="I4070" s="443"/>
      <c r="J4070" s="444"/>
      <c r="K4070" s="1433" t="str">
        <f t="shared" si="672"/>
        <v/>
      </c>
      <c r="L4070" s="383"/>
    </row>
    <row r="4071" spans="1:12" hidden="1">
      <c r="A4071" s="7">
        <v>665</v>
      </c>
      <c r="B4071" s="1154">
        <v>5400</v>
      </c>
      <c r="C4071" s="2198" t="s">
        <v>960</v>
      </c>
      <c r="D4071" s="2198"/>
      <c r="E4071" s="1415"/>
      <c r="F4071" s="352">
        <f>G4071+H4071+I4071+J4071</f>
        <v>0</v>
      </c>
      <c r="G4071" s="1214"/>
      <c r="H4071" s="1215"/>
      <c r="I4071" s="1215"/>
      <c r="J4071" s="1216"/>
      <c r="K4071" s="1433" t="str">
        <f t="shared" si="672"/>
        <v/>
      </c>
      <c r="L4071" s="383"/>
    </row>
    <row r="4072" spans="1:12" hidden="1">
      <c r="A4072" s="7">
        <v>675</v>
      </c>
      <c r="B4072" s="1100">
        <v>5500</v>
      </c>
      <c r="C4072" s="2192" t="s">
        <v>961</v>
      </c>
      <c r="D4072" s="2192"/>
      <c r="E4072" s="351">
        <f t="shared" ref="E4072:J4072" si="681">SUM(E4073:E4076)</f>
        <v>0</v>
      </c>
      <c r="F4072" s="352">
        <f t="shared" si="681"/>
        <v>0</v>
      </c>
      <c r="G4072" s="463">
        <f t="shared" si="681"/>
        <v>0</v>
      </c>
      <c r="H4072" s="464">
        <f t="shared" si="681"/>
        <v>0</v>
      </c>
      <c r="I4072" s="464">
        <f t="shared" si="681"/>
        <v>0</v>
      </c>
      <c r="J4072" s="465">
        <f t="shared" si="681"/>
        <v>0</v>
      </c>
      <c r="K4072" s="1433" t="str">
        <f t="shared" si="672"/>
        <v/>
      </c>
      <c r="L4072" s="383"/>
    </row>
    <row r="4073" spans="1:12" hidden="1">
      <c r="A4073" s="7">
        <v>685</v>
      </c>
      <c r="B4073" s="1151"/>
      <c r="C4073" s="1102">
        <v>5501</v>
      </c>
      <c r="D4073" s="1121" t="s">
        <v>962</v>
      </c>
      <c r="E4073" s="507"/>
      <c r="F4073" s="516">
        <f>G4073+H4073+I4073+J4073</f>
        <v>0</v>
      </c>
      <c r="G4073" s="430"/>
      <c r="H4073" s="431"/>
      <c r="I4073" s="431"/>
      <c r="J4073" s="432"/>
      <c r="K4073" s="1433" t="str">
        <f t="shared" si="672"/>
        <v/>
      </c>
      <c r="L4073" s="383"/>
    </row>
    <row r="4074" spans="1:12" hidden="1">
      <c r="A4074" s="8">
        <v>690</v>
      </c>
      <c r="B4074" s="1151"/>
      <c r="C4074" s="1108">
        <v>5502</v>
      </c>
      <c r="D4074" s="1109" t="s">
        <v>963</v>
      </c>
      <c r="E4074" s="509"/>
      <c r="F4074" s="518">
        <f>G4074+H4074+I4074+J4074</f>
        <v>0</v>
      </c>
      <c r="G4074" s="433"/>
      <c r="H4074" s="434"/>
      <c r="I4074" s="434"/>
      <c r="J4074" s="435"/>
      <c r="K4074" s="1433" t="str">
        <f t="shared" si="672"/>
        <v/>
      </c>
      <c r="L4074" s="383"/>
    </row>
    <row r="4075" spans="1:12" hidden="1">
      <c r="A4075" s="8">
        <v>695</v>
      </c>
      <c r="B4075" s="1151"/>
      <c r="C4075" s="1108">
        <v>5503</v>
      </c>
      <c r="D4075" s="1152" t="s">
        <v>964</v>
      </c>
      <c r="E4075" s="509"/>
      <c r="F4075" s="518">
        <f>G4075+H4075+I4075+J4075</f>
        <v>0</v>
      </c>
      <c r="G4075" s="433"/>
      <c r="H4075" s="434"/>
      <c r="I4075" s="434"/>
      <c r="J4075" s="435"/>
      <c r="K4075" s="1433" t="str">
        <f t="shared" si="672"/>
        <v/>
      </c>
      <c r="L4075" s="383"/>
    </row>
    <row r="4076" spans="1:12" hidden="1">
      <c r="A4076" s="7">
        <v>700</v>
      </c>
      <c r="B4076" s="1151"/>
      <c r="C4076" s="1104">
        <v>5504</v>
      </c>
      <c r="D4076" s="1132" t="s">
        <v>965</v>
      </c>
      <c r="E4076" s="513"/>
      <c r="F4076" s="517">
        <f>G4076+H4076+I4076+J4076</f>
        <v>0</v>
      </c>
      <c r="G4076" s="442"/>
      <c r="H4076" s="443"/>
      <c r="I4076" s="443"/>
      <c r="J4076" s="444"/>
      <c r="K4076" s="1433" t="str">
        <f t="shared" si="672"/>
        <v/>
      </c>
      <c r="L4076" s="383"/>
    </row>
    <row r="4077" spans="1:12" hidden="1">
      <c r="A4077" s="7">
        <v>710</v>
      </c>
      <c r="B4077" s="1154">
        <v>5700</v>
      </c>
      <c r="C4077" s="2195" t="s">
        <v>1326</v>
      </c>
      <c r="D4077" s="2196"/>
      <c r="E4077" s="351">
        <f t="shared" ref="E4077:J4077" si="682">SUM(E4078:E4080)</f>
        <v>0</v>
      </c>
      <c r="F4077" s="352">
        <f t="shared" si="682"/>
        <v>0</v>
      </c>
      <c r="G4077" s="463">
        <f t="shared" si="682"/>
        <v>0</v>
      </c>
      <c r="H4077" s="464">
        <f t="shared" si="682"/>
        <v>0</v>
      </c>
      <c r="I4077" s="464">
        <f t="shared" si="682"/>
        <v>0</v>
      </c>
      <c r="J4077" s="465">
        <f t="shared" si="682"/>
        <v>0</v>
      </c>
      <c r="K4077" s="1433" t="str">
        <f t="shared" si="672"/>
        <v/>
      </c>
      <c r="L4077" s="383"/>
    </row>
    <row r="4078" spans="1:12" ht="36" hidden="1" customHeight="1">
      <c r="A4078" s="8">
        <v>715</v>
      </c>
      <c r="B4078" s="1155"/>
      <c r="C4078" s="1156">
        <v>5701</v>
      </c>
      <c r="D4078" s="1157" t="s">
        <v>967</v>
      </c>
      <c r="E4078" s="507"/>
      <c r="F4078" s="516">
        <f>G4078+H4078+I4078+J4078</f>
        <v>0</v>
      </c>
      <c r="G4078" s="430"/>
      <c r="H4078" s="431"/>
      <c r="I4078" s="431"/>
      <c r="J4078" s="432"/>
      <c r="K4078" s="1433" t="str">
        <f t="shared" si="672"/>
        <v/>
      </c>
      <c r="L4078" s="383"/>
    </row>
    <row r="4079" spans="1:12" hidden="1">
      <c r="A4079" s="8">
        <v>720</v>
      </c>
      <c r="B4079" s="1155"/>
      <c r="C4079" s="1162">
        <v>5702</v>
      </c>
      <c r="D4079" s="1163" t="s">
        <v>968</v>
      </c>
      <c r="E4079" s="511"/>
      <c r="F4079" s="519">
        <f>G4079+H4079+I4079+J4079</f>
        <v>0</v>
      </c>
      <c r="G4079" s="497"/>
      <c r="H4079" s="498"/>
      <c r="I4079" s="498"/>
      <c r="J4079" s="499"/>
      <c r="K4079" s="1433" t="str">
        <f t="shared" si="672"/>
        <v/>
      </c>
      <c r="L4079" s="383"/>
    </row>
    <row r="4080" spans="1:12" hidden="1">
      <c r="A4080" s="8">
        <v>725</v>
      </c>
      <c r="B4080" s="1107"/>
      <c r="C4080" s="1164">
        <v>4071</v>
      </c>
      <c r="D4080" s="1165" t="s">
        <v>969</v>
      </c>
      <c r="E4080" s="1420"/>
      <c r="F4080" s="529">
        <f>G4080+H4080+I4080+J4080</f>
        <v>0</v>
      </c>
      <c r="G4080" s="632"/>
      <c r="H4080" s="1217"/>
      <c r="I4080" s="1217"/>
      <c r="J4080" s="1218"/>
      <c r="K4080" s="1433" t="str">
        <f t="shared" si="672"/>
        <v/>
      </c>
      <c r="L4080" s="383"/>
    </row>
    <row r="4081" spans="1:12" hidden="1">
      <c r="A4081" s="8">
        <v>730</v>
      </c>
      <c r="B4081" s="1166"/>
      <c r="C4081" s="1167"/>
      <c r="D4081" s="1168"/>
      <c r="E4081" s="1434"/>
      <c r="F4081" s="649"/>
      <c r="G4081" s="649"/>
      <c r="H4081" s="649"/>
      <c r="I4081" s="649"/>
      <c r="J4081" s="650"/>
      <c r="K4081" s="1433" t="str">
        <f t="shared" si="672"/>
        <v/>
      </c>
      <c r="L4081" s="383"/>
    </row>
    <row r="4082" spans="1:12" hidden="1">
      <c r="A4082" s="8">
        <v>735</v>
      </c>
      <c r="B4082" s="1169">
        <v>98</v>
      </c>
      <c r="C4082" s="2224" t="s">
        <v>970</v>
      </c>
      <c r="D4082" s="2225"/>
      <c r="E4082" s="1421"/>
      <c r="F4082" s="663">
        <f>G4082+H4082+I4082+J4082</f>
        <v>0</v>
      </c>
      <c r="G4082" s="656">
        <v>0</v>
      </c>
      <c r="H4082" s="657">
        <v>0</v>
      </c>
      <c r="I4082" s="657">
        <v>0</v>
      </c>
      <c r="J4082" s="658">
        <v>0</v>
      </c>
      <c r="K4082" s="1433" t="str">
        <f t="shared" si="672"/>
        <v/>
      </c>
      <c r="L4082" s="383"/>
    </row>
    <row r="4083" spans="1:12" hidden="1">
      <c r="A4083" s="8">
        <v>740</v>
      </c>
      <c r="B4083" s="1170"/>
      <c r="C4083" s="1171"/>
      <c r="D4083" s="1172"/>
      <c r="E4083" s="276"/>
      <c r="F4083" s="276"/>
      <c r="G4083" s="276"/>
      <c r="H4083" s="276"/>
      <c r="I4083" s="276"/>
      <c r="J4083" s="277"/>
      <c r="K4083" s="1433" t="str">
        <f t="shared" si="672"/>
        <v/>
      </c>
      <c r="L4083" s="383"/>
    </row>
    <row r="4084" spans="1:12" hidden="1">
      <c r="A4084" s="8">
        <v>745</v>
      </c>
      <c r="B4084" s="1173"/>
      <c r="C4084" s="1035"/>
      <c r="D4084" s="1168"/>
      <c r="E4084" s="665"/>
      <c r="F4084" s="665"/>
      <c r="G4084" s="665"/>
      <c r="H4084" s="665"/>
      <c r="I4084" s="665"/>
      <c r="J4084" s="279"/>
      <c r="K4084" s="1433" t="str">
        <f t="shared" si="672"/>
        <v/>
      </c>
      <c r="L4084" s="383"/>
    </row>
    <row r="4085" spans="1:12" hidden="1">
      <c r="A4085" s="7">
        <v>750</v>
      </c>
      <c r="B4085" s="1174"/>
      <c r="C4085" s="1175"/>
      <c r="D4085" s="1168"/>
      <c r="E4085" s="665"/>
      <c r="F4085" s="665"/>
      <c r="G4085" s="665"/>
      <c r="H4085" s="665"/>
      <c r="I4085" s="665"/>
      <c r="J4085" s="279"/>
      <c r="K4085" s="1433" t="str">
        <f t="shared" si="672"/>
        <v/>
      </c>
      <c r="L4085" s="383"/>
    </row>
    <row r="4086" spans="1:12" ht="16.5" hidden="1" thickBot="1">
      <c r="A4086" s="8">
        <v>755</v>
      </c>
      <c r="B4086" s="1176"/>
      <c r="C4086" s="1176" t="s">
        <v>494</v>
      </c>
      <c r="D4086" s="1177">
        <f>+B4086</f>
        <v>0</v>
      </c>
      <c r="E4086" s="365">
        <f t="shared" ref="E4086:J4086" si="683">SUM(E3971,E3974,E3980,E3988,E3989,E4007,E4011,E4017,E4020,E4021,E4022,E4023,E4024,E4033,E4039,E4040,E4041,E4042,E4049,E4053,E4054,E4055,E4056,E4059,E4060,E4068,E4071,E4072,E4077)+E4082</f>
        <v>0</v>
      </c>
      <c r="F4086" s="366">
        <f t="shared" si="683"/>
        <v>0</v>
      </c>
      <c r="G4086" s="646">
        <f t="shared" si="683"/>
        <v>0</v>
      </c>
      <c r="H4086" s="647">
        <f t="shared" si="683"/>
        <v>0</v>
      </c>
      <c r="I4086" s="647">
        <f t="shared" si="683"/>
        <v>0</v>
      </c>
      <c r="J4086" s="648">
        <f t="shared" si="683"/>
        <v>0</v>
      </c>
      <c r="K4086" s="1433" t="str">
        <f t="shared" si="672"/>
        <v/>
      </c>
      <c r="L4086" s="1428" t="str">
        <f>LEFT(C3968,1)</f>
        <v>1</v>
      </c>
    </row>
    <row r="4087" spans="1:12" hidden="1">
      <c r="A4087" s="8">
        <v>760</v>
      </c>
      <c r="B4087" s="1178"/>
      <c r="C4087" s="1179"/>
      <c r="D4087" s="1054"/>
      <c r="E4087" s="1035"/>
      <c r="F4087" s="1035"/>
      <c r="G4087" s="1035"/>
      <c r="H4087" s="1035"/>
      <c r="I4087" s="1035"/>
      <c r="J4087" s="1035"/>
      <c r="K4087" s="4" t="str">
        <f>K4086</f>
        <v/>
      </c>
      <c r="L4087" s="382"/>
    </row>
    <row r="4088" spans="1:12" hidden="1">
      <c r="A4088" s="7">
        <v>765</v>
      </c>
      <c r="B4088" s="1089"/>
      <c r="C4088" s="1180"/>
      <c r="D4088" s="1181"/>
      <c r="E4088" s="665"/>
      <c r="F4088" s="665"/>
      <c r="G4088" s="665"/>
      <c r="H4088" s="665"/>
      <c r="I4088" s="665"/>
      <c r="J4088" s="665"/>
      <c r="K4088" s="4" t="str">
        <f>K4086</f>
        <v/>
      </c>
      <c r="L4088" s="382"/>
    </row>
    <row r="4089" spans="1:12" hidden="1">
      <c r="A4089" s="7">
        <v>775</v>
      </c>
      <c r="B4089" s="1035"/>
      <c r="C4089" s="1035"/>
      <c r="D4089" s="1054"/>
      <c r="E4089" s="665"/>
      <c r="F4089" s="665"/>
      <c r="G4089" s="665"/>
      <c r="H4089" s="665"/>
      <c r="I4089" s="665"/>
      <c r="J4089" s="665"/>
      <c r="K4089" s="1815" t="str">
        <f>(IF(SUM(K4100:K4121)&lt;&gt;0,$K$2,""))</f>
        <v/>
      </c>
      <c r="L4089" s="382"/>
    </row>
    <row r="4090" spans="1:12" hidden="1">
      <c r="A4090" s="8">
        <v>780</v>
      </c>
      <c r="B4090" s="2190" t="str">
        <f>$B$7</f>
        <v>ОТЧЕТНИ ДАННИ ПО ЕБК ЗА СМЕТКИТЕ ЗА СРЕДСТВАТА ОТ ЕВРОПЕЙСКИЯ СЪЮЗ - КСФ</v>
      </c>
      <c r="C4090" s="2191"/>
      <c r="D4090" s="2191"/>
      <c r="E4090" s="665"/>
      <c r="F4090" s="665"/>
      <c r="G4090" s="665"/>
      <c r="H4090" s="665"/>
      <c r="I4090" s="665"/>
      <c r="J4090" s="665"/>
      <c r="K4090" s="1815" t="str">
        <f>(IF(SUM(K4100:K4121)&lt;&gt;0,$K$2,""))</f>
        <v/>
      </c>
      <c r="L4090" s="382"/>
    </row>
    <row r="4091" spans="1:12" hidden="1">
      <c r="A4091" s="8">
        <v>785</v>
      </c>
      <c r="B4091" s="1035"/>
      <c r="C4091" s="1035"/>
      <c r="D4091" s="1054"/>
      <c r="E4091" s="1055" t="s">
        <v>737</v>
      </c>
      <c r="F4091" s="1055" t="s">
        <v>644</v>
      </c>
      <c r="G4091" s="665"/>
      <c r="H4091" s="665"/>
      <c r="I4091" s="665"/>
      <c r="J4091" s="665"/>
      <c r="K4091" s="1815" t="str">
        <f>(IF(SUM(K4100:K4121)&lt;&gt;0,$K$2,""))</f>
        <v/>
      </c>
      <c r="L4091" s="382"/>
    </row>
    <row r="4092" spans="1:12" ht="18.75" hidden="1">
      <c r="A4092" s="8">
        <v>790</v>
      </c>
      <c r="B4092" s="2187">
        <f>$B$9</f>
        <v>0</v>
      </c>
      <c r="C4092" s="2188"/>
      <c r="D4092" s="2189"/>
      <c r="E4092" s="977">
        <f>$E$9</f>
        <v>43466</v>
      </c>
      <c r="F4092" s="1059">
        <f>$F$9</f>
        <v>43555</v>
      </c>
      <c r="G4092" s="665"/>
      <c r="H4092" s="665"/>
      <c r="I4092" s="665"/>
      <c r="J4092" s="665"/>
      <c r="K4092" s="1815" t="str">
        <f>(IF(SUM(K4100:K4121)&lt;&gt;0,$K$2,""))</f>
        <v/>
      </c>
      <c r="L4092" s="382"/>
    </row>
    <row r="4093" spans="1:12" hidden="1">
      <c r="A4093" s="8">
        <v>795</v>
      </c>
      <c r="B4093" s="1060" t="str">
        <f>$B$10</f>
        <v xml:space="preserve">                                                            (наименование на разпоредителя с бюджет)</v>
      </c>
      <c r="C4093" s="1035"/>
      <c r="D4093" s="1054"/>
      <c r="E4093" s="1089"/>
      <c r="F4093" s="1089"/>
      <c r="G4093" s="665"/>
      <c r="H4093" s="665"/>
      <c r="I4093" s="665"/>
      <c r="J4093" s="665"/>
      <c r="K4093" s="1815" t="str">
        <f>(IF(SUM(K4100:K4121)&lt;&gt;0,$K$2,""))</f>
        <v/>
      </c>
      <c r="L4093" s="382"/>
    </row>
    <row r="4094" spans="1:12" hidden="1">
      <c r="A4094" s="7">
        <v>805</v>
      </c>
      <c r="B4094" s="1060"/>
      <c r="C4094" s="1035"/>
      <c r="D4094" s="1054"/>
      <c r="E4094" s="1060"/>
      <c r="F4094" s="1035"/>
      <c r="G4094" s="665"/>
      <c r="H4094" s="665"/>
      <c r="I4094" s="665"/>
      <c r="J4094" s="665"/>
      <c r="K4094" s="1815" t="str">
        <f>(IF(SUM(K4100:K4121)&lt;&gt;0,$K$2,""))</f>
        <v/>
      </c>
      <c r="L4094" s="382"/>
    </row>
    <row r="4095" spans="1:12" ht="19.5" hidden="1">
      <c r="A4095" s="8">
        <v>810</v>
      </c>
      <c r="B4095" s="2221" t="str">
        <f>$B$12</f>
        <v>Министерство на регионалното развитие и благоустройство</v>
      </c>
      <c r="C4095" s="2222"/>
      <c r="D4095" s="2223"/>
      <c r="E4095" s="1062" t="s">
        <v>1305</v>
      </c>
      <c r="F4095" s="1814" t="str">
        <f>$F$12</f>
        <v>2100</v>
      </c>
      <c r="G4095" s="665"/>
      <c r="H4095" s="665"/>
      <c r="I4095" s="665"/>
      <c r="J4095" s="665"/>
      <c r="K4095" s="1815" t="str">
        <f>(IF(SUM(K4100:K4121)&lt;&gt;0,$K$2,""))</f>
        <v/>
      </c>
      <c r="L4095" s="382"/>
    </row>
    <row r="4096" spans="1:12" hidden="1">
      <c r="A4096" s="8">
        <v>815</v>
      </c>
      <c r="B4096" s="1064" t="str">
        <f>$B$13</f>
        <v xml:space="preserve">                                             (наименование на първостепенния разпоредител с бюджет)</v>
      </c>
      <c r="C4096" s="1035"/>
      <c r="D4096" s="1054"/>
      <c r="E4096" s="1065"/>
      <c r="F4096" s="1066"/>
      <c r="G4096" s="665"/>
      <c r="H4096" s="665"/>
      <c r="I4096" s="665"/>
      <c r="J4096" s="665"/>
      <c r="K4096" s="1815" t="str">
        <f>(IF(SUM(K4100:K4121)&lt;&gt;0,$K$2,""))</f>
        <v/>
      </c>
      <c r="L4096" s="382"/>
    </row>
    <row r="4097" spans="1:12" ht="19.5" hidden="1">
      <c r="A4097" s="11">
        <v>525</v>
      </c>
      <c r="B4097" s="1182"/>
      <c r="C4097" s="1182"/>
      <c r="D4097" s="1411" t="s">
        <v>1416</v>
      </c>
      <c r="E4097" s="1184">
        <f>$E$15</f>
        <v>98</v>
      </c>
      <c r="F4097" s="1185" t="str">
        <f>$F$15</f>
        <v>СЕС - КСФ</v>
      </c>
      <c r="G4097" s="665"/>
      <c r="H4097" s="665"/>
      <c r="I4097" s="665"/>
      <c r="J4097" s="665"/>
      <c r="K4097" s="1815" t="str">
        <f>(IF(SUM(K4100:K4121)&lt;&gt;0,$K$2,""))</f>
        <v/>
      </c>
      <c r="L4097" s="382"/>
    </row>
    <row r="4098" spans="1:12" hidden="1">
      <c r="A4098" s="7">
        <v>820</v>
      </c>
      <c r="B4098" s="1089"/>
      <c r="C4098" s="1035"/>
      <c r="D4098" s="1186" t="s">
        <v>2200</v>
      </c>
      <c r="E4098" s="665"/>
      <c r="F4098" s="1187" t="s">
        <v>740</v>
      </c>
      <c r="G4098" s="1187"/>
      <c r="H4098" s="665"/>
      <c r="I4098" s="1187"/>
      <c r="J4098" s="665"/>
      <c r="K4098" s="1815" t="str">
        <f>(IF(SUM(K4100:K4121)&lt;&gt;0,$K$2,""))</f>
        <v/>
      </c>
      <c r="L4098" s="382"/>
    </row>
    <row r="4099" spans="1:12" hidden="1">
      <c r="A4099" s="8">
        <v>821</v>
      </c>
      <c r="B4099" s="1188" t="s">
        <v>972</v>
      </c>
      <c r="C4099" s="1189" t="s">
        <v>973</v>
      </c>
      <c r="D4099" s="1190" t="s">
        <v>974</v>
      </c>
      <c r="E4099" s="1191" t="s">
        <v>975</v>
      </c>
      <c r="F4099" s="1192" t="s">
        <v>976</v>
      </c>
      <c r="G4099" s="666"/>
      <c r="H4099" s="666"/>
      <c r="I4099" s="666"/>
      <c r="J4099" s="666"/>
      <c r="K4099" s="1815" t="str">
        <f>(IF(SUM(K4100:K4121)&lt;&gt;0,$K$2,""))</f>
        <v/>
      </c>
      <c r="L4099" s="382"/>
    </row>
    <row r="4100" spans="1:12" hidden="1">
      <c r="A4100" s="8">
        <v>822</v>
      </c>
      <c r="B4100" s="1193"/>
      <c r="C4100" s="1194" t="s">
        <v>977</v>
      </c>
      <c r="D4100" s="1195" t="s">
        <v>978</v>
      </c>
      <c r="E4100" s="1219">
        <f>E4101+E4102</f>
        <v>0</v>
      </c>
      <c r="F4100" s="1220">
        <f>F4101+F4102</f>
        <v>0</v>
      </c>
      <c r="G4100" s="666"/>
      <c r="H4100" s="666"/>
      <c r="I4100" s="666"/>
      <c r="J4100" s="666"/>
      <c r="K4100" s="172" t="str">
        <f t="shared" ref="K4100:K4125" si="684">(IF($E4100&lt;&gt;0,$K$2,IF($F4100&lt;&gt;0,$K$2,"")))</f>
        <v/>
      </c>
      <c r="L4100" s="382"/>
    </row>
    <row r="4101" spans="1:12" hidden="1">
      <c r="A4101" s="8">
        <v>823</v>
      </c>
      <c r="B4101" s="1196"/>
      <c r="C4101" s="1197" t="s">
        <v>979</v>
      </c>
      <c r="D4101" s="1198" t="s">
        <v>980</v>
      </c>
      <c r="E4101" s="1221"/>
      <c r="F4101" s="1222"/>
      <c r="G4101" s="666"/>
      <c r="H4101" s="666"/>
      <c r="I4101" s="666"/>
      <c r="J4101" s="666"/>
      <c r="K4101" s="172" t="str">
        <f t="shared" si="684"/>
        <v/>
      </c>
      <c r="L4101" s="382"/>
    </row>
    <row r="4102" spans="1:12" hidden="1">
      <c r="A4102" s="8">
        <v>825</v>
      </c>
      <c r="B4102" s="1199"/>
      <c r="C4102" s="1200" t="s">
        <v>981</v>
      </c>
      <c r="D4102" s="1201" t="s">
        <v>982</v>
      </c>
      <c r="E4102" s="1223"/>
      <c r="F4102" s="1224"/>
      <c r="G4102" s="666"/>
      <c r="H4102" s="666"/>
      <c r="I4102" s="666"/>
      <c r="J4102" s="666"/>
      <c r="K4102" s="172" t="str">
        <f t="shared" si="684"/>
        <v/>
      </c>
      <c r="L4102" s="382"/>
    </row>
    <row r="4103" spans="1:12" hidden="1">
      <c r="A4103" s="8"/>
      <c r="B4103" s="1193"/>
      <c r="C4103" s="1194" t="s">
        <v>983</v>
      </c>
      <c r="D4103" s="1195" t="s">
        <v>984</v>
      </c>
      <c r="E4103" s="1225">
        <f>E4104+E4105</f>
        <v>0</v>
      </c>
      <c r="F4103" s="1226">
        <f>F4104+F4105</f>
        <v>0</v>
      </c>
      <c r="G4103" s="666"/>
      <c r="H4103" s="666"/>
      <c r="I4103" s="666"/>
      <c r="J4103" s="666"/>
      <c r="K4103" s="172" t="str">
        <f t="shared" si="684"/>
        <v/>
      </c>
      <c r="L4103" s="382"/>
    </row>
    <row r="4104" spans="1:12" hidden="1">
      <c r="A4104" s="8"/>
      <c r="B4104" s="1196"/>
      <c r="C4104" s="1197" t="s">
        <v>985</v>
      </c>
      <c r="D4104" s="1198" t="s">
        <v>980</v>
      </c>
      <c r="E4104" s="1221"/>
      <c r="F4104" s="1222"/>
      <c r="G4104" s="666"/>
      <c r="H4104" s="666"/>
      <c r="I4104" s="666"/>
      <c r="J4104" s="666"/>
      <c r="K4104" s="172" t="str">
        <f t="shared" si="684"/>
        <v/>
      </c>
      <c r="L4104" s="382"/>
    </row>
    <row r="4105" spans="1:12" hidden="1">
      <c r="A4105" s="8"/>
      <c r="B4105" s="1202"/>
      <c r="C4105" s="1203" t="s">
        <v>986</v>
      </c>
      <c r="D4105" s="1204" t="s">
        <v>987</v>
      </c>
      <c r="E4105" s="1227"/>
      <c r="F4105" s="1228"/>
      <c r="G4105" s="666"/>
      <c r="H4105" s="666"/>
      <c r="I4105" s="666"/>
      <c r="J4105" s="666"/>
      <c r="K4105" s="172" t="str">
        <f t="shared" si="684"/>
        <v/>
      </c>
      <c r="L4105" s="382"/>
    </row>
    <row r="4106" spans="1:12" hidden="1">
      <c r="A4106" s="8"/>
      <c r="B4106" s="1193"/>
      <c r="C4106" s="1194" t="s">
        <v>988</v>
      </c>
      <c r="D4106" s="1195" t="s">
        <v>989</v>
      </c>
      <c r="E4106" s="1229"/>
      <c r="F4106" s="1230"/>
      <c r="G4106" s="666"/>
      <c r="H4106" s="666"/>
      <c r="I4106" s="666"/>
      <c r="J4106" s="666"/>
      <c r="K4106" s="172" t="str">
        <f t="shared" si="684"/>
        <v/>
      </c>
      <c r="L4106" s="382"/>
    </row>
    <row r="4107" spans="1:12" hidden="1">
      <c r="A4107" s="8"/>
      <c r="B4107" s="1196"/>
      <c r="C4107" s="1205" t="s">
        <v>990</v>
      </c>
      <c r="D4107" s="1206" t="s">
        <v>991</v>
      </c>
      <c r="E4107" s="1231"/>
      <c r="F4107" s="1232"/>
      <c r="G4107" s="666"/>
      <c r="H4107" s="666"/>
      <c r="I4107" s="666"/>
      <c r="J4107" s="666"/>
      <c r="K4107" s="172" t="str">
        <f t="shared" si="684"/>
        <v/>
      </c>
      <c r="L4107" s="382"/>
    </row>
    <row r="4108" spans="1:12" hidden="1">
      <c r="A4108" s="8"/>
      <c r="B4108" s="1202"/>
      <c r="C4108" s="1200" t="s">
        <v>992</v>
      </c>
      <c r="D4108" s="1201" t="s">
        <v>993</v>
      </c>
      <c r="E4108" s="1233"/>
      <c r="F4108" s="1234"/>
      <c r="G4108" s="666"/>
      <c r="H4108" s="666"/>
      <c r="I4108" s="666"/>
      <c r="J4108" s="666"/>
      <c r="K4108" s="172" t="str">
        <f t="shared" si="684"/>
        <v/>
      </c>
      <c r="L4108" s="382"/>
    </row>
    <row r="4109" spans="1:12" hidden="1">
      <c r="A4109" s="8"/>
      <c r="B4109" s="1193"/>
      <c r="C4109" s="1194" t="s">
        <v>994</v>
      </c>
      <c r="D4109" s="1195" t="s">
        <v>995</v>
      </c>
      <c r="E4109" s="1225"/>
      <c r="F4109" s="1226"/>
      <c r="G4109" s="666"/>
      <c r="H4109" s="666"/>
      <c r="I4109" s="666"/>
      <c r="J4109" s="666"/>
      <c r="K4109" s="172" t="str">
        <f t="shared" si="684"/>
        <v/>
      </c>
      <c r="L4109" s="382"/>
    </row>
    <row r="4110" spans="1:12" hidden="1">
      <c r="A4110" s="8"/>
      <c r="B4110" s="1196"/>
      <c r="C4110" s="1205" t="s">
        <v>996</v>
      </c>
      <c r="D4110" s="1206" t="s">
        <v>997</v>
      </c>
      <c r="E4110" s="1235"/>
      <c r="F4110" s="1236"/>
      <c r="G4110" s="666"/>
      <c r="H4110" s="666"/>
      <c r="I4110" s="666"/>
      <c r="J4110" s="666"/>
      <c r="K4110" s="172" t="str">
        <f t="shared" si="684"/>
        <v/>
      </c>
      <c r="L4110" s="382"/>
    </row>
    <row r="4111" spans="1:12" hidden="1">
      <c r="A4111" s="8"/>
      <c r="B4111" s="1202"/>
      <c r="C4111" s="1200" t="s">
        <v>998</v>
      </c>
      <c r="D4111" s="1201" t="s">
        <v>999</v>
      </c>
      <c r="E4111" s="1223"/>
      <c r="F4111" s="1224"/>
      <c r="G4111" s="666"/>
      <c r="H4111" s="666"/>
      <c r="I4111" s="666"/>
      <c r="J4111" s="666"/>
      <c r="K4111" s="172" t="str">
        <f t="shared" si="684"/>
        <v/>
      </c>
      <c r="L4111" s="382"/>
    </row>
    <row r="4112" spans="1:12" hidden="1">
      <c r="A4112" s="8"/>
      <c r="B4112" s="1193"/>
      <c r="C4112" s="1194" t="s">
        <v>1000</v>
      </c>
      <c r="D4112" s="1195" t="s">
        <v>312</v>
      </c>
      <c r="E4112" s="1225"/>
      <c r="F4112" s="1226"/>
      <c r="G4112" s="666"/>
      <c r="H4112" s="666"/>
      <c r="I4112" s="666"/>
      <c r="J4112" s="666"/>
      <c r="K4112" s="172" t="str">
        <f t="shared" si="684"/>
        <v/>
      </c>
      <c r="L4112" s="382"/>
    </row>
    <row r="4113" spans="1:12" ht="31.5" hidden="1">
      <c r="A4113" s="8"/>
      <c r="B4113" s="1193"/>
      <c r="C4113" s="1194" t="s">
        <v>313</v>
      </c>
      <c r="D4113" s="1195" t="s">
        <v>11</v>
      </c>
      <c r="E4113" s="1237"/>
      <c r="F4113" s="1238"/>
      <c r="G4113" s="666"/>
      <c r="H4113" s="666"/>
      <c r="I4113" s="666"/>
      <c r="J4113" s="666"/>
      <c r="K4113" s="172" t="str">
        <f t="shared" si="684"/>
        <v/>
      </c>
      <c r="L4113" s="382"/>
    </row>
    <row r="4114" spans="1:12" hidden="1">
      <c r="A4114" s="8"/>
      <c r="B4114" s="1193"/>
      <c r="C4114" s="1194" t="s">
        <v>314</v>
      </c>
      <c r="D4114" s="1195" t="s">
        <v>9</v>
      </c>
      <c r="E4114" s="1225"/>
      <c r="F4114" s="1226"/>
      <c r="G4114" s="666"/>
      <c r="H4114" s="666"/>
      <c r="I4114" s="666"/>
      <c r="J4114" s="666"/>
      <c r="K4114" s="172" t="str">
        <f t="shared" si="684"/>
        <v/>
      </c>
      <c r="L4114" s="382"/>
    </row>
    <row r="4115" spans="1:12" ht="31.5" hidden="1">
      <c r="A4115" s="8"/>
      <c r="B4115" s="1193"/>
      <c r="C4115" s="1194" t="s">
        <v>315</v>
      </c>
      <c r="D4115" s="1195" t="s">
        <v>10</v>
      </c>
      <c r="E4115" s="1225"/>
      <c r="F4115" s="1226"/>
      <c r="G4115" s="666"/>
      <c r="H4115" s="666"/>
      <c r="I4115" s="666"/>
      <c r="J4115" s="666"/>
      <c r="K4115" s="172" t="str">
        <f t="shared" si="684"/>
        <v/>
      </c>
      <c r="L4115" s="382"/>
    </row>
    <row r="4116" spans="1:12" ht="31.5" hidden="1">
      <c r="A4116" s="8"/>
      <c r="B4116" s="1193"/>
      <c r="C4116" s="1194" t="s">
        <v>316</v>
      </c>
      <c r="D4116" s="1195" t="s">
        <v>317</v>
      </c>
      <c r="E4116" s="1225"/>
      <c r="F4116" s="1226"/>
      <c r="G4116" s="666"/>
      <c r="H4116" s="666"/>
      <c r="I4116" s="666"/>
      <c r="J4116" s="666"/>
      <c r="K4116" s="172" t="str">
        <f t="shared" si="684"/>
        <v/>
      </c>
      <c r="L4116" s="382"/>
    </row>
    <row r="4117" spans="1:12" hidden="1">
      <c r="A4117" s="8"/>
      <c r="B4117" s="1193"/>
      <c r="C4117" s="1194" t="s">
        <v>318</v>
      </c>
      <c r="D4117" s="1195" t="s">
        <v>319</v>
      </c>
      <c r="E4117" s="1225"/>
      <c r="F4117" s="1226"/>
      <c r="G4117" s="666"/>
      <c r="H4117" s="666"/>
      <c r="I4117" s="666"/>
      <c r="J4117" s="666"/>
      <c r="K4117" s="172" t="str">
        <f t="shared" si="684"/>
        <v/>
      </c>
      <c r="L4117" s="382"/>
    </row>
    <row r="4118" spans="1:12" hidden="1">
      <c r="A4118" s="8">
        <v>905</v>
      </c>
      <c r="B4118" s="1193"/>
      <c r="C4118" s="1194" t="s">
        <v>320</v>
      </c>
      <c r="D4118" s="1195" t="s">
        <v>321</v>
      </c>
      <c r="E4118" s="1225"/>
      <c r="F4118" s="1226"/>
      <c r="G4118" s="666"/>
      <c r="H4118" s="666"/>
      <c r="I4118" s="666"/>
      <c r="J4118" s="666"/>
      <c r="K4118" s="172" t="str">
        <f t="shared" si="684"/>
        <v/>
      </c>
      <c r="L4118" s="382"/>
    </row>
    <row r="4119" spans="1:12" hidden="1">
      <c r="A4119" s="8">
        <v>906</v>
      </c>
      <c r="B4119" s="1193"/>
      <c r="C4119" s="1194" t="s">
        <v>322</v>
      </c>
      <c r="D4119" s="1195" t="s">
        <v>323</v>
      </c>
      <c r="E4119" s="1225"/>
      <c r="F4119" s="1226"/>
      <c r="G4119" s="666"/>
      <c r="H4119" s="666"/>
      <c r="I4119" s="666"/>
      <c r="J4119" s="666"/>
      <c r="K4119" s="172" t="str">
        <f t="shared" si="684"/>
        <v/>
      </c>
      <c r="L4119" s="382"/>
    </row>
    <row r="4120" spans="1:12" hidden="1">
      <c r="A4120" s="8">
        <v>907</v>
      </c>
      <c r="B4120" s="1193"/>
      <c r="C4120" s="1194" t="s">
        <v>324</v>
      </c>
      <c r="D4120" s="1195" t="s">
        <v>325</v>
      </c>
      <c r="E4120" s="1225"/>
      <c r="F4120" s="1226"/>
      <c r="G4120" s="666"/>
      <c r="H4120" s="666"/>
      <c r="I4120" s="666"/>
      <c r="J4120" s="666"/>
      <c r="K4120" s="172" t="str">
        <f t="shared" si="684"/>
        <v/>
      </c>
      <c r="L4120" s="382"/>
    </row>
    <row r="4121" spans="1:12" ht="16.5" hidden="1" thickBot="1">
      <c r="A4121" s="8">
        <v>910</v>
      </c>
      <c r="B4121" s="1207"/>
      <c r="C4121" s="1208" t="s">
        <v>326</v>
      </c>
      <c r="D4121" s="1209" t="s">
        <v>327</v>
      </c>
      <c r="E4121" s="1239"/>
      <c r="F4121" s="1240"/>
      <c r="G4121" s="666"/>
      <c r="H4121" s="666"/>
      <c r="I4121" s="666"/>
      <c r="J4121" s="666"/>
      <c r="K4121" s="172" t="str">
        <f t="shared" si="684"/>
        <v/>
      </c>
      <c r="L4121" s="382"/>
    </row>
    <row r="4122" spans="1:12" ht="31.5" hidden="1">
      <c r="A4122" s="8">
        <v>911</v>
      </c>
      <c r="B4122" s="1188" t="s">
        <v>972</v>
      </c>
      <c r="C4122" s="1189" t="s">
        <v>2193</v>
      </c>
      <c r="D4122" s="1190" t="s">
        <v>2194</v>
      </c>
      <c r="E4122" s="1191" t="s">
        <v>975</v>
      </c>
      <c r="F4122" s="1192" t="s">
        <v>976</v>
      </c>
      <c r="G4122" s="666"/>
      <c r="H4122" s="666"/>
      <c r="I4122" s="666"/>
      <c r="J4122" s="666"/>
      <c r="K4122" s="172" t="str">
        <f>(IF($E4123&lt;&gt;0,$K$2,IF($F4123&lt;&gt;0,$K$2,"")))</f>
        <v/>
      </c>
      <c r="L4122" s="382"/>
    </row>
    <row r="4123" spans="1:12" hidden="1">
      <c r="B4123" s="1193"/>
      <c r="C4123" s="1194" t="s">
        <v>2196</v>
      </c>
      <c r="D4123" s="1195" t="s">
        <v>2203</v>
      </c>
      <c r="E4123" s="678">
        <f>E4124+E4125</f>
        <v>0</v>
      </c>
      <c r="F4123" s="679">
        <f>F4124+F4125</f>
        <v>0</v>
      </c>
      <c r="G4123" s="666"/>
      <c r="H4123" s="666"/>
      <c r="I4123" s="666"/>
      <c r="J4123" s="666"/>
      <c r="K4123" s="172" t="str">
        <f t="shared" si="684"/>
        <v/>
      </c>
      <c r="L4123" s="382"/>
    </row>
    <row r="4124" spans="1:12" ht="36" hidden="1" customHeight="1">
      <c r="B4124" s="1193"/>
      <c r="C4124" s="1863" t="s">
        <v>2197</v>
      </c>
      <c r="D4124" s="1865" t="s">
        <v>2201</v>
      </c>
      <c r="E4124" s="1225"/>
      <c r="F4124" s="1226"/>
      <c r="G4124" s="666"/>
      <c r="H4124" s="666"/>
      <c r="I4124" s="666"/>
      <c r="J4124" s="666"/>
      <c r="K4124" s="172" t="str">
        <f t="shared" si="684"/>
        <v/>
      </c>
      <c r="L4124" s="382"/>
    </row>
    <row r="4125" spans="1:12" ht="16.5" hidden="1" thickBot="1">
      <c r="B4125" s="1207"/>
      <c r="C4125" s="1864" t="s">
        <v>2198</v>
      </c>
      <c r="D4125" s="1866" t="s">
        <v>2202</v>
      </c>
      <c r="E4125" s="1239"/>
      <c r="F4125" s="1240"/>
      <c r="G4125" s="666"/>
      <c r="H4125" s="666"/>
      <c r="I4125" s="666"/>
      <c r="J4125" s="666"/>
      <c r="K4125" s="172" t="str">
        <f t="shared" si="684"/>
        <v/>
      </c>
      <c r="L4125" s="382"/>
    </row>
    <row r="4126" spans="1:12" hidden="1">
      <c r="B4126" s="1210" t="s">
        <v>642</v>
      </c>
      <c r="C4126" s="1211"/>
      <c r="D4126" s="1212"/>
      <c r="E4126" s="666"/>
      <c r="F4126" s="666"/>
      <c r="G4126" s="666"/>
      <c r="H4126" s="666"/>
      <c r="I4126" s="666"/>
      <c r="J4126" s="666"/>
      <c r="K4126" s="4" t="str">
        <f>K4086</f>
        <v/>
      </c>
      <c r="L4126" s="382"/>
    </row>
    <row r="4127" spans="1:12" hidden="1">
      <c r="B4127" s="2226" t="s">
        <v>328</v>
      </c>
      <c r="C4127" s="2226"/>
      <c r="D4127" s="2226"/>
      <c r="E4127" s="666"/>
      <c r="F4127" s="666"/>
      <c r="G4127" s="666"/>
      <c r="H4127" s="666"/>
      <c r="I4127" s="666"/>
      <c r="J4127" s="666"/>
      <c r="K4127" s="4" t="str">
        <f>K4086</f>
        <v/>
      </c>
      <c r="L4127" s="382"/>
    </row>
    <row r="4128" spans="1:12" hidden="1">
      <c r="B4128" s="2"/>
      <c r="C4128" s="2"/>
    </row>
    <row r="4129" spans="2:12" hidden="1">
      <c r="E4129" s="12"/>
      <c r="F4129" s="12"/>
      <c r="G4129" s="12"/>
      <c r="H4129" s="12"/>
      <c r="I4129" s="12"/>
      <c r="J4129" s="12"/>
      <c r="K4129" s="1435" t="str">
        <f>(IF($E4262&lt;&gt;0,$K$2,IF($F4262&lt;&gt;0,$K$2,IF($G4262&lt;&gt;0,$K$2,IF($H4262&lt;&gt;0,$K$2,IF($I4262&lt;&gt;0,$K$2,IF($J4262&lt;&gt;0,$K$2,"")))))))</f>
        <v/>
      </c>
      <c r="L4129" s="382"/>
    </row>
    <row r="4130" spans="2:12" hidden="1">
      <c r="E4130" s="12"/>
      <c r="F4130" s="12"/>
      <c r="G4130" s="12"/>
      <c r="H4130" s="12"/>
      <c r="I4130" s="12"/>
      <c r="J4130" s="12"/>
      <c r="K4130" s="1435" t="str">
        <f>(IF($E4262&lt;&gt;0,$K$2,IF($F4262&lt;&gt;0,$K$2,IF($G4262&lt;&gt;0,$K$2,IF($H4262&lt;&gt;0,$K$2,IF($I4262&lt;&gt;0,$K$2,IF($J4262&lt;&gt;0,$K$2,"")))))))</f>
        <v/>
      </c>
      <c r="L4130" s="382"/>
    </row>
    <row r="4131" spans="2:12" hidden="1">
      <c r="B4131" s="2190" t="str">
        <f>$B$7</f>
        <v>ОТЧЕТНИ ДАННИ ПО ЕБК ЗА СМЕТКИТЕ ЗА СРЕДСТВАТА ОТ ЕВРОПЕЙСКИЯ СЪЮЗ - КСФ</v>
      </c>
      <c r="C4131" s="2191"/>
      <c r="D4131" s="2191"/>
      <c r="E4131" s="1053"/>
      <c r="F4131" s="1053"/>
      <c r="G4131" s="12"/>
      <c r="H4131" s="12"/>
      <c r="I4131" s="12"/>
      <c r="J4131" s="12"/>
      <c r="K4131" s="1435" t="str">
        <f>(IF($E4262&lt;&gt;0,$K$2,IF($F4262&lt;&gt;0,$K$2,IF($G4262&lt;&gt;0,$K$2,IF($H4262&lt;&gt;0,$K$2,IF($I4262&lt;&gt;0,$K$2,IF($J4262&lt;&gt;0,$K$2,"")))))))</f>
        <v/>
      </c>
      <c r="L4131" s="382"/>
    </row>
    <row r="4132" spans="2:12" hidden="1">
      <c r="B4132" s="1035"/>
      <c r="C4132" s="1035"/>
      <c r="D4132" s="1054"/>
      <c r="E4132" s="1055" t="s">
        <v>737</v>
      </c>
      <c r="F4132" s="1055" t="s">
        <v>644</v>
      </c>
      <c r="G4132" s="665"/>
      <c r="H4132" s="1056" t="s">
        <v>1419</v>
      </c>
      <c r="I4132" s="1057"/>
      <c r="J4132" s="1058"/>
      <c r="K4132" s="1435" t="str">
        <f>(IF($E4262&lt;&gt;0,$K$2,IF($F4262&lt;&gt;0,$K$2,IF($G4262&lt;&gt;0,$K$2,IF($H4262&lt;&gt;0,$K$2,IF($I4262&lt;&gt;0,$K$2,IF($J4262&lt;&gt;0,$K$2,"")))))))</f>
        <v/>
      </c>
      <c r="L4132" s="382"/>
    </row>
    <row r="4133" spans="2:12" ht="18.75" hidden="1">
      <c r="B4133" s="2187">
        <f>$B$9</f>
        <v>0</v>
      </c>
      <c r="C4133" s="2188"/>
      <c r="D4133" s="2189"/>
      <c r="E4133" s="977">
        <f>$E$9</f>
        <v>43466</v>
      </c>
      <c r="F4133" s="1059">
        <f>$F$9</f>
        <v>43555</v>
      </c>
      <c r="G4133" s="665"/>
      <c r="H4133" s="665"/>
      <c r="I4133" s="665"/>
      <c r="J4133" s="665"/>
      <c r="K4133" s="1435" t="str">
        <f>(IF($E4262&lt;&gt;0,$K$2,IF($F4262&lt;&gt;0,$K$2,IF($G4262&lt;&gt;0,$K$2,IF($H4262&lt;&gt;0,$K$2,IF($I4262&lt;&gt;0,$K$2,IF($J4262&lt;&gt;0,$K$2,"")))))))</f>
        <v/>
      </c>
      <c r="L4133" s="382"/>
    </row>
    <row r="4134" spans="2:12" hidden="1">
      <c r="B4134" s="1060" t="str">
        <f>$B$10</f>
        <v xml:space="preserve">                                                            (наименование на разпоредителя с бюджет)</v>
      </c>
      <c r="C4134" s="1035"/>
      <c r="D4134" s="1054"/>
      <c r="E4134" s="1089"/>
      <c r="F4134" s="1089"/>
      <c r="G4134" s="665"/>
      <c r="H4134" s="665"/>
      <c r="I4134" s="665"/>
      <c r="J4134" s="665"/>
      <c r="K4134" s="1435" t="str">
        <f>(IF($E4262&lt;&gt;0,$K$2,IF($F4262&lt;&gt;0,$K$2,IF($G4262&lt;&gt;0,$K$2,IF($H4262&lt;&gt;0,$K$2,IF($I4262&lt;&gt;0,$K$2,IF($J4262&lt;&gt;0,$K$2,"")))))))</f>
        <v/>
      </c>
      <c r="L4134" s="382"/>
    </row>
    <row r="4135" spans="2:12" hidden="1">
      <c r="B4135" s="1060"/>
      <c r="C4135" s="1035"/>
      <c r="D4135" s="1054"/>
      <c r="E4135" s="1060"/>
      <c r="F4135" s="1035"/>
      <c r="G4135" s="665"/>
      <c r="H4135" s="665"/>
      <c r="I4135" s="665"/>
      <c r="J4135" s="665"/>
      <c r="K4135" s="1435" t="str">
        <f>(IF($E4262&lt;&gt;0,$K$2,IF($F4262&lt;&gt;0,$K$2,IF($G4262&lt;&gt;0,$K$2,IF($H4262&lt;&gt;0,$K$2,IF($I4262&lt;&gt;0,$K$2,IF($J4262&lt;&gt;0,$K$2,"")))))))</f>
        <v/>
      </c>
      <c r="L4135" s="382"/>
    </row>
    <row r="4136" spans="2:12" ht="19.5" hidden="1">
      <c r="B4136" s="2221" t="str">
        <f>$B$12</f>
        <v>Министерство на регионалното развитие и благоустройство</v>
      </c>
      <c r="C4136" s="2222"/>
      <c r="D4136" s="2223"/>
      <c r="E4136" s="1062" t="s">
        <v>1305</v>
      </c>
      <c r="F4136" s="1813" t="str">
        <f>$F$12</f>
        <v>2100</v>
      </c>
      <c r="G4136" s="1063"/>
      <c r="H4136" s="665"/>
      <c r="I4136" s="665"/>
      <c r="J4136" s="665"/>
      <c r="K4136" s="1435" t="str">
        <f>(IF($E4262&lt;&gt;0,$K$2,IF($F4262&lt;&gt;0,$K$2,IF($G4262&lt;&gt;0,$K$2,IF($H4262&lt;&gt;0,$K$2,IF($I4262&lt;&gt;0,$K$2,IF($J4262&lt;&gt;0,$K$2,"")))))))</f>
        <v/>
      </c>
      <c r="L4136" s="382"/>
    </row>
    <row r="4137" spans="2:12" hidden="1">
      <c r="B4137" s="1064" t="str">
        <f>$B$13</f>
        <v xml:space="preserve">                                             (наименование на първостепенния разпоредител с бюджет)</v>
      </c>
      <c r="C4137" s="1035"/>
      <c r="D4137" s="1054"/>
      <c r="E4137" s="1065"/>
      <c r="F4137" s="1066"/>
      <c r="G4137" s="665"/>
      <c r="H4137" s="665"/>
      <c r="I4137" s="665"/>
      <c r="J4137" s="665"/>
      <c r="K4137" s="1435" t="str">
        <f>(IF($E4262&lt;&gt;0,$K$2,IF($F4262&lt;&gt;0,$K$2,IF($G4262&lt;&gt;0,$K$2,IF($H4262&lt;&gt;0,$K$2,IF($I4262&lt;&gt;0,$K$2,IF($J4262&lt;&gt;0,$K$2,"")))))))</f>
        <v/>
      </c>
      <c r="L4137" s="382"/>
    </row>
    <row r="4138" spans="2:12" ht="19.5" hidden="1">
      <c r="B4138" s="1067"/>
      <c r="C4138" s="665"/>
      <c r="D4138" s="1068" t="s">
        <v>1430</v>
      </c>
      <c r="E4138" s="1069">
        <f>$E$15</f>
        <v>98</v>
      </c>
      <c r="F4138" s="1412" t="str">
        <f>$F$15</f>
        <v>СЕС - КСФ</v>
      </c>
      <c r="G4138" s="665"/>
      <c r="H4138" s="12"/>
      <c r="I4138" s="665"/>
      <c r="J4138" s="12"/>
      <c r="K4138" s="1435" t="str">
        <f>(IF($E4262&lt;&gt;0,$K$2,IF($F4262&lt;&gt;0,$K$2,IF($G4262&lt;&gt;0,$K$2,IF($H4262&lt;&gt;0,$K$2,IF($I4262&lt;&gt;0,$K$2,IF($J4262&lt;&gt;0,$K$2,"")))))))</f>
        <v/>
      </c>
      <c r="L4138" s="382"/>
    </row>
    <row r="4139" spans="2:12" hidden="1">
      <c r="B4139" s="1035"/>
      <c r="C4139" s="1035"/>
      <c r="D4139" s="1054"/>
      <c r="E4139" s="1066"/>
      <c r="F4139" s="1070"/>
      <c r="G4139" s="1071"/>
      <c r="H4139" s="1071"/>
      <c r="I4139" s="1071"/>
      <c r="J4139" s="1072" t="s">
        <v>740</v>
      </c>
      <c r="K4139" s="1435" t="str">
        <f>(IF($E4262&lt;&gt;0,$K$2,IF($F4262&lt;&gt;0,$K$2,IF($G4262&lt;&gt;0,$K$2,IF($H4262&lt;&gt;0,$K$2,IF($I4262&lt;&gt;0,$K$2,IF($J4262&lt;&gt;0,$K$2,"")))))))</f>
        <v/>
      </c>
      <c r="L4139" s="382"/>
    </row>
    <row r="4140" spans="2:12" ht="16.5" hidden="1">
      <c r="B4140" s="1073"/>
      <c r="C4140" s="1074"/>
      <c r="D4140" s="1075" t="s">
        <v>1022</v>
      </c>
      <c r="E4140" s="1076" t="s">
        <v>742</v>
      </c>
      <c r="F4140" s="363" t="s">
        <v>1320</v>
      </c>
      <c r="G4140" s="1077"/>
      <c r="H4140" s="1078"/>
      <c r="I4140" s="1077"/>
      <c r="J4140" s="1079"/>
      <c r="K4140" s="1435" t="str">
        <f>(IF($E4262&lt;&gt;0,$K$2,IF($F4262&lt;&gt;0,$K$2,IF($G4262&lt;&gt;0,$K$2,IF($H4262&lt;&gt;0,$K$2,IF($I4262&lt;&gt;0,$K$2,IF($J4262&lt;&gt;0,$K$2,"")))))))</f>
        <v/>
      </c>
      <c r="L4140" s="382"/>
    </row>
    <row r="4141" spans="2:12" ht="56.1" hidden="1" customHeight="1">
      <c r="B4141" s="1080" t="s">
        <v>692</v>
      </c>
      <c r="C4141" s="1081" t="s">
        <v>744</v>
      </c>
      <c r="D4141" s="1082" t="s">
        <v>1023</v>
      </c>
      <c r="E4141" s="1083">
        <f>$C$3</f>
        <v>2019</v>
      </c>
      <c r="F4141" s="364" t="s">
        <v>1318</v>
      </c>
      <c r="G4141" s="1084" t="s">
        <v>1317</v>
      </c>
      <c r="H4141" s="1085" t="s">
        <v>1016</v>
      </c>
      <c r="I4141" s="1086" t="s">
        <v>1306</v>
      </c>
      <c r="J4141" s="1087" t="s">
        <v>1307</v>
      </c>
      <c r="K4141" s="1435" t="str">
        <f>(IF($E4262&lt;&gt;0,$K$2,IF($F4262&lt;&gt;0,$K$2,IF($G4262&lt;&gt;0,$K$2,IF($H4262&lt;&gt;0,$K$2,IF($I4262&lt;&gt;0,$K$2,IF($J4262&lt;&gt;0,$K$2,"")))))))</f>
        <v/>
      </c>
      <c r="L4141" s="382"/>
    </row>
    <row r="4142" spans="2:12" ht="69" hidden="1" customHeight="1">
      <c r="B4142" s="1088"/>
      <c r="C4142" s="1089"/>
      <c r="D4142" s="1090" t="s">
        <v>497</v>
      </c>
      <c r="E4142" s="344" t="s">
        <v>344</v>
      </c>
      <c r="F4142" s="344" t="s">
        <v>345</v>
      </c>
      <c r="G4142" s="659" t="s">
        <v>1029</v>
      </c>
      <c r="H4142" s="660" t="s">
        <v>1030</v>
      </c>
      <c r="I4142" s="660" t="s">
        <v>1003</v>
      </c>
      <c r="J4142" s="661" t="s">
        <v>1288</v>
      </c>
      <c r="K4142" s="1435" t="str">
        <f>(IF($E4262&lt;&gt;0,$K$2,IF($F4262&lt;&gt;0,$K$2,IF($G4262&lt;&gt;0,$K$2,IF($H4262&lt;&gt;0,$K$2,IF($I4262&lt;&gt;0,$K$2,IF($J4262&lt;&gt;0,$K$2,"")))))))</f>
        <v/>
      </c>
      <c r="L4142" s="382"/>
    </row>
    <row r="4143" spans="2:12" hidden="1">
      <c r="B4143" s="1091"/>
      <c r="C4143" s="1819" t="str">
        <f>VLOOKUP(D4143,OP_LIST2,2,FALSE)</f>
        <v>98301</v>
      </c>
      <c r="D4143" s="1431" t="s">
        <v>1487</v>
      </c>
      <c r="E4143" s="279"/>
      <c r="F4143" s="662"/>
      <c r="G4143" s="1092"/>
      <c r="H4143" s="668"/>
      <c r="I4143" s="668"/>
      <c r="J4143" s="669"/>
      <c r="K4143" s="1435" t="str">
        <f>(IF($E4262&lt;&gt;0,$K$2,IF($F4262&lt;&gt;0,$K$2,IF($G4262&lt;&gt;0,$K$2,IF($H4262&lt;&gt;0,$K$2,IF($I4262&lt;&gt;0,$K$2,IF($J4262&lt;&gt;0,$K$2,"")))))))</f>
        <v/>
      </c>
      <c r="L4143" s="382"/>
    </row>
    <row r="4144" spans="2:12" hidden="1">
      <c r="B4144" s="1093"/>
      <c r="C4144" s="1818">
        <f>VLOOKUP(D4145,EBK_DEIN2,2,FALSE)</f>
        <v>1101</v>
      </c>
      <c r="D4144" s="1432" t="s">
        <v>1272</v>
      </c>
      <c r="E4144" s="662"/>
      <c r="F4144" s="662"/>
      <c r="G4144" s="1094"/>
      <c r="H4144" s="670"/>
      <c r="I4144" s="670"/>
      <c r="J4144" s="671"/>
      <c r="K4144" s="1435" t="str">
        <f>(IF($E4262&lt;&gt;0,$K$2,IF($F4262&lt;&gt;0,$K$2,IF($G4262&lt;&gt;0,$K$2,IF($H4262&lt;&gt;0,$K$2,IF($I4262&lt;&gt;0,$K$2,IF($J4262&lt;&gt;0,$K$2,"")))))))</f>
        <v/>
      </c>
      <c r="L4144" s="382"/>
    </row>
    <row r="4145" spans="1:12" hidden="1">
      <c r="B4145" s="1095"/>
      <c r="C4145" s="1819">
        <f>+C4144</f>
        <v>1101</v>
      </c>
      <c r="D4145" s="1431" t="s">
        <v>2252</v>
      </c>
      <c r="E4145" s="662"/>
      <c r="F4145" s="662"/>
      <c r="G4145" s="1094"/>
      <c r="H4145" s="670"/>
      <c r="I4145" s="670"/>
      <c r="J4145" s="671"/>
      <c r="K4145" s="1435" t="str">
        <f>(IF($E4262&lt;&gt;0,$K$2,IF($F4262&lt;&gt;0,$K$2,IF($G4262&lt;&gt;0,$K$2,IF($H4262&lt;&gt;0,$K$2,IF($I4262&lt;&gt;0,$K$2,IF($J4262&lt;&gt;0,$K$2,"")))))))</f>
        <v/>
      </c>
      <c r="L4145" s="382"/>
    </row>
    <row r="4146" spans="1:12" hidden="1">
      <c r="B4146" s="1096"/>
      <c r="C4146" s="1097"/>
      <c r="D4146" s="1098" t="s">
        <v>1024</v>
      </c>
      <c r="E4146" s="662"/>
      <c r="F4146" s="662"/>
      <c r="G4146" s="1099"/>
      <c r="H4146" s="672"/>
      <c r="I4146" s="672"/>
      <c r="J4146" s="673"/>
      <c r="K4146" s="1435" t="str">
        <f>(IF($E4262&lt;&gt;0,$K$2,IF($F4262&lt;&gt;0,$K$2,IF($G4262&lt;&gt;0,$K$2,IF($H4262&lt;&gt;0,$K$2,IF($I4262&lt;&gt;0,$K$2,IF($J4262&lt;&gt;0,$K$2,"")))))))</f>
        <v/>
      </c>
      <c r="L4146" s="382"/>
    </row>
    <row r="4147" spans="1:12" hidden="1">
      <c r="B4147" s="1100">
        <v>100</v>
      </c>
      <c r="C4147" s="2213" t="s">
        <v>498</v>
      </c>
      <c r="D4147" s="2194"/>
      <c r="E4147" s="349">
        <f t="shared" ref="E4147:J4147" si="685">SUM(E4148:E4149)</f>
        <v>0</v>
      </c>
      <c r="F4147" s="350">
        <f t="shared" si="685"/>
        <v>0</v>
      </c>
      <c r="G4147" s="463">
        <f t="shared" si="685"/>
        <v>0</v>
      </c>
      <c r="H4147" s="464">
        <f t="shared" si="685"/>
        <v>0</v>
      </c>
      <c r="I4147" s="464">
        <f t="shared" si="685"/>
        <v>0</v>
      </c>
      <c r="J4147" s="465">
        <f t="shared" si="685"/>
        <v>0</v>
      </c>
      <c r="K4147" s="1433" t="str">
        <f>(IF($E4147&lt;&gt;0,$K$2,IF($F4147&lt;&gt;0,$K$2,IF($G4147&lt;&gt;0,$K$2,IF($H4147&lt;&gt;0,$K$2,IF($I4147&lt;&gt;0,$K$2,IF($J4147&lt;&gt;0,$K$2,"")))))))</f>
        <v/>
      </c>
      <c r="L4147" s="383"/>
    </row>
    <row r="4148" spans="1:12" hidden="1">
      <c r="B4148" s="1101"/>
      <c r="C4148" s="1102">
        <v>101</v>
      </c>
      <c r="D4148" s="1103" t="s">
        <v>499</v>
      </c>
      <c r="E4148" s="507"/>
      <c r="F4148" s="516">
        <f>G4148+H4148+I4148+J4148</f>
        <v>0</v>
      </c>
      <c r="G4148" s="430"/>
      <c r="H4148" s="431"/>
      <c r="I4148" s="431"/>
      <c r="J4148" s="432"/>
      <c r="K4148" s="1433" t="str">
        <f t="shared" ref="K4148:K4214" si="686">(IF($E4148&lt;&gt;0,$K$2,IF($F4148&lt;&gt;0,$K$2,IF($G4148&lt;&gt;0,$K$2,IF($H4148&lt;&gt;0,$K$2,IF($I4148&lt;&gt;0,$K$2,IF($J4148&lt;&gt;0,$K$2,"")))))))</f>
        <v/>
      </c>
      <c r="L4148" s="383"/>
    </row>
    <row r="4149" spans="1:12" ht="36" hidden="1" customHeight="1">
      <c r="A4149" s="1035"/>
      <c r="B4149" s="1101"/>
      <c r="C4149" s="1104">
        <v>102</v>
      </c>
      <c r="D4149" s="1105" t="s">
        <v>500</v>
      </c>
      <c r="E4149" s="513"/>
      <c r="F4149" s="517">
        <f>G4149+H4149+I4149+J4149</f>
        <v>0</v>
      </c>
      <c r="G4149" s="442"/>
      <c r="H4149" s="443"/>
      <c r="I4149" s="443"/>
      <c r="J4149" s="444"/>
      <c r="K4149" s="1433" t="str">
        <f t="shared" si="686"/>
        <v/>
      </c>
      <c r="L4149" s="383"/>
    </row>
    <row r="4150" spans="1:12" hidden="1">
      <c r="A4150" s="1035"/>
      <c r="B4150" s="1100">
        <v>200</v>
      </c>
      <c r="C4150" s="2199" t="s">
        <v>501</v>
      </c>
      <c r="D4150" s="2199"/>
      <c r="E4150" s="349">
        <f t="shared" ref="E4150:J4150" si="687">SUM(E4151:E4155)</f>
        <v>0</v>
      </c>
      <c r="F4150" s="350">
        <f t="shared" si="687"/>
        <v>0</v>
      </c>
      <c r="G4150" s="463">
        <f t="shared" si="687"/>
        <v>0</v>
      </c>
      <c r="H4150" s="464">
        <f t="shared" si="687"/>
        <v>0</v>
      </c>
      <c r="I4150" s="464">
        <f t="shared" si="687"/>
        <v>0</v>
      </c>
      <c r="J4150" s="465">
        <f t="shared" si="687"/>
        <v>0</v>
      </c>
      <c r="K4150" s="1433" t="str">
        <f t="shared" si="686"/>
        <v/>
      </c>
      <c r="L4150" s="383"/>
    </row>
    <row r="4151" spans="1:12" hidden="1">
      <c r="A4151" s="1035"/>
      <c r="B4151" s="1106"/>
      <c r="C4151" s="1102">
        <v>201</v>
      </c>
      <c r="D4151" s="1103" t="s">
        <v>502</v>
      </c>
      <c r="E4151" s="507"/>
      <c r="F4151" s="516">
        <f>G4151+H4151+I4151+J4151</f>
        <v>0</v>
      </c>
      <c r="G4151" s="430"/>
      <c r="H4151" s="431"/>
      <c r="I4151" s="431"/>
      <c r="J4151" s="432"/>
      <c r="K4151" s="1433" t="str">
        <f t="shared" si="686"/>
        <v/>
      </c>
      <c r="L4151" s="383"/>
    </row>
    <row r="4152" spans="1:12" hidden="1">
      <c r="A4152" s="1035"/>
      <c r="B4152" s="1107"/>
      <c r="C4152" s="1108">
        <v>202</v>
      </c>
      <c r="D4152" s="1109" t="s">
        <v>503</v>
      </c>
      <c r="E4152" s="509"/>
      <c r="F4152" s="518">
        <f>G4152+H4152+I4152+J4152</f>
        <v>0</v>
      </c>
      <c r="G4152" s="433"/>
      <c r="H4152" s="434"/>
      <c r="I4152" s="434"/>
      <c r="J4152" s="435"/>
      <c r="K4152" s="1433" t="str">
        <f t="shared" si="686"/>
        <v/>
      </c>
      <c r="L4152" s="383"/>
    </row>
    <row r="4153" spans="1:12" ht="31.5" hidden="1">
      <c r="A4153" s="1035"/>
      <c r="B4153" s="1110"/>
      <c r="C4153" s="1108">
        <v>205</v>
      </c>
      <c r="D4153" s="1109" t="s">
        <v>885</v>
      </c>
      <c r="E4153" s="509"/>
      <c r="F4153" s="518">
        <f>G4153+H4153+I4153+J4153</f>
        <v>0</v>
      </c>
      <c r="G4153" s="433"/>
      <c r="H4153" s="434"/>
      <c r="I4153" s="434"/>
      <c r="J4153" s="435"/>
      <c r="K4153" s="1433" t="str">
        <f t="shared" si="686"/>
        <v/>
      </c>
      <c r="L4153" s="383"/>
    </row>
    <row r="4154" spans="1:12" hidden="1">
      <c r="A4154" s="1035"/>
      <c r="B4154" s="1110"/>
      <c r="C4154" s="1108">
        <v>208</v>
      </c>
      <c r="D4154" s="1111" t="s">
        <v>886</v>
      </c>
      <c r="E4154" s="509"/>
      <c r="F4154" s="518">
        <f>G4154+H4154+I4154+J4154</f>
        <v>0</v>
      </c>
      <c r="G4154" s="433"/>
      <c r="H4154" s="434"/>
      <c r="I4154" s="434"/>
      <c r="J4154" s="435"/>
      <c r="K4154" s="1433" t="str">
        <f t="shared" si="686"/>
        <v/>
      </c>
      <c r="L4154" s="383"/>
    </row>
    <row r="4155" spans="1:12" hidden="1">
      <c r="A4155" s="1035"/>
      <c r="B4155" s="1106"/>
      <c r="C4155" s="1104">
        <v>209</v>
      </c>
      <c r="D4155" s="1112" t="s">
        <v>887</v>
      </c>
      <c r="E4155" s="513"/>
      <c r="F4155" s="517">
        <f>G4155+H4155+I4155+J4155</f>
        <v>0</v>
      </c>
      <c r="G4155" s="442"/>
      <c r="H4155" s="443"/>
      <c r="I4155" s="443"/>
      <c r="J4155" s="444"/>
      <c r="K4155" s="1433" t="str">
        <f t="shared" si="686"/>
        <v/>
      </c>
      <c r="L4155" s="383"/>
    </row>
    <row r="4156" spans="1:12" hidden="1">
      <c r="B4156" s="1100">
        <v>500</v>
      </c>
      <c r="C4156" s="2201" t="s">
        <v>888</v>
      </c>
      <c r="D4156" s="2201"/>
      <c r="E4156" s="349">
        <f t="shared" ref="E4156:J4156" si="688">SUM(E4157:E4163)</f>
        <v>0</v>
      </c>
      <c r="F4156" s="350">
        <f t="shared" si="688"/>
        <v>0</v>
      </c>
      <c r="G4156" s="463">
        <f t="shared" si="688"/>
        <v>0</v>
      </c>
      <c r="H4156" s="464">
        <f t="shared" si="688"/>
        <v>0</v>
      </c>
      <c r="I4156" s="464">
        <f t="shared" si="688"/>
        <v>0</v>
      </c>
      <c r="J4156" s="465">
        <f t="shared" si="688"/>
        <v>0</v>
      </c>
      <c r="K4156" s="1433" t="str">
        <f t="shared" si="686"/>
        <v/>
      </c>
      <c r="L4156" s="383"/>
    </row>
    <row r="4157" spans="1:12" ht="31.5" hidden="1">
      <c r="A4157" s="1035"/>
      <c r="B4157" s="1106"/>
      <c r="C4157" s="1113">
        <v>551</v>
      </c>
      <c r="D4157" s="1114" t="s">
        <v>889</v>
      </c>
      <c r="E4157" s="507"/>
      <c r="F4157" s="516">
        <f t="shared" ref="F4157:F4164" si="689">G4157+H4157+I4157+J4157</f>
        <v>0</v>
      </c>
      <c r="G4157" s="1395">
        <v>0</v>
      </c>
      <c r="H4157" s="1396">
        <v>0</v>
      </c>
      <c r="I4157" s="1396">
        <v>0</v>
      </c>
      <c r="J4157" s="432"/>
      <c r="K4157" s="1433" t="str">
        <f t="shared" si="686"/>
        <v/>
      </c>
      <c r="L4157" s="383"/>
    </row>
    <row r="4158" spans="1:12" hidden="1">
      <c r="B4158" s="1106"/>
      <c r="C4158" s="1115">
        <f>C4157+1</f>
        <v>552</v>
      </c>
      <c r="D4158" s="1116" t="s">
        <v>890</v>
      </c>
      <c r="E4158" s="509"/>
      <c r="F4158" s="518">
        <f t="shared" si="689"/>
        <v>0</v>
      </c>
      <c r="G4158" s="1397">
        <v>0</v>
      </c>
      <c r="H4158" s="1398">
        <v>0</v>
      </c>
      <c r="I4158" s="1398">
        <v>0</v>
      </c>
      <c r="J4158" s="435"/>
      <c r="K4158" s="1433" t="str">
        <f t="shared" si="686"/>
        <v/>
      </c>
      <c r="L4158" s="383"/>
    </row>
    <row r="4159" spans="1:12" hidden="1">
      <c r="A4159" s="1035"/>
      <c r="B4159" s="1117"/>
      <c r="C4159" s="1115">
        <v>558</v>
      </c>
      <c r="D4159" s="1118" t="s">
        <v>1444</v>
      </c>
      <c r="E4159" s="509"/>
      <c r="F4159" s="518">
        <f>G4159+H4159+I4159+J4159</f>
        <v>0</v>
      </c>
      <c r="G4159" s="1397">
        <v>0</v>
      </c>
      <c r="H4159" s="1398">
        <v>0</v>
      </c>
      <c r="I4159" s="1398">
        <v>0</v>
      </c>
      <c r="J4159" s="638">
        <v>0</v>
      </c>
      <c r="K4159" s="1433" t="str">
        <f t="shared" si="686"/>
        <v/>
      </c>
      <c r="L4159" s="383"/>
    </row>
    <row r="4160" spans="1:12" hidden="1">
      <c r="A4160" s="307"/>
      <c r="B4160" s="1117"/>
      <c r="C4160" s="1115">
        <v>560</v>
      </c>
      <c r="D4160" s="1118" t="s">
        <v>891</v>
      </c>
      <c r="E4160" s="509"/>
      <c r="F4160" s="518">
        <f t="shared" si="689"/>
        <v>0</v>
      </c>
      <c r="G4160" s="1397">
        <v>0</v>
      </c>
      <c r="H4160" s="1398">
        <v>0</v>
      </c>
      <c r="I4160" s="1398">
        <v>0</v>
      </c>
      <c r="J4160" s="435"/>
      <c r="K4160" s="1433" t="str">
        <f t="shared" si="686"/>
        <v/>
      </c>
      <c r="L4160" s="383"/>
    </row>
    <row r="4161" spans="1:12" hidden="1">
      <c r="B4161" s="1117"/>
      <c r="C4161" s="1115">
        <v>580</v>
      </c>
      <c r="D4161" s="1116" t="s">
        <v>892</v>
      </c>
      <c r="E4161" s="509"/>
      <c r="F4161" s="518">
        <f t="shared" si="689"/>
        <v>0</v>
      </c>
      <c r="G4161" s="1397">
        <v>0</v>
      </c>
      <c r="H4161" s="1398">
        <v>0</v>
      </c>
      <c r="I4161" s="1398">
        <v>0</v>
      </c>
      <c r="J4161" s="435"/>
      <c r="K4161" s="1433" t="str">
        <f t="shared" si="686"/>
        <v/>
      </c>
      <c r="L4161" s="383"/>
    </row>
    <row r="4162" spans="1:12" ht="31.5" hidden="1">
      <c r="B4162" s="1106"/>
      <c r="C4162" s="1108">
        <v>588</v>
      </c>
      <c r="D4162" s="1111" t="s">
        <v>1448</v>
      </c>
      <c r="E4162" s="509"/>
      <c r="F4162" s="518">
        <f>G4162+H4162+I4162+J4162</f>
        <v>0</v>
      </c>
      <c r="G4162" s="1397">
        <v>0</v>
      </c>
      <c r="H4162" s="1398">
        <v>0</v>
      </c>
      <c r="I4162" s="1398">
        <v>0</v>
      </c>
      <c r="J4162" s="638">
        <v>0</v>
      </c>
      <c r="K4162" s="1433" t="str">
        <f t="shared" si="686"/>
        <v/>
      </c>
      <c r="L4162" s="383"/>
    </row>
    <row r="4163" spans="1:12" ht="31.5" hidden="1">
      <c r="B4163" s="1106"/>
      <c r="C4163" s="1119">
        <v>590</v>
      </c>
      <c r="D4163" s="1120" t="s">
        <v>893</v>
      </c>
      <c r="E4163" s="513"/>
      <c r="F4163" s="517">
        <f t="shared" si="689"/>
        <v>0</v>
      </c>
      <c r="G4163" s="442"/>
      <c r="H4163" s="443"/>
      <c r="I4163" s="443"/>
      <c r="J4163" s="444"/>
      <c r="K4163" s="1433" t="str">
        <f t="shared" si="686"/>
        <v/>
      </c>
      <c r="L4163" s="383"/>
    </row>
    <row r="4164" spans="1:12" hidden="1">
      <c r="A4164" s="7">
        <v>5</v>
      </c>
      <c r="B4164" s="1100">
        <v>800</v>
      </c>
      <c r="C4164" s="2202" t="s">
        <v>1025</v>
      </c>
      <c r="D4164" s="2203"/>
      <c r="E4164" s="1415"/>
      <c r="F4164" s="352">
        <f t="shared" si="689"/>
        <v>0</v>
      </c>
      <c r="G4164" s="1214"/>
      <c r="H4164" s="1215"/>
      <c r="I4164" s="1215"/>
      <c r="J4164" s="1216"/>
      <c r="K4164" s="1433" t="str">
        <f t="shared" si="686"/>
        <v/>
      </c>
      <c r="L4164" s="383"/>
    </row>
    <row r="4165" spans="1:12" hidden="1">
      <c r="A4165" s="8">
        <v>10</v>
      </c>
      <c r="B4165" s="1100">
        <v>1000</v>
      </c>
      <c r="C4165" s="2199" t="s">
        <v>895</v>
      </c>
      <c r="D4165" s="2199"/>
      <c r="E4165" s="351">
        <f t="shared" ref="E4165:J4165" si="690">SUM(E4166:E4182)</f>
        <v>0</v>
      </c>
      <c r="F4165" s="352">
        <f t="shared" si="690"/>
        <v>0</v>
      </c>
      <c r="G4165" s="463">
        <f t="shared" si="690"/>
        <v>0</v>
      </c>
      <c r="H4165" s="464">
        <f t="shared" si="690"/>
        <v>0</v>
      </c>
      <c r="I4165" s="464">
        <f t="shared" si="690"/>
        <v>0</v>
      </c>
      <c r="J4165" s="465">
        <f t="shared" si="690"/>
        <v>0</v>
      </c>
      <c r="K4165" s="1433" t="str">
        <f t="shared" si="686"/>
        <v/>
      </c>
      <c r="L4165" s="383"/>
    </row>
    <row r="4166" spans="1:12" hidden="1">
      <c r="A4166" s="8">
        <v>15</v>
      </c>
      <c r="B4166" s="1107"/>
      <c r="C4166" s="1102">
        <v>1011</v>
      </c>
      <c r="D4166" s="1121" t="s">
        <v>896</v>
      </c>
      <c r="E4166" s="507"/>
      <c r="F4166" s="516">
        <f t="shared" ref="F4166:F4182" si="691">G4166+H4166+I4166+J4166</f>
        <v>0</v>
      </c>
      <c r="G4166" s="430"/>
      <c r="H4166" s="431"/>
      <c r="I4166" s="431"/>
      <c r="J4166" s="432"/>
      <c r="K4166" s="1433" t="str">
        <f t="shared" si="686"/>
        <v/>
      </c>
      <c r="L4166" s="383"/>
    </row>
    <row r="4167" spans="1:12" hidden="1">
      <c r="A4167" s="7">
        <v>35</v>
      </c>
      <c r="B4167" s="1107"/>
      <c r="C4167" s="1108">
        <v>1012</v>
      </c>
      <c r="D4167" s="1109" t="s">
        <v>897</v>
      </c>
      <c r="E4167" s="509"/>
      <c r="F4167" s="518">
        <f t="shared" si="691"/>
        <v>0</v>
      </c>
      <c r="G4167" s="433"/>
      <c r="H4167" s="434"/>
      <c r="I4167" s="434"/>
      <c r="J4167" s="435"/>
      <c r="K4167" s="1433" t="str">
        <f t="shared" si="686"/>
        <v/>
      </c>
      <c r="L4167" s="383"/>
    </row>
    <row r="4168" spans="1:12" hidden="1">
      <c r="A4168" s="8">
        <v>40</v>
      </c>
      <c r="B4168" s="1107"/>
      <c r="C4168" s="1108">
        <v>1013</v>
      </c>
      <c r="D4168" s="1109" t="s">
        <v>898</v>
      </c>
      <c r="E4168" s="509"/>
      <c r="F4168" s="518">
        <f t="shared" si="691"/>
        <v>0</v>
      </c>
      <c r="G4168" s="433"/>
      <c r="H4168" s="434"/>
      <c r="I4168" s="434"/>
      <c r="J4168" s="435"/>
      <c r="K4168" s="1433" t="str">
        <f t="shared" si="686"/>
        <v/>
      </c>
      <c r="L4168" s="383"/>
    </row>
    <row r="4169" spans="1:12" hidden="1">
      <c r="A4169" s="8">
        <v>45</v>
      </c>
      <c r="B4169" s="1107"/>
      <c r="C4169" s="1108">
        <v>1014</v>
      </c>
      <c r="D4169" s="1109" t="s">
        <v>899</v>
      </c>
      <c r="E4169" s="509"/>
      <c r="F4169" s="518">
        <f t="shared" si="691"/>
        <v>0</v>
      </c>
      <c r="G4169" s="433"/>
      <c r="H4169" s="434"/>
      <c r="I4169" s="434"/>
      <c r="J4169" s="435"/>
      <c r="K4169" s="1433" t="str">
        <f t="shared" si="686"/>
        <v/>
      </c>
      <c r="L4169" s="383"/>
    </row>
    <row r="4170" spans="1:12" hidden="1">
      <c r="A4170" s="8">
        <v>50</v>
      </c>
      <c r="B4170" s="1107"/>
      <c r="C4170" s="1108">
        <v>1015</v>
      </c>
      <c r="D4170" s="1109" t="s">
        <v>900</v>
      </c>
      <c r="E4170" s="509"/>
      <c r="F4170" s="518">
        <f t="shared" si="691"/>
        <v>0</v>
      </c>
      <c r="G4170" s="433"/>
      <c r="H4170" s="434"/>
      <c r="I4170" s="434"/>
      <c r="J4170" s="435"/>
      <c r="K4170" s="1433" t="str">
        <f t="shared" si="686"/>
        <v/>
      </c>
      <c r="L4170" s="383"/>
    </row>
    <row r="4171" spans="1:12" hidden="1">
      <c r="A4171" s="8">
        <v>55</v>
      </c>
      <c r="B4171" s="1107"/>
      <c r="C4171" s="1122">
        <v>1016</v>
      </c>
      <c r="D4171" s="1123" t="s">
        <v>901</v>
      </c>
      <c r="E4171" s="511"/>
      <c r="F4171" s="519">
        <f t="shared" si="691"/>
        <v>0</v>
      </c>
      <c r="G4171" s="497"/>
      <c r="H4171" s="498"/>
      <c r="I4171" s="498"/>
      <c r="J4171" s="499"/>
      <c r="K4171" s="1433" t="str">
        <f t="shared" si="686"/>
        <v/>
      </c>
      <c r="L4171" s="383"/>
    </row>
    <row r="4172" spans="1:12" hidden="1">
      <c r="A4172" s="8">
        <v>60</v>
      </c>
      <c r="B4172" s="1101"/>
      <c r="C4172" s="1124">
        <v>1020</v>
      </c>
      <c r="D4172" s="1125" t="s">
        <v>902</v>
      </c>
      <c r="E4172" s="1416"/>
      <c r="F4172" s="521">
        <f t="shared" si="691"/>
        <v>0</v>
      </c>
      <c r="G4172" s="439"/>
      <c r="H4172" s="440"/>
      <c r="I4172" s="440"/>
      <c r="J4172" s="441"/>
      <c r="K4172" s="1433" t="str">
        <f t="shared" si="686"/>
        <v/>
      </c>
      <c r="L4172" s="383"/>
    </row>
    <row r="4173" spans="1:12" hidden="1">
      <c r="A4173" s="7">
        <v>65</v>
      </c>
      <c r="B4173" s="1107"/>
      <c r="C4173" s="1126">
        <v>1030</v>
      </c>
      <c r="D4173" s="1127" t="s">
        <v>903</v>
      </c>
      <c r="E4173" s="1417"/>
      <c r="F4173" s="523">
        <f t="shared" si="691"/>
        <v>0</v>
      </c>
      <c r="G4173" s="436"/>
      <c r="H4173" s="437"/>
      <c r="I4173" s="437"/>
      <c r="J4173" s="438"/>
      <c r="K4173" s="1433" t="str">
        <f t="shared" si="686"/>
        <v/>
      </c>
      <c r="L4173" s="383"/>
    </row>
    <row r="4174" spans="1:12" hidden="1">
      <c r="A4174" s="8">
        <v>70</v>
      </c>
      <c r="B4174" s="1107"/>
      <c r="C4174" s="1124">
        <v>1051</v>
      </c>
      <c r="D4174" s="1128" t="s">
        <v>904</v>
      </c>
      <c r="E4174" s="1416"/>
      <c r="F4174" s="521">
        <f t="shared" si="691"/>
        <v>0</v>
      </c>
      <c r="G4174" s="439"/>
      <c r="H4174" s="440"/>
      <c r="I4174" s="440"/>
      <c r="J4174" s="441"/>
      <c r="K4174" s="1433" t="str">
        <f t="shared" si="686"/>
        <v/>
      </c>
      <c r="L4174" s="383"/>
    </row>
    <row r="4175" spans="1:12" hidden="1">
      <c r="A4175" s="8">
        <v>75</v>
      </c>
      <c r="B4175" s="1107"/>
      <c r="C4175" s="1108">
        <v>1052</v>
      </c>
      <c r="D4175" s="1109" t="s">
        <v>905</v>
      </c>
      <c r="E4175" s="509"/>
      <c r="F4175" s="518">
        <f t="shared" si="691"/>
        <v>0</v>
      </c>
      <c r="G4175" s="433"/>
      <c r="H4175" s="434"/>
      <c r="I4175" s="434"/>
      <c r="J4175" s="435"/>
      <c r="K4175" s="1433" t="str">
        <f t="shared" si="686"/>
        <v/>
      </c>
      <c r="L4175" s="383"/>
    </row>
    <row r="4176" spans="1:12" hidden="1">
      <c r="A4176" s="8">
        <v>80</v>
      </c>
      <c r="B4176" s="1107"/>
      <c r="C4176" s="1126">
        <v>1053</v>
      </c>
      <c r="D4176" s="1127" t="s">
        <v>1324</v>
      </c>
      <c r="E4176" s="1417"/>
      <c r="F4176" s="523">
        <f t="shared" si="691"/>
        <v>0</v>
      </c>
      <c r="G4176" s="436"/>
      <c r="H4176" s="437"/>
      <c r="I4176" s="437"/>
      <c r="J4176" s="438"/>
      <c r="K4176" s="1433" t="str">
        <f t="shared" si="686"/>
        <v/>
      </c>
      <c r="L4176" s="383"/>
    </row>
    <row r="4177" spans="1:12" hidden="1">
      <c r="A4177" s="8">
        <v>80</v>
      </c>
      <c r="B4177" s="1107"/>
      <c r="C4177" s="1124">
        <v>1062</v>
      </c>
      <c r="D4177" s="1125" t="s">
        <v>906</v>
      </c>
      <c r="E4177" s="1416"/>
      <c r="F4177" s="521">
        <f t="shared" si="691"/>
        <v>0</v>
      </c>
      <c r="G4177" s="439"/>
      <c r="H4177" s="440"/>
      <c r="I4177" s="440"/>
      <c r="J4177" s="441"/>
      <c r="K4177" s="1433" t="str">
        <f t="shared" si="686"/>
        <v/>
      </c>
      <c r="L4177" s="383"/>
    </row>
    <row r="4178" spans="1:12" hidden="1">
      <c r="A4178" s="8">
        <v>85</v>
      </c>
      <c r="B4178" s="1107"/>
      <c r="C4178" s="1126">
        <v>1063</v>
      </c>
      <c r="D4178" s="1129" t="s">
        <v>1282</v>
      </c>
      <c r="E4178" s="1417"/>
      <c r="F4178" s="523">
        <f t="shared" si="691"/>
        <v>0</v>
      </c>
      <c r="G4178" s="436"/>
      <c r="H4178" s="437"/>
      <c r="I4178" s="437"/>
      <c r="J4178" s="438"/>
      <c r="K4178" s="1433" t="str">
        <f t="shared" si="686"/>
        <v/>
      </c>
      <c r="L4178" s="383"/>
    </row>
    <row r="4179" spans="1:12" hidden="1">
      <c r="A4179" s="8">
        <v>90</v>
      </c>
      <c r="B4179" s="1107"/>
      <c r="C4179" s="1130">
        <v>1069</v>
      </c>
      <c r="D4179" s="1131" t="s">
        <v>907</v>
      </c>
      <c r="E4179" s="1418"/>
      <c r="F4179" s="525">
        <f t="shared" si="691"/>
        <v>0</v>
      </c>
      <c r="G4179" s="622"/>
      <c r="H4179" s="623"/>
      <c r="I4179" s="623"/>
      <c r="J4179" s="587"/>
      <c r="K4179" s="1433" t="str">
        <f t="shared" si="686"/>
        <v/>
      </c>
      <c r="L4179" s="383"/>
    </row>
    <row r="4180" spans="1:12" hidden="1">
      <c r="A4180" s="8">
        <v>90</v>
      </c>
      <c r="B4180" s="1101"/>
      <c r="C4180" s="1124">
        <v>1091</v>
      </c>
      <c r="D4180" s="1128" t="s">
        <v>1325</v>
      </c>
      <c r="E4180" s="1416"/>
      <c r="F4180" s="521">
        <f t="shared" si="691"/>
        <v>0</v>
      </c>
      <c r="G4180" s="439"/>
      <c r="H4180" s="440"/>
      <c r="I4180" s="440"/>
      <c r="J4180" s="441"/>
      <c r="K4180" s="1433" t="str">
        <f t="shared" si="686"/>
        <v/>
      </c>
      <c r="L4180" s="383"/>
    </row>
    <row r="4181" spans="1:12" hidden="1">
      <c r="A4181" s="7">
        <v>115</v>
      </c>
      <c r="B4181" s="1107"/>
      <c r="C4181" s="1108">
        <v>1092</v>
      </c>
      <c r="D4181" s="1109" t="s">
        <v>1088</v>
      </c>
      <c r="E4181" s="509"/>
      <c r="F4181" s="518">
        <f t="shared" si="691"/>
        <v>0</v>
      </c>
      <c r="G4181" s="433"/>
      <c r="H4181" s="434"/>
      <c r="I4181" s="434"/>
      <c r="J4181" s="435"/>
      <c r="K4181" s="1433" t="str">
        <f t="shared" si="686"/>
        <v/>
      </c>
      <c r="L4181" s="383"/>
    </row>
    <row r="4182" spans="1:12" hidden="1">
      <c r="A4182" s="7">
        <v>125</v>
      </c>
      <c r="B4182" s="1107"/>
      <c r="C4182" s="1104">
        <v>1098</v>
      </c>
      <c r="D4182" s="1132" t="s">
        <v>908</v>
      </c>
      <c r="E4182" s="513"/>
      <c r="F4182" s="517">
        <f t="shared" si="691"/>
        <v>0</v>
      </c>
      <c r="G4182" s="442"/>
      <c r="H4182" s="443"/>
      <c r="I4182" s="443"/>
      <c r="J4182" s="444"/>
      <c r="K4182" s="1433" t="str">
        <f t="shared" si="686"/>
        <v/>
      </c>
      <c r="L4182" s="383"/>
    </row>
    <row r="4183" spans="1:12" hidden="1">
      <c r="A4183" s="8">
        <v>130</v>
      </c>
      <c r="B4183" s="1100">
        <v>1900</v>
      </c>
      <c r="C4183" s="2192" t="s">
        <v>575</v>
      </c>
      <c r="D4183" s="2192"/>
      <c r="E4183" s="351">
        <f t="shared" ref="E4183:J4183" si="692">SUM(E4184:E4186)</f>
        <v>0</v>
      </c>
      <c r="F4183" s="352">
        <f t="shared" si="692"/>
        <v>0</v>
      </c>
      <c r="G4183" s="463">
        <f t="shared" si="692"/>
        <v>0</v>
      </c>
      <c r="H4183" s="464">
        <f t="shared" si="692"/>
        <v>0</v>
      </c>
      <c r="I4183" s="464">
        <f t="shared" si="692"/>
        <v>0</v>
      </c>
      <c r="J4183" s="465">
        <f t="shared" si="692"/>
        <v>0</v>
      </c>
      <c r="K4183" s="1433" t="str">
        <f t="shared" si="686"/>
        <v/>
      </c>
      <c r="L4183" s="383"/>
    </row>
    <row r="4184" spans="1:12" ht="31.5" hidden="1">
      <c r="A4184" s="8">
        <v>135</v>
      </c>
      <c r="B4184" s="1107"/>
      <c r="C4184" s="1102">
        <v>1901</v>
      </c>
      <c r="D4184" s="1133" t="s">
        <v>576</v>
      </c>
      <c r="E4184" s="507"/>
      <c r="F4184" s="516">
        <f>G4184+H4184+I4184+J4184</f>
        <v>0</v>
      </c>
      <c r="G4184" s="430"/>
      <c r="H4184" s="431"/>
      <c r="I4184" s="431"/>
      <c r="J4184" s="432"/>
      <c r="K4184" s="1433" t="str">
        <f t="shared" si="686"/>
        <v/>
      </c>
      <c r="L4184" s="383"/>
    </row>
    <row r="4185" spans="1:12" ht="31.5" hidden="1">
      <c r="A4185" s="8">
        <v>140</v>
      </c>
      <c r="B4185" s="1134"/>
      <c r="C4185" s="1108">
        <v>1981</v>
      </c>
      <c r="D4185" s="1135" t="s">
        <v>577</v>
      </c>
      <c r="E4185" s="509"/>
      <c r="F4185" s="518">
        <f>G4185+H4185+I4185+J4185</f>
        <v>0</v>
      </c>
      <c r="G4185" s="433"/>
      <c r="H4185" s="434"/>
      <c r="I4185" s="434"/>
      <c r="J4185" s="435"/>
      <c r="K4185" s="1433" t="str">
        <f t="shared" si="686"/>
        <v/>
      </c>
      <c r="L4185" s="383"/>
    </row>
    <row r="4186" spans="1:12" ht="31.5" hidden="1">
      <c r="A4186" s="8">
        <v>145</v>
      </c>
      <c r="B4186" s="1107"/>
      <c r="C4186" s="1104">
        <v>1991</v>
      </c>
      <c r="D4186" s="1136" t="s">
        <v>578</v>
      </c>
      <c r="E4186" s="513"/>
      <c r="F4186" s="517">
        <f>G4186+H4186+I4186+J4186</f>
        <v>0</v>
      </c>
      <c r="G4186" s="442"/>
      <c r="H4186" s="443"/>
      <c r="I4186" s="443"/>
      <c r="J4186" s="444"/>
      <c r="K4186" s="1433" t="str">
        <f t="shared" si="686"/>
        <v/>
      </c>
      <c r="L4186" s="383"/>
    </row>
    <row r="4187" spans="1:12" hidden="1">
      <c r="A4187" s="8">
        <v>150</v>
      </c>
      <c r="B4187" s="1100">
        <v>2100</v>
      </c>
      <c r="C4187" s="2192" t="s">
        <v>1072</v>
      </c>
      <c r="D4187" s="2192"/>
      <c r="E4187" s="351">
        <f t="shared" ref="E4187:J4187" si="693">SUM(E4188:E4192)</f>
        <v>0</v>
      </c>
      <c r="F4187" s="352">
        <f t="shared" si="693"/>
        <v>0</v>
      </c>
      <c r="G4187" s="463">
        <f t="shared" si="693"/>
        <v>0</v>
      </c>
      <c r="H4187" s="464">
        <f t="shared" si="693"/>
        <v>0</v>
      </c>
      <c r="I4187" s="464">
        <f t="shared" si="693"/>
        <v>0</v>
      </c>
      <c r="J4187" s="465">
        <f t="shared" si="693"/>
        <v>0</v>
      </c>
      <c r="K4187" s="1433" t="str">
        <f t="shared" si="686"/>
        <v/>
      </c>
      <c r="L4187" s="383"/>
    </row>
    <row r="4188" spans="1:12" hidden="1">
      <c r="A4188" s="8">
        <v>155</v>
      </c>
      <c r="B4188" s="1107"/>
      <c r="C4188" s="1102">
        <v>2110</v>
      </c>
      <c r="D4188" s="1137" t="s">
        <v>909</v>
      </c>
      <c r="E4188" s="507"/>
      <c r="F4188" s="516">
        <f>G4188+H4188+I4188+J4188</f>
        <v>0</v>
      </c>
      <c r="G4188" s="430"/>
      <c r="H4188" s="431"/>
      <c r="I4188" s="431"/>
      <c r="J4188" s="432"/>
      <c r="K4188" s="1433" t="str">
        <f t="shared" si="686"/>
        <v/>
      </c>
      <c r="L4188" s="383"/>
    </row>
    <row r="4189" spans="1:12" hidden="1">
      <c r="A4189" s="8">
        <v>160</v>
      </c>
      <c r="B4189" s="1134"/>
      <c r="C4189" s="1108">
        <v>2120</v>
      </c>
      <c r="D4189" s="1111" t="s">
        <v>910</v>
      </c>
      <c r="E4189" s="509"/>
      <c r="F4189" s="518">
        <f>G4189+H4189+I4189+J4189</f>
        <v>0</v>
      </c>
      <c r="G4189" s="433"/>
      <c r="H4189" s="434"/>
      <c r="I4189" s="434"/>
      <c r="J4189" s="435"/>
      <c r="K4189" s="1433" t="str">
        <f t="shared" si="686"/>
        <v/>
      </c>
      <c r="L4189" s="383"/>
    </row>
    <row r="4190" spans="1:12" hidden="1">
      <c r="A4190" s="8">
        <v>165</v>
      </c>
      <c r="B4190" s="1134"/>
      <c r="C4190" s="1108">
        <v>2125</v>
      </c>
      <c r="D4190" s="1111" t="s">
        <v>1026</v>
      </c>
      <c r="E4190" s="509"/>
      <c r="F4190" s="518">
        <f>G4190+H4190+I4190+J4190</f>
        <v>0</v>
      </c>
      <c r="G4190" s="433"/>
      <c r="H4190" s="434"/>
      <c r="I4190" s="1398">
        <v>0</v>
      </c>
      <c r="J4190" s="435"/>
      <c r="K4190" s="1433" t="str">
        <f t="shared" si="686"/>
        <v/>
      </c>
      <c r="L4190" s="383"/>
    </row>
    <row r="4191" spans="1:12" hidden="1">
      <c r="A4191" s="8">
        <v>175</v>
      </c>
      <c r="B4191" s="1106"/>
      <c r="C4191" s="1108">
        <v>2140</v>
      </c>
      <c r="D4191" s="1111" t="s">
        <v>912</v>
      </c>
      <c r="E4191" s="509"/>
      <c r="F4191" s="518">
        <f>G4191+H4191+I4191+J4191</f>
        <v>0</v>
      </c>
      <c r="G4191" s="433"/>
      <c r="H4191" s="434"/>
      <c r="I4191" s="1398">
        <v>0</v>
      </c>
      <c r="J4191" s="435"/>
      <c r="K4191" s="1433" t="str">
        <f t="shared" si="686"/>
        <v/>
      </c>
      <c r="L4191" s="383"/>
    </row>
    <row r="4192" spans="1:12" hidden="1">
      <c r="A4192" s="8">
        <v>180</v>
      </c>
      <c r="B4192" s="1107"/>
      <c r="C4192" s="1104">
        <v>2190</v>
      </c>
      <c r="D4192" s="1138" t="s">
        <v>913</v>
      </c>
      <c r="E4192" s="513"/>
      <c r="F4192" s="517">
        <f>G4192+H4192+I4192+J4192</f>
        <v>0</v>
      </c>
      <c r="G4192" s="442"/>
      <c r="H4192" s="443"/>
      <c r="I4192" s="1400">
        <v>0</v>
      </c>
      <c r="J4192" s="444"/>
      <c r="K4192" s="1433" t="str">
        <f t="shared" si="686"/>
        <v/>
      </c>
      <c r="L4192" s="383"/>
    </row>
    <row r="4193" spans="1:12" hidden="1">
      <c r="A4193" s="8">
        <v>185</v>
      </c>
      <c r="B4193" s="1100">
        <v>2200</v>
      </c>
      <c r="C4193" s="2192" t="s">
        <v>914</v>
      </c>
      <c r="D4193" s="2192"/>
      <c r="E4193" s="351">
        <f t="shared" ref="E4193:J4193" si="694">SUM(E4194:E4195)</f>
        <v>0</v>
      </c>
      <c r="F4193" s="352">
        <f t="shared" si="694"/>
        <v>0</v>
      </c>
      <c r="G4193" s="463">
        <f t="shared" si="694"/>
        <v>0</v>
      </c>
      <c r="H4193" s="464">
        <f t="shared" si="694"/>
        <v>0</v>
      </c>
      <c r="I4193" s="464">
        <f t="shared" si="694"/>
        <v>0</v>
      </c>
      <c r="J4193" s="465">
        <f t="shared" si="694"/>
        <v>0</v>
      </c>
      <c r="K4193" s="1433" t="str">
        <f t="shared" si="686"/>
        <v/>
      </c>
      <c r="L4193" s="383"/>
    </row>
    <row r="4194" spans="1:12" hidden="1">
      <c r="A4194" s="8">
        <v>190</v>
      </c>
      <c r="B4194" s="1107"/>
      <c r="C4194" s="1102">
        <v>2221</v>
      </c>
      <c r="D4194" s="1103" t="s">
        <v>1265</v>
      </c>
      <c r="E4194" s="507"/>
      <c r="F4194" s="516">
        <f t="shared" ref="F4194:F4199" si="695">G4194+H4194+I4194+J4194</f>
        <v>0</v>
      </c>
      <c r="G4194" s="430"/>
      <c r="H4194" s="431"/>
      <c r="I4194" s="431"/>
      <c r="J4194" s="432"/>
      <c r="K4194" s="1433" t="str">
        <f t="shared" si="686"/>
        <v/>
      </c>
      <c r="L4194" s="383"/>
    </row>
    <row r="4195" spans="1:12" hidden="1">
      <c r="A4195" s="8">
        <v>200</v>
      </c>
      <c r="B4195" s="1107"/>
      <c r="C4195" s="1104">
        <v>2224</v>
      </c>
      <c r="D4195" s="1105" t="s">
        <v>915</v>
      </c>
      <c r="E4195" s="513"/>
      <c r="F4195" s="517">
        <f t="shared" si="695"/>
        <v>0</v>
      </c>
      <c r="G4195" s="442"/>
      <c r="H4195" s="443"/>
      <c r="I4195" s="443"/>
      <c r="J4195" s="444"/>
      <c r="K4195" s="1433" t="str">
        <f t="shared" si="686"/>
        <v/>
      </c>
      <c r="L4195" s="383"/>
    </row>
    <row r="4196" spans="1:12" hidden="1">
      <c r="A4196" s="8">
        <v>200</v>
      </c>
      <c r="B4196" s="1100">
        <v>2500</v>
      </c>
      <c r="C4196" s="2192" t="s">
        <v>916</v>
      </c>
      <c r="D4196" s="2200"/>
      <c r="E4196" s="1415"/>
      <c r="F4196" s="352">
        <f t="shared" si="695"/>
        <v>0</v>
      </c>
      <c r="G4196" s="1214"/>
      <c r="H4196" s="1215"/>
      <c r="I4196" s="1215"/>
      <c r="J4196" s="1216"/>
      <c r="K4196" s="1433" t="str">
        <f t="shared" si="686"/>
        <v/>
      </c>
      <c r="L4196" s="383"/>
    </row>
    <row r="4197" spans="1:12" hidden="1">
      <c r="A4197" s="8">
        <v>205</v>
      </c>
      <c r="B4197" s="1100">
        <v>2600</v>
      </c>
      <c r="C4197" s="2193" t="s">
        <v>917</v>
      </c>
      <c r="D4197" s="2194"/>
      <c r="E4197" s="1415"/>
      <c r="F4197" s="352">
        <f t="shared" si="695"/>
        <v>0</v>
      </c>
      <c r="G4197" s="1214"/>
      <c r="H4197" s="1215"/>
      <c r="I4197" s="1215"/>
      <c r="J4197" s="1216"/>
      <c r="K4197" s="1433" t="str">
        <f t="shared" si="686"/>
        <v/>
      </c>
      <c r="L4197" s="383"/>
    </row>
    <row r="4198" spans="1:12" hidden="1">
      <c r="A4198" s="8">
        <v>210</v>
      </c>
      <c r="B4198" s="1100">
        <v>2700</v>
      </c>
      <c r="C4198" s="2193" t="s">
        <v>918</v>
      </c>
      <c r="D4198" s="2194"/>
      <c r="E4198" s="1415"/>
      <c r="F4198" s="352">
        <f t="shared" si="695"/>
        <v>0</v>
      </c>
      <c r="G4198" s="1214"/>
      <c r="H4198" s="1215"/>
      <c r="I4198" s="1215"/>
      <c r="J4198" s="1216"/>
      <c r="K4198" s="1433" t="str">
        <f t="shared" si="686"/>
        <v/>
      </c>
      <c r="L4198" s="383"/>
    </row>
    <row r="4199" spans="1:12" hidden="1">
      <c r="A4199" s="8">
        <v>215</v>
      </c>
      <c r="B4199" s="1100">
        <v>2800</v>
      </c>
      <c r="C4199" s="2193" t="s">
        <v>1729</v>
      </c>
      <c r="D4199" s="2194"/>
      <c r="E4199" s="1415"/>
      <c r="F4199" s="352">
        <f t="shared" si="695"/>
        <v>0</v>
      </c>
      <c r="G4199" s="1214"/>
      <c r="H4199" s="1215"/>
      <c r="I4199" s="1215"/>
      <c r="J4199" s="1216"/>
      <c r="K4199" s="1433" t="str">
        <f t="shared" si="686"/>
        <v/>
      </c>
      <c r="L4199" s="383"/>
    </row>
    <row r="4200" spans="1:12" ht="36" hidden="1" customHeight="1">
      <c r="A4200" s="7">
        <v>220</v>
      </c>
      <c r="B4200" s="1100">
        <v>2900</v>
      </c>
      <c r="C4200" s="2192" t="s">
        <v>919</v>
      </c>
      <c r="D4200" s="2192"/>
      <c r="E4200" s="351">
        <f t="shared" ref="E4200:J4200" si="696">SUM(E4201:E4208)</f>
        <v>0</v>
      </c>
      <c r="F4200" s="352">
        <f t="shared" si="696"/>
        <v>0</v>
      </c>
      <c r="G4200" s="463">
        <f t="shared" si="696"/>
        <v>0</v>
      </c>
      <c r="H4200" s="464">
        <f t="shared" si="696"/>
        <v>0</v>
      </c>
      <c r="I4200" s="464">
        <f t="shared" si="696"/>
        <v>0</v>
      </c>
      <c r="J4200" s="465">
        <f t="shared" si="696"/>
        <v>0</v>
      </c>
      <c r="K4200" s="1433" t="str">
        <f t="shared" si="686"/>
        <v/>
      </c>
      <c r="L4200" s="383"/>
    </row>
    <row r="4201" spans="1:12" hidden="1">
      <c r="A4201" s="8">
        <v>225</v>
      </c>
      <c r="B4201" s="1139"/>
      <c r="C4201" s="1102">
        <v>2910</v>
      </c>
      <c r="D4201" s="1140" t="s">
        <v>2144</v>
      </c>
      <c r="E4201" s="507"/>
      <c r="F4201" s="516">
        <f t="shared" ref="F4201:F4208" si="697">G4201+H4201+I4201+J4201</f>
        <v>0</v>
      </c>
      <c r="G4201" s="430"/>
      <c r="H4201" s="431"/>
      <c r="I4201" s="431"/>
      <c r="J4201" s="432"/>
      <c r="K4201" s="1433" t="str">
        <f t="shared" si="686"/>
        <v/>
      </c>
      <c r="L4201" s="383"/>
    </row>
    <row r="4202" spans="1:12" hidden="1">
      <c r="A4202" s="8">
        <v>230</v>
      </c>
      <c r="B4202" s="1139"/>
      <c r="C4202" s="1126">
        <v>2920</v>
      </c>
      <c r="D4202" s="1141" t="s">
        <v>2143</v>
      </c>
      <c r="E4202" s="1417"/>
      <c r="F4202" s="523">
        <f>G4202+H4202+I4202+J4202</f>
        <v>0</v>
      </c>
      <c r="G4202" s="436"/>
      <c r="H4202" s="437"/>
      <c r="I4202" s="437"/>
      <c r="J4202" s="438"/>
      <c r="K4202" s="1433" t="str">
        <f t="shared" si="686"/>
        <v/>
      </c>
      <c r="L4202" s="383"/>
    </row>
    <row r="4203" spans="1:12" ht="31.5" hidden="1">
      <c r="A4203" s="8">
        <v>245</v>
      </c>
      <c r="B4203" s="1139"/>
      <c r="C4203" s="1126">
        <v>2969</v>
      </c>
      <c r="D4203" s="1141" t="s">
        <v>920</v>
      </c>
      <c r="E4203" s="1417"/>
      <c r="F4203" s="523">
        <f t="shared" si="697"/>
        <v>0</v>
      </c>
      <c r="G4203" s="436"/>
      <c r="H4203" s="437"/>
      <c r="I4203" s="437"/>
      <c r="J4203" s="438"/>
      <c r="K4203" s="1433" t="str">
        <f t="shared" si="686"/>
        <v/>
      </c>
      <c r="L4203" s="383"/>
    </row>
    <row r="4204" spans="1:12" ht="31.5" hidden="1">
      <c r="A4204" s="7">
        <v>220</v>
      </c>
      <c r="B4204" s="1139"/>
      <c r="C4204" s="1142">
        <v>2970</v>
      </c>
      <c r="D4204" s="1143" t="s">
        <v>921</v>
      </c>
      <c r="E4204" s="1419"/>
      <c r="F4204" s="527">
        <f t="shared" si="697"/>
        <v>0</v>
      </c>
      <c r="G4204" s="630"/>
      <c r="H4204" s="631"/>
      <c r="I4204" s="631"/>
      <c r="J4204" s="606"/>
      <c r="K4204" s="1433" t="str">
        <f t="shared" si="686"/>
        <v/>
      </c>
      <c r="L4204" s="383"/>
    </row>
    <row r="4205" spans="1:12" hidden="1">
      <c r="A4205" s="8">
        <v>225</v>
      </c>
      <c r="B4205" s="1139"/>
      <c r="C4205" s="1130">
        <v>2989</v>
      </c>
      <c r="D4205" s="1144" t="s">
        <v>922</v>
      </c>
      <c r="E4205" s="1418"/>
      <c r="F4205" s="525">
        <f t="shared" si="697"/>
        <v>0</v>
      </c>
      <c r="G4205" s="622"/>
      <c r="H4205" s="623"/>
      <c r="I4205" s="623"/>
      <c r="J4205" s="587"/>
      <c r="K4205" s="1433" t="str">
        <f t="shared" si="686"/>
        <v/>
      </c>
      <c r="L4205" s="383"/>
    </row>
    <row r="4206" spans="1:12" ht="31.5" hidden="1">
      <c r="A4206" s="8">
        <v>230</v>
      </c>
      <c r="B4206" s="1107"/>
      <c r="C4206" s="1124">
        <v>2990</v>
      </c>
      <c r="D4206" s="1145" t="s">
        <v>2145</v>
      </c>
      <c r="E4206" s="1416"/>
      <c r="F4206" s="521">
        <f>G4206+H4206+I4206+J4206</f>
        <v>0</v>
      </c>
      <c r="G4206" s="439"/>
      <c r="H4206" s="440"/>
      <c r="I4206" s="440"/>
      <c r="J4206" s="441"/>
      <c r="K4206" s="1433" t="str">
        <f t="shared" si="686"/>
        <v/>
      </c>
      <c r="L4206" s="383"/>
    </row>
    <row r="4207" spans="1:12" hidden="1">
      <c r="A4207" s="8">
        <v>235</v>
      </c>
      <c r="B4207" s="1107"/>
      <c r="C4207" s="1124">
        <v>2991</v>
      </c>
      <c r="D4207" s="1145" t="s">
        <v>923</v>
      </c>
      <c r="E4207" s="1416"/>
      <c r="F4207" s="521">
        <f t="shared" si="697"/>
        <v>0</v>
      </c>
      <c r="G4207" s="439"/>
      <c r="H4207" s="440"/>
      <c r="I4207" s="440"/>
      <c r="J4207" s="441"/>
      <c r="K4207" s="1433" t="str">
        <f t="shared" si="686"/>
        <v/>
      </c>
      <c r="L4207" s="383"/>
    </row>
    <row r="4208" spans="1:12" hidden="1">
      <c r="A4208" s="8">
        <v>240</v>
      </c>
      <c r="B4208" s="1107"/>
      <c r="C4208" s="1104">
        <v>2992</v>
      </c>
      <c r="D4208" s="1146" t="s">
        <v>924</v>
      </c>
      <c r="E4208" s="513"/>
      <c r="F4208" s="517">
        <f t="shared" si="697"/>
        <v>0</v>
      </c>
      <c r="G4208" s="442"/>
      <c r="H4208" s="443"/>
      <c r="I4208" s="443"/>
      <c r="J4208" s="444"/>
      <c r="K4208" s="1433" t="str">
        <f t="shared" si="686"/>
        <v/>
      </c>
      <c r="L4208" s="383"/>
    </row>
    <row r="4209" spans="1:12" hidden="1">
      <c r="A4209" s="8">
        <v>245</v>
      </c>
      <c r="B4209" s="1100">
        <v>3300</v>
      </c>
      <c r="C4209" s="1147" t="s">
        <v>2237</v>
      </c>
      <c r="D4209" s="1977"/>
      <c r="E4209" s="351">
        <f t="shared" ref="E4209:J4209" si="698">SUM(E4210:E4214)</f>
        <v>0</v>
      </c>
      <c r="F4209" s="352">
        <f t="shared" si="698"/>
        <v>0</v>
      </c>
      <c r="G4209" s="463">
        <f t="shared" si="698"/>
        <v>0</v>
      </c>
      <c r="H4209" s="464">
        <f t="shared" si="698"/>
        <v>0</v>
      </c>
      <c r="I4209" s="464">
        <f t="shared" si="698"/>
        <v>0</v>
      </c>
      <c r="J4209" s="465">
        <f t="shared" si="698"/>
        <v>0</v>
      </c>
      <c r="K4209" s="1433" t="str">
        <f t="shared" si="686"/>
        <v/>
      </c>
      <c r="L4209" s="383"/>
    </row>
    <row r="4210" spans="1:12" hidden="1">
      <c r="A4210" s="7">
        <v>250</v>
      </c>
      <c r="B4210" s="1106"/>
      <c r="C4210" s="1102">
        <v>3301</v>
      </c>
      <c r="D4210" s="1148" t="s">
        <v>926</v>
      </c>
      <c r="E4210" s="507"/>
      <c r="F4210" s="516">
        <f t="shared" ref="F4210:F4217" si="699">G4210+H4210+I4210+J4210</f>
        <v>0</v>
      </c>
      <c r="G4210" s="430"/>
      <c r="H4210" s="431"/>
      <c r="I4210" s="1396">
        <v>0</v>
      </c>
      <c r="J4210" s="637">
        <v>0</v>
      </c>
      <c r="K4210" s="1433" t="str">
        <f t="shared" si="686"/>
        <v/>
      </c>
      <c r="L4210" s="383"/>
    </row>
    <row r="4211" spans="1:12" hidden="1">
      <c r="A4211" s="8">
        <v>255</v>
      </c>
      <c r="B4211" s="1106"/>
      <c r="C4211" s="1108">
        <v>3302</v>
      </c>
      <c r="D4211" s="1149" t="s">
        <v>1027</v>
      </c>
      <c r="E4211" s="509"/>
      <c r="F4211" s="518">
        <f t="shared" si="699"/>
        <v>0</v>
      </c>
      <c r="G4211" s="433"/>
      <c r="H4211" s="434"/>
      <c r="I4211" s="1398">
        <v>0</v>
      </c>
      <c r="J4211" s="638">
        <v>0</v>
      </c>
      <c r="K4211" s="1433" t="str">
        <f t="shared" si="686"/>
        <v/>
      </c>
      <c r="L4211" s="383"/>
    </row>
    <row r="4212" spans="1:12" hidden="1">
      <c r="A4212" s="8">
        <v>265</v>
      </c>
      <c r="B4212" s="1106"/>
      <c r="C4212" s="1108">
        <v>3303</v>
      </c>
      <c r="D4212" s="1149" t="s">
        <v>927</v>
      </c>
      <c r="E4212" s="509"/>
      <c r="F4212" s="518">
        <f t="shared" si="699"/>
        <v>0</v>
      </c>
      <c r="G4212" s="433"/>
      <c r="H4212" s="434"/>
      <c r="I4212" s="1398">
        <v>0</v>
      </c>
      <c r="J4212" s="638">
        <v>0</v>
      </c>
      <c r="K4212" s="1433" t="str">
        <f t="shared" si="686"/>
        <v/>
      </c>
      <c r="L4212" s="383"/>
    </row>
    <row r="4213" spans="1:12" hidden="1">
      <c r="A4213" s="7">
        <v>270</v>
      </c>
      <c r="B4213" s="1106"/>
      <c r="C4213" s="1108">
        <v>3304</v>
      </c>
      <c r="D4213" s="1149" t="s">
        <v>928</v>
      </c>
      <c r="E4213" s="509"/>
      <c r="F4213" s="518">
        <f t="shared" si="699"/>
        <v>0</v>
      </c>
      <c r="G4213" s="433"/>
      <c r="H4213" s="434"/>
      <c r="I4213" s="1398">
        <v>0</v>
      </c>
      <c r="J4213" s="638">
        <v>0</v>
      </c>
      <c r="K4213" s="1433" t="str">
        <f t="shared" si="686"/>
        <v/>
      </c>
      <c r="L4213" s="383"/>
    </row>
    <row r="4214" spans="1:12" ht="31.5" hidden="1">
      <c r="A4214" s="7">
        <v>290</v>
      </c>
      <c r="B4214" s="1106"/>
      <c r="C4214" s="1104">
        <v>3306</v>
      </c>
      <c r="D4214" s="1150" t="s">
        <v>1730</v>
      </c>
      <c r="E4214" s="513"/>
      <c r="F4214" s="517">
        <f t="shared" si="699"/>
        <v>0</v>
      </c>
      <c r="G4214" s="442"/>
      <c r="H4214" s="443"/>
      <c r="I4214" s="1400">
        <v>0</v>
      </c>
      <c r="J4214" s="1405">
        <v>0</v>
      </c>
      <c r="K4214" s="1433" t="str">
        <f t="shared" si="686"/>
        <v/>
      </c>
      <c r="L4214" s="383"/>
    </row>
    <row r="4215" spans="1:12" hidden="1">
      <c r="A4215" s="7">
        <v>320</v>
      </c>
      <c r="B4215" s="1100">
        <v>3900</v>
      </c>
      <c r="C4215" s="2192" t="s">
        <v>929</v>
      </c>
      <c r="D4215" s="2192"/>
      <c r="E4215" s="1415"/>
      <c r="F4215" s="352">
        <f t="shared" si="699"/>
        <v>0</v>
      </c>
      <c r="G4215" s="1214"/>
      <c r="H4215" s="1215"/>
      <c r="I4215" s="1215"/>
      <c r="J4215" s="1216"/>
      <c r="K4215" s="1433" t="str">
        <f t="shared" ref="K4215:K4262" si="700">(IF($E4215&lt;&gt;0,$K$2,IF($F4215&lt;&gt;0,$K$2,IF($G4215&lt;&gt;0,$K$2,IF($H4215&lt;&gt;0,$K$2,IF($I4215&lt;&gt;0,$K$2,IF($J4215&lt;&gt;0,$K$2,"")))))))</f>
        <v/>
      </c>
      <c r="L4215" s="383"/>
    </row>
    <row r="4216" spans="1:12" hidden="1">
      <c r="A4216" s="7">
        <v>330</v>
      </c>
      <c r="B4216" s="1100">
        <v>4000</v>
      </c>
      <c r="C4216" s="2192" t="s">
        <v>930</v>
      </c>
      <c r="D4216" s="2192"/>
      <c r="E4216" s="1415"/>
      <c r="F4216" s="352">
        <f t="shared" si="699"/>
        <v>0</v>
      </c>
      <c r="G4216" s="1214"/>
      <c r="H4216" s="1215"/>
      <c r="I4216" s="1215"/>
      <c r="J4216" s="1216"/>
      <c r="K4216" s="1433" t="str">
        <f t="shared" si="700"/>
        <v/>
      </c>
      <c r="L4216" s="383"/>
    </row>
    <row r="4217" spans="1:12" hidden="1">
      <c r="A4217" s="7">
        <v>350</v>
      </c>
      <c r="B4217" s="1100">
        <v>4100</v>
      </c>
      <c r="C4217" s="2192" t="s">
        <v>931</v>
      </c>
      <c r="D4217" s="2192"/>
      <c r="E4217" s="1415"/>
      <c r="F4217" s="352">
        <f t="shared" si="699"/>
        <v>0</v>
      </c>
      <c r="G4217" s="1214"/>
      <c r="H4217" s="1215"/>
      <c r="I4217" s="1215"/>
      <c r="J4217" s="1216"/>
      <c r="K4217" s="1433" t="str">
        <f t="shared" si="700"/>
        <v/>
      </c>
      <c r="L4217" s="383"/>
    </row>
    <row r="4218" spans="1:12" hidden="1">
      <c r="A4218" s="8">
        <v>355</v>
      </c>
      <c r="B4218" s="1100">
        <v>4200</v>
      </c>
      <c r="C4218" s="2192" t="s">
        <v>932</v>
      </c>
      <c r="D4218" s="2192"/>
      <c r="E4218" s="351">
        <f t="shared" ref="E4218:J4218" si="701">SUM(E4219:E4224)</f>
        <v>0</v>
      </c>
      <c r="F4218" s="352">
        <f t="shared" si="701"/>
        <v>0</v>
      </c>
      <c r="G4218" s="463">
        <f t="shared" si="701"/>
        <v>0</v>
      </c>
      <c r="H4218" s="464">
        <f t="shared" si="701"/>
        <v>0</v>
      </c>
      <c r="I4218" s="464">
        <f t="shared" si="701"/>
        <v>0</v>
      </c>
      <c r="J4218" s="465">
        <f t="shared" si="701"/>
        <v>0</v>
      </c>
      <c r="K4218" s="1433" t="str">
        <f t="shared" si="700"/>
        <v/>
      </c>
      <c r="L4218" s="383"/>
    </row>
    <row r="4219" spans="1:12" hidden="1">
      <c r="A4219" s="8">
        <v>375</v>
      </c>
      <c r="B4219" s="1151"/>
      <c r="C4219" s="1102">
        <v>4201</v>
      </c>
      <c r="D4219" s="1103" t="s">
        <v>933</v>
      </c>
      <c r="E4219" s="507"/>
      <c r="F4219" s="516">
        <f t="shared" ref="F4219:F4224" si="702">G4219+H4219+I4219+J4219</f>
        <v>0</v>
      </c>
      <c r="G4219" s="430"/>
      <c r="H4219" s="431"/>
      <c r="I4219" s="431"/>
      <c r="J4219" s="432"/>
      <c r="K4219" s="1433" t="str">
        <f t="shared" si="700"/>
        <v/>
      </c>
      <c r="L4219" s="383"/>
    </row>
    <row r="4220" spans="1:12" hidden="1">
      <c r="A4220" s="8">
        <v>375</v>
      </c>
      <c r="B4220" s="1151"/>
      <c r="C4220" s="1108">
        <v>4202</v>
      </c>
      <c r="D4220" s="1152" t="s">
        <v>934</v>
      </c>
      <c r="E4220" s="509"/>
      <c r="F4220" s="518">
        <f t="shared" si="702"/>
        <v>0</v>
      </c>
      <c r="G4220" s="433"/>
      <c r="H4220" s="434"/>
      <c r="I4220" s="434"/>
      <c r="J4220" s="435"/>
      <c r="K4220" s="1433" t="str">
        <f t="shared" si="700"/>
        <v/>
      </c>
      <c r="L4220" s="383"/>
    </row>
    <row r="4221" spans="1:12" hidden="1">
      <c r="A4221" s="8">
        <v>380</v>
      </c>
      <c r="B4221" s="1151"/>
      <c r="C4221" s="1108">
        <v>4214</v>
      </c>
      <c r="D4221" s="1152" t="s">
        <v>935</v>
      </c>
      <c r="E4221" s="509"/>
      <c r="F4221" s="518">
        <f t="shared" si="702"/>
        <v>0</v>
      </c>
      <c r="G4221" s="433"/>
      <c r="H4221" s="434"/>
      <c r="I4221" s="434"/>
      <c r="J4221" s="435"/>
      <c r="K4221" s="1433" t="str">
        <f t="shared" si="700"/>
        <v/>
      </c>
      <c r="L4221" s="383"/>
    </row>
    <row r="4222" spans="1:12" hidden="1">
      <c r="A4222" s="8">
        <v>385</v>
      </c>
      <c r="B4222" s="1151"/>
      <c r="C4222" s="1108">
        <v>4217</v>
      </c>
      <c r="D4222" s="1152" t="s">
        <v>936</v>
      </c>
      <c r="E4222" s="509"/>
      <c r="F4222" s="518">
        <f t="shared" si="702"/>
        <v>0</v>
      </c>
      <c r="G4222" s="433"/>
      <c r="H4222" s="434"/>
      <c r="I4222" s="434"/>
      <c r="J4222" s="435"/>
      <c r="K4222" s="1433" t="str">
        <f t="shared" si="700"/>
        <v/>
      </c>
      <c r="L4222" s="383"/>
    </row>
    <row r="4223" spans="1:12" hidden="1">
      <c r="A4223" s="8">
        <v>390</v>
      </c>
      <c r="B4223" s="1151"/>
      <c r="C4223" s="1108">
        <v>4218</v>
      </c>
      <c r="D4223" s="1109" t="s">
        <v>937</v>
      </c>
      <c r="E4223" s="509"/>
      <c r="F4223" s="518">
        <f t="shared" si="702"/>
        <v>0</v>
      </c>
      <c r="G4223" s="433"/>
      <c r="H4223" s="434"/>
      <c r="I4223" s="434"/>
      <c r="J4223" s="435"/>
      <c r="K4223" s="1433" t="str">
        <f t="shared" si="700"/>
        <v/>
      </c>
      <c r="L4223" s="383"/>
    </row>
    <row r="4224" spans="1:12" hidden="1">
      <c r="A4224" s="8">
        <v>390</v>
      </c>
      <c r="B4224" s="1151"/>
      <c r="C4224" s="1104">
        <v>4219</v>
      </c>
      <c r="D4224" s="1136" t="s">
        <v>938</v>
      </c>
      <c r="E4224" s="513"/>
      <c r="F4224" s="517">
        <f t="shared" si="702"/>
        <v>0</v>
      </c>
      <c r="G4224" s="442"/>
      <c r="H4224" s="443"/>
      <c r="I4224" s="443"/>
      <c r="J4224" s="444"/>
      <c r="K4224" s="1433" t="str">
        <f t="shared" si="700"/>
        <v/>
      </c>
      <c r="L4224" s="383"/>
    </row>
    <row r="4225" spans="1:12" hidden="1">
      <c r="A4225" s="8">
        <v>395</v>
      </c>
      <c r="B4225" s="1100">
        <v>4300</v>
      </c>
      <c r="C4225" s="2192" t="s">
        <v>1734</v>
      </c>
      <c r="D4225" s="2192"/>
      <c r="E4225" s="351">
        <f t="shared" ref="E4225:J4225" si="703">SUM(E4226:E4228)</f>
        <v>0</v>
      </c>
      <c r="F4225" s="352">
        <f t="shared" si="703"/>
        <v>0</v>
      </c>
      <c r="G4225" s="463">
        <f t="shared" si="703"/>
        <v>0</v>
      </c>
      <c r="H4225" s="464">
        <f t="shared" si="703"/>
        <v>0</v>
      </c>
      <c r="I4225" s="464">
        <f t="shared" si="703"/>
        <v>0</v>
      </c>
      <c r="J4225" s="465">
        <f t="shared" si="703"/>
        <v>0</v>
      </c>
      <c r="K4225" s="1433" t="str">
        <f t="shared" si="700"/>
        <v/>
      </c>
      <c r="L4225" s="383"/>
    </row>
    <row r="4226" spans="1:12" hidden="1">
      <c r="A4226" s="353">
        <v>397</v>
      </c>
      <c r="B4226" s="1151"/>
      <c r="C4226" s="1102">
        <v>4301</v>
      </c>
      <c r="D4226" s="1121" t="s">
        <v>939</v>
      </c>
      <c r="E4226" s="507"/>
      <c r="F4226" s="516">
        <f t="shared" ref="F4226:F4231" si="704">G4226+H4226+I4226+J4226</f>
        <v>0</v>
      </c>
      <c r="G4226" s="430"/>
      <c r="H4226" s="431"/>
      <c r="I4226" s="431"/>
      <c r="J4226" s="432"/>
      <c r="K4226" s="1433" t="str">
        <f t="shared" si="700"/>
        <v/>
      </c>
      <c r="L4226" s="383"/>
    </row>
    <row r="4227" spans="1:12" hidden="1">
      <c r="A4227" s="6">
        <v>398</v>
      </c>
      <c r="B4227" s="1151"/>
      <c r="C4227" s="1108">
        <v>4302</v>
      </c>
      <c r="D4227" s="1152" t="s">
        <v>1028</v>
      </c>
      <c r="E4227" s="509"/>
      <c r="F4227" s="518">
        <f t="shared" si="704"/>
        <v>0</v>
      </c>
      <c r="G4227" s="433"/>
      <c r="H4227" s="434"/>
      <c r="I4227" s="434"/>
      <c r="J4227" s="435"/>
      <c r="K4227" s="1433" t="str">
        <f t="shared" si="700"/>
        <v/>
      </c>
      <c r="L4227" s="383"/>
    </row>
    <row r="4228" spans="1:12" hidden="1">
      <c r="A4228" s="6">
        <v>399</v>
      </c>
      <c r="B4228" s="1151"/>
      <c r="C4228" s="1104">
        <v>4309</v>
      </c>
      <c r="D4228" s="1112" t="s">
        <v>941</v>
      </c>
      <c r="E4228" s="513"/>
      <c r="F4228" s="517">
        <f t="shared" si="704"/>
        <v>0</v>
      </c>
      <c r="G4228" s="442"/>
      <c r="H4228" s="443"/>
      <c r="I4228" s="443"/>
      <c r="J4228" s="444"/>
      <c r="K4228" s="1433" t="str">
        <f t="shared" si="700"/>
        <v/>
      </c>
      <c r="L4228" s="383"/>
    </row>
    <row r="4229" spans="1:12" hidden="1">
      <c r="A4229" s="6">
        <v>400</v>
      </c>
      <c r="B4229" s="1100">
        <v>4400</v>
      </c>
      <c r="C4229" s="2192" t="s">
        <v>1731</v>
      </c>
      <c r="D4229" s="2192"/>
      <c r="E4229" s="1415"/>
      <c r="F4229" s="352">
        <f t="shared" si="704"/>
        <v>0</v>
      </c>
      <c r="G4229" s="1214"/>
      <c r="H4229" s="1215"/>
      <c r="I4229" s="1215"/>
      <c r="J4229" s="1216"/>
      <c r="K4229" s="1433" t="str">
        <f t="shared" si="700"/>
        <v/>
      </c>
      <c r="L4229" s="383"/>
    </row>
    <row r="4230" spans="1:12" hidden="1">
      <c r="A4230" s="6">
        <v>401</v>
      </c>
      <c r="B4230" s="1100">
        <v>4500</v>
      </c>
      <c r="C4230" s="2192" t="s">
        <v>1732</v>
      </c>
      <c r="D4230" s="2192"/>
      <c r="E4230" s="1415"/>
      <c r="F4230" s="352">
        <f t="shared" si="704"/>
        <v>0</v>
      </c>
      <c r="G4230" s="1214"/>
      <c r="H4230" s="1215"/>
      <c r="I4230" s="1215"/>
      <c r="J4230" s="1216"/>
      <c r="K4230" s="1433" t="str">
        <f t="shared" si="700"/>
        <v/>
      </c>
      <c r="L4230" s="383"/>
    </row>
    <row r="4231" spans="1:12" hidden="1">
      <c r="A4231" s="14">
        <v>404</v>
      </c>
      <c r="B4231" s="1100">
        <v>4600</v>
      </c>
      <c r="C4231" s="2193" t="s">
        <v>942</v>
      </c>
      <c r="D4231" s="2194"/>
      <c r="E4231" s="1415"/>
      <c r="F4231" s="352">
        <f t="shared" si="704"/>
        <v>0</v>
      </c>
      <c r="G4231" s="1214"/>
      <c r="H4231" s="1215"/>
      <c r="I4231" s="1215"/>
      <c r="J4231" s="1216"/>
      <c r="K4231" s="1433" t="str">
        <f t="shared" si="700"/>
        <v/>
      </c>
      <c r="L4231" s="383"/>
    </row>
    <row r="4232" spans="1:12" hidden="1">
      <c r="A4232" s="14">
        <v>404</v>
      </c>
      <c r="B4232" s="1100">
        <v>4900</v>
      </c>
      <c r="C4232" s="2192" t="s">
        <v>579</v>
      </c>
      <c r="D4232" s="2192"/>
      <c r="E4232" s="351">
        <f t="shared" ref="E4232:J4232" si="705">+E4233+E4234</f>
        <v>0</v>
      </c>
      <c r="F4232" s="352">
        <f t="shared" si="705"/>
        <v>0</v>
      </c>
      <c r="G4232" s="463">
        <f t="shared" si="705"/>
        <v>0</v>
      </c>
      <c r="H4232" s="464">
        <f t="shared" si="705"/>
        <v>0</v>
      </c>
      <c r="I4232" s="464">
        <f t="shared" si="705"/>
        <v>0</v>
      </c>
      <c r="J4232" s="465">
        <f t="shared" si="705"/>
        <v>0</v>
      </c>
      <c r="K4232" s="1433" t="str">
        <f t="shared" si="700"/>
        <v/>
      </c>
      <c r="L4232" s="383"/>
    </row>
    <row r="4233" spans="1:12" hidden="1">
      <c r="A4233" s="7">
        <v>440</v>
      </c>
      <c r="B4233" s="1151"/>
      <c r="C4233" s="1102">
        <v>4901</v>
      </c>
      <c r="D4233" s="1153" t="s">
        <v>580</v>
      </c>
      <c r="E4233" s="507"/>
      <c r="F4233" s="516">
        <f>G4233+H4233+I4233+J4233</f>
        <v>0</v>
      </c>
      <c r="G4233" s="430"/>
      <c r="H4233" s="431"/>
      <c r="I4233" s="431"/>
      <c r="J4233" s="432"/>
      <c r="K4233" s="1433" t="str">
        <f t="shared" si="700"/>
        <v/>
      </c>
      <c r="L4233" s="383"/>
    </row>
    <row r="4234" spans="1:12" hidden="1">
      <c r="A4234" s="7">
        <v>450</v>
      </c>
      <c r="B4234" s="1151"/>
      <c r="C4234" s="1104">
        <v>4902</v>
      </c>
      <c r="D4234" s="1112" t="s">
        <v>581</v>
      </c>
      <c r="E4234" s="513"/>
      <c r="F4234" s="517">
        <f>G4234+H4234+I4234+J4234</f>
        <v>0</v>
      </c>
      <c r="G4234" s="442"/>
      <c r="H4234" s="443"/>
      <c r="I4234" s="443"/>
      <c r="J4234" s="444"/>
      <c r="K4234" s="1433" t="str">
        <f t="shared" si="700"/>
        <v/>
      </c>
      <c r="L4234" s="383"/>
    </row>
    <row r="4235" spans="1:12" hidden="1">
      <c r="A4235" s="7">
        <v>495</v>
      </c>
      <c r="B4235" s="1154">
        <v>5100</v>
      </c>
      <c r="C4235" s="2198" t="s">
        <v>943</v>
      </c>
      <c r="D4235" s="2198"/>
      <c r="E4235" s="1415"/>
      <c r="F4235" s="352">
        <f>G4235+H4235+I4235+J4235</f>
        <v>0</v>
      </c>
      <c r="G4235" s="1214"/>
      <c r="H4235" s="1215"/>
      <c r="I4235" s="1215"/>
      <c r="J4235" s="1216"/>
      <c r="K4235" s="1433" t="str">
        <f t="shared" si="700"/>
        <v/>
      </c>
      <c r="L4235" s="383"/>
    </row>
    <row r="4236" spans="1:12" hidden="1">
      <c r="A4236" s="8">
        <v>500</v>
      </c>
      <c r="B4236" s="1154">
        <v>5200</v>
      </c>
      <c r="C4236" s="2198" t="s">
        <v>944</v>
      </c>
      <c r="D4236" s="2198"/>
      <c r="E4236" s="351">
        <f t="shared" ref="E4236:J4236" si="706">SUM(E4237:E4243)</f>
        <v>0</v>
      </c>
      <c r="F4236" s="352">
        <f t="shared" si="706"/>
        <v>0</v>
      </c>
      <c r="G4236" s="463">
        <f t="shared" si="706"/>
        <v>0</v>
      </c>
      <c r="H4236" s="464">
        <f t="shared" si="706"/>
        <v>0</v>
      </c>
      <c r="I4236" s="464">
        <f t="shared" si="706"/>
        <v>0</v>
      </c>
      <c r="J4236" s="465">
        <f t="shared" si="706"/>
        <v>0</v>
      </c>
      <c r="K4236" s="1433" t="str">
        <f t="shared" si="700"/>
        <v/>
      </c>
      <c r="L4236" s="383"/>
    </row>
    <row r="4237" spans="1:12" hidden="1">
      <c r="A4237" s="8">
        <v>505</v>
      </c>
      <c r="B4237" s="1155"/>
      <c r="C4237" s="1156">
        <v>5201</v>
      </c>
      <c r="D4237" s="1157" t="s">
        <v>945</v>
      </c>
      <c r="E4237" s="507"/>
      <c r="F4237" s="516">
        <f t="shared" ref="F4237:F4243" si="707">G4237+H4237+I4237+J4237</f>
        <v>0</v>
      </c>
      <c r="G4237" s="430"/>
      <c r="H4237" s="431"/>
      <c r="I4237" s="431"/>
      <c r="J4237" s="432"/>
      <c r="K4237" s="1433" t="str">
        <f t="shared" si="700"/>
        <v/>
      </c>
      <c r="L4237" s="383"/>
    </row>
    <row r="4238" spans="1:12" hidden="1">
      <c r="A4238" s="8">
        <v>510</v>
      </c>
      <c r="B4238" s="1155"/>
      <c r="C4238" s="1158">
        <v>5202</v>
      </c>
      <c r="D4238" s="1159" t="s">
        <v>946</v>
      </c>
      <c r="E4238" s="509"/>
      <c r="F4238" s="518">
        <f t="shared" si="707"/>
        <v>0</v>
      </c>
      <c r="G4238" s="433"/>
      <c r="H4238" s="434"/>
      <c r="I4238" s="434"/>
      <c r="J4238" s="435"/>
      <c r="K4238" s="1433" t="str">
        <f t="shared" si="700"/>
        <v/>
      </c>
      <c r="L4238" s="383"/>
    </row>
    <row r="4239" spans="1:12" hidden="1">
      <c r="A4239" s="8">
        <v>515</v>
      </c>
      <c r="B4239" s="1155"/>
      <c r="C4239" s="1158">
        <v>5203</v>
      </c>
      <c r="D4239" s="1159" t="s">
        <v>264</v>
      </c>
      <c r="E4239" s="509"/>
      <c r="F4239" s="518">
        <f t="shared" si="707"/>
        <v>0</v>
      </c>
      <c r="G4239" s="433"/>
      <c r="H4239" s="434"/>
      <c r="I4239" s="434"/>
      <c r="J4239" s="435"/>
      <c r="K4239" s="1433" t="str">
        <f t="shared" si="700"/>
        <v/>
      </c>
      <c r="L4239" s="383"/>
    </row>
    <row r="4240" spans="1:12" hidden="1">
      <c r="A4240" s="8">
        <v>520</v>
      </c>
      <c r="B4240" s="1155"/>
      <c r="C4240" s="1158">
        <v>5204</v>
      </c>
      <c r="D4240" s="1159" t="s">
        <v>265</v>
      </c>
      <c r="E4240" s="509"/>
      <c r="F4240" s="518">
        <f t="shared" si="707"/>
        <v>0</v>
      </c>
      <c r="G4240" s="433"/>
      <c r="H4240" s="434"/>
      <c r="I4240" s="434"/>
      <c r="J4240" s="435"/>
      <c r="K4240" s="1433" t="str">
        <f t="shared" si="700"/>
        <v/>
      </c>
      <c r="L4240" s="383"/>
    </row>
    <row r="4241" spans="1:12" hidden="1">
      <c r="A4241" s="8">
        <v>525</v>
      </c>
      <c r="B4241" s="1155"/>
      <c r="C4241" s="1158">
        <v>5205</v>
      </c>
      <c r="D4241" s="1159" t="s">
        <v>266</v>
      </c>
      <c r="E4241" s="509"/>
      <c r="F4241" s="518">
        <f t="shared" si="707"/>
        <v>0</v>
      </c>
      <c r="G4241" s="433"/>
      <c r="H4241" s="434"/>
      <c r="I4241" s="434"/>
      <c r="J4241" s="435"/>
      <c r="K4241" s="1433" t="str">
        <f t="shared" si="700"/>
        <v/>
      </c>
      <c r="L4241" s="383"/>
    </row>
    <row r="4242" spans="1:12" hidden="1">
      <c r="A4242" s="7">
        <v>635</v>
      </c>
      <c r="B4242" s="1155"/>
      <c r="C4242" s="1158">
        <v>5206</v>
      </c>
      <c r="D4242" s="1159" t="s">
        <v>267</v>
      </c>
      <c r="E4242" s="509"/>
      <c r="F4242" s="518">
        <f t="shared" si="707"/>
        <v>0</v>
      </c>
      <c r="G4242" s="433"/>
      <c r="H4242" s="434"/>
      <c r="I4242" s="434"/>
      <c r="J4242" s="435"/>
      <c r="K4242" s="1433" t="str">
        <f t="shared" si="700"/>
        <v/>
      </c>
      <c r="L4242" s="383"/>
    </row>
    <row r="4243" spans="1:12" hidden="1">
      <c r="A4243" s="8">
        <v>640</v>
      </c>
      <c r="B4243" s="1155"/>
      <c r="C4243" s="1160">
        <v>5219</v>
      </c>
      <c r="D4243" s="1161" t="s">
        <v>268</v>
      </c>
      <c r="E4243" s="513"/>
      <c r="F4243" s="517">
        <f t="shared" si="707"/>
        <v>0</v>
      </c>
      <c r="G4243" s="442"/>
      <c r="H4243" s="443"/>
      <c r="I4243" s="443"/>
      <c r="J4243" s="444"/>
      <c r="K4243" s="1433" t="str">
        <f t="shared" si="700"/>
        <v/>
      </c>
      <c r="L4243" s="383"/>
    </row>
    <row r="4244" spans="1:12" hidden="1">
      <c r="A4244" s="8">
        <v>645</v>
      </c>
      <c r="B4244" s="1154">
        <v>5300</v>
      </c>
      <c r="C4244" s="2198" t="s">
        <v>269</v>
      </c>
      <c r="D4244" s="2198"/>
      <c r="E4244" s="351">
        <f t="shared" ref="E4244:J4244" si="708">SUM(E4245:E4246)</f>
        <v>0</v>
      </c>
      <c r="F4244" s="352">
        <f t="shared" si="708"/>
        <v>0</v>
      </c>
      <c r="G4244" s="463">
        <f t="shared" si="708"/>
        <v>0</v>
      </c>
      <c r="H4244" s="464">
        <f t="shared" si="708"/>
        <v>0</v>
      </c>
      <c r="I4244" s="464">
        <f t="shared" si="708"/>
        <v>0</v>
      </c>
      <c r="J4244" s="465">
        <f t="shared" si="708"/>
        <v>0</v>
      </c>
      <c r="K4244" s="1433" t="str">
        <f t="shared" si="700"/>
        <v/>
      </c>
      <c r="L4244" s="383"/>
    </row>
    <row r="4245" spans="1:12" hidden="1">
      <c r="A4245" s="8">
        <v>650</v>
      </c>
      <c r="B4245" s="1155"/>
      <c r="C4245" s="1156">
        <v>5301</v>
      </c>
      <c r="D4245" s="1157" t="s">
        <v>1266</v>
      </c>
      <c r="E4245" s="507"/>
      <c r="F4245" s="516">
        <f>G4245+H4245+I4245+J4245</f>
        <v>0</v>
      </c>
      <c r="G4245" s="430"/>
      <c r="H4245" s="431"/>
      <c r="I4245" s="431"/>
      <c r="J4245" s="432"/>
      <c r="K4245" s="1433" t="str">
        <f t="shared" si="700"/>
        <v/>
      </c>
      <c r="L4245" s="383"/>
    </row>
    <row r="4246" spans="1:12" hidden="1">
      <c r="A4246" s="7">
        <v>655</v>
      </c>
      <c r="B4246" s="1155"/>
      <c r="C4246" s="1160">
        <v>5309</v>
      </c>
      <c r="D4246" s="1161" t="s">
        <v>270</v>
      </c>
      <c r="E4246" s="513"/>
      <c r="F4246" s="517">
        <f>G4246+H4246+I4246+J4246</f>
        <v>0</v>
      </c>
      <c r="G4246" s="442"/>
      <c r="H4246" s="443"/>
      <c r="I4246" s="443"/>
      <c r="J4246" s="444"/>
      <c r="K4246" s="1433" t="str">
        <f t="shared" si="700"/>
        <v/>
      </c>
      <c r="L4246" s="383"/>
    </row>
    <row r="4247" spans="1:12" hidden="1">
      <c r="A4247" s="7">
        <v>665</v>
      </c>
      <c r="B4247" s="1154">
        <v>5400</v>
      </c>
      <c r="C4247" s="2198" t="s">
        <v>960</v>
      </c>
      <c r="D4247" s="2198"/>
      <c r="E4247" s="1415"/>
      <c r="F4247" s="352">
        <f>G4247+H4247+I4247+J4247</f>
        <v>0</v>
      </c>
      <c r="G4247" s="1214"/>
      <c r="H4247" s="1215"/>
      <c r="I4247" s="1215"/>
      <c r="J4247" s="1216"/>
      <c r="K4247" s="1433" t="str">
        <f t="shared" si="700"/>
        <v/>
      </c>
      <c r="L4247" s="383"/>
    </row>
    <row r="4248" spans="1:12" hidden="1">
      <c r="A4248" s="7">
        <v>675</v>
      </c>
      <c r="B4248" s="1100">
        <v>5500</v>
      </c>
      <c r="C4248" s="2192" t="s">
        <v>961</v>
      </c>
      <c r="D4248" s="2192"/>
      <c r="E4248" s="351">
        <f t="shared" ref="E4248:J4248" si="709">SUM(E4249:E4252)</f>
        <v>0</v>
      </c>
      <c r="F4248" s="352">
        <f t="shared" si="709"/>
        <v>0</v>
      </c>
      <c r="G4248" s="463">
        <f t="shared" si="709"/>
        <v>0</v>
      </c>
      <c r="H4248" s="464">
        <f t="shared" si="709"/>
        <v>0</v>
      </c>
      <c r="I4248" s="464">
        <f t="shared" si="709"/>
        <v>0</v>
      </c>
      <c r="J4248" s="465">
        <f t="shared" si="709"/>
        <v>0</v>
      </c>
      <c r="K4248" s="1433" t="str">
        <f t="shared" si="700"/>
        <v/>
      </c>
      <c r="L4248" s="383"/>
    </row>
    <row r="4249" spans="1:12" hidden="1">
      <c r="A4249" s="7">
        <v>685</v>
      </c>
      <c r="B4249" s="1151"/>
      <c r="C4249" s="1102">
        <v>5501</v>
      </c>
      <c r="D4249" s="1121" t="s">
        <v>962</v>
      </c>
      <c r="E4249" s="507"/>
      <c r="F4249" s="516">
        <f>G4249+H4249+I4249+J4249</f>
        <v>0</v>
      </c>
      <c r="G4249" s="430"/>
      <c r="H4249" s="431"/>
      <c r="I4249" s="431"/>
      <c r="J4249" s="432"/>
      <c r="K4249" s="1433" t="str">
        <f t="shared" si="700"/>
        <v/>
      </c>
      <c r="L4249" s="383"/>
    </row>
    <row r="4250" spans="1:12" hidden="1">
      <c r="A4250" s="8">
        <v>690</v>
      </c>
      <c r="B4250" s="1151"/>
      <c r="C4250" s="1108">
        <v>5502</v>
      </c>
      <c r="D4250" s="1109" t="s">
        <v>963</v>
      </c>
      <c r="E4250" s="509"/>
      <c r="F4250" s="518">
        <f>G4250+H4250+I4250+J4250</f>
        <v>0</v>
      </c>
      <c r="G4250" s="433"/>
      <c r="H4250" s="434"/>
      <c r="I4250" s="434"/>
      <c r="J4250" s="435"/>
      <c r="K4250" s="1433" t="str">
        <f t="shared" si="700"/>
        <v/>
      </c>
      <c r="L4250" s="383"/>
    </row>
    <row r="4251" spans="1:12" hidden="1">
      <c r="A4251" s="8">
        <v>695</v>
      </c>
      <c r="B4251" s="1151"/>
      <c r="C4251" s="1108">
        <v>5503</v>
      </c>
      <c r="D4251" s="1152" t="s">
        <v>964</v>
      </c>
      <c r="E4251" s="509"/>
      <c r="F4251" s="518">
        <f>G4251+H4251+I4251+J4251</f>
        <v>0</v>
      </c>
      <c r="G4251" s="433"/>
      <c r="H4251" s="434"/>
      <c r="I4251" s="434"/>
      <c r="J4251" s="435"/>
      <c r="K4251" s="1433" t="str">
        <f t="shared" si="700"/>
        <v/>
      </c>
      <c r="L4251" s="383"/>
    </row>
    <row r="4252" spans="1:12" hidden="1">
      <c r="A4252" s="7">
        <v>700</v>
      </c>
      <c r="B4252" s="1151"/>
      <c r="C4252" s="1104">
        <v>5504</v>
      </c>
      <c r="D4252" s="1132" t="s">
        <v>965</v>
      </c>
      <c r="E4252" s="513"/>
      <c r="F4252" s="517">
        <f>G4252+H4252+I4252+J4252</f>
        <v>0</v>
      </c>
      <c r="G4252" s="442"/>
      <c r="H4252" s="443"/>
      <c r="I4252" s="443"/>
      <c r="J4252" s="444"/>
      <c r="K4252" s="1433" t="str">
        <f t="shared" si="700"/>
        <v/>
      </c>
      <c r="L4252" s="383"/>
    </row>
    <row r="4253" spans="1:12" hidden="1">
      <c r="A4253" s="7">
        <v>710</v>
      </c>
      <c r="B4253" s="1154">
        <v>5700</v>
      </c>
      <c r="C4253" s="2195" t="s">
        <v>1326</v>
      </c>
      <c r="D4253" s="2196"/>
      <c r="E4253" s="351">
        <f t="shared" ref="E4253:J4253" si="710">SUM(E4254:E4256)</f>
        <v>0</v>
      </c>
      <c r="F4253" s="352">
        <f t="shared" si="710"/>
        <v>0</v>
      </c>
      <c r="G4253" s="463">
        <f t="shared" si="710"/>
        <v>0</v>
      </c>
      <c r="H4253" s="464">
        <f t="shared" si="710"/>
        <v>0</v>
      </c>
      <c r="I4253" s="464">
        <f t="shared" si="710"/>
        <v>0</v>
      </c>
      <c r="J4253" s="465">
        <f t="shared" si="710"/>
        <v>0</v>
      </c>
      <c r="K4253" s="1433" t="str">
        <f t="shared" si="700"/>
        <v/>
      </c>
      <c r="L4253" s="383"/>
    </row>
    <row r="4254" spans="1:12" ht="36" hidden="1" customHeight="1">
      <c r="A4254" s="8">
        <v>715</v>
      </c>
      <c r="B4254" s="1155"/>
      <c r="C4254" s="1156">
        <v>5701</v>
      </c>
      <c r="D4254" s="1157" t="s">
        <v>967</v>
      </c>
      <c r="E4254" s="507"/>
      <c r="F4254" s="516">
        <f>G4254+H4254+I4254+J4254</f>
        <v>0</v>
      </c>
      <c r="G4254" s="430"/>
      <c r="H4254" s="431"/>
      <c r="I4254" s="431"/>
      <c r="J4254" s="432"/>
      <c r="K4254" s="1433" t="str">
        <f t="shared" si="700"/>
        <v/>
      </c>
      <c r="L4254" s="383"/>
    </row>
    <row r="4255" spans="1:12" hidden="1">
      <c r="A4255" s="8">
        <v>720</v>
      </c>
      <c r="B4255" s="1155"/>
      <c r="C4255" s="1162">
        <v>5702</v>
      </c>
      <c r="D4255" s="1163" t="s">
        <v>968</v>
      </c>
      <c r="E4255" s="511"/>
      <c r="F4255" s="519">
        <f>G4255+H4255+I4255+J4255</f>
        <v>0</v>
      </c>
      <c r="G4255" s="497"/>
      <c r="H4255" s="498"/>
      <c r="I4255" s="498"/>
      <c r="J4255" s="499"/>
      <c r="K4255" s="1433" t="str">
        <f t="shared" si="700"/>
        <v/>
      </c>
      <c r="L4255" s="383"/>
    </row>
    <row r="4256" spans="1:12" hidden="1">
      <c r="A4256" s="8">
        <v>725</v>
      </c>
      <c r="B4256" s="1107"/>
      <c r="C4256" s="1164">
        <v>4071</v>
      </c>
      <c r="D4256" s="1165" t="s">
        <v>969</v>
      </c>
      <c r="E4256" s="1420"/>
      <c r="F4256" s="529">
        <f>G4256+H4256+I4256+J4256</f>
        <v>0</v>
      </c>
      <c r="G4256" s="632"/>
      <c r="H4256" s="1217"/>
      <c r="I4256" s="1217"/>
      <c r="J4256" s="1218"/>
      <c r="K4256" s="1433" t="str">
        <f t="shared" si="700"/>
        <v/>
      </c>
      <c r="L4256" s="383"/>
    </row>
    <row r="4257" spans="1:12" hidden="1">
      <c r="A4257" s="8">
        <v>730</v>
      </c>
      <c r="B4257" s="1166"/>
      <c r="C4257" s="1167"/>
      <c r="D4257" s="1168"/>
      <c r="E4257" s="1434"/>
      <c r="F4257" s="649"/>
      <c r="G4257" s="649"/>
      <c r="H4257" s="649"/>
      <c r="I4257" s="649"/>
      <c r="J4257" s="650"/>
      <c r="K4257" s="1433" t="str">
        <f t="shared" si="700"/>
        <v/>
      </c>
      <c r="L4257" s="383"/>
    </row>
    <row r="4258" spans="1:12" hidden="1">
      <c r="A4258" s="8">
        <v>735</v>
      </c>
      <c r="B4258" s="1169">
        <v>98</v>
      </c>
      <c r="C4258" s="2224" t="s">
        <v>970</v>
      </c>
      <c r="D4258" s="2225"/>
      <c r="E4258" s="1421"/>
      <c r="F4258" s="663">
        <f>G4258+H4258+I4258+J4258</f>
        <v>0</v>
      </c>
      <c r="G4258" s="656">
        <v>0</v>
      </c>
      <c r="H4258" s="657">
        <v>0</v>
      </c>
      <c r="I4258" s="657">
        <v>0</v>
      </c>
      <c r="J4258" s="658">
        <v>0</v>
      </c>
      <c r="K4258" s="1433" t="str">
        <f t="shared" si="700"/>
        <v/>
      </c>
      <c r="L4258" s="383"/>
    </row>
    <row r="4259" spans="1:12" hidden="1">
      <c r="A4259" s="8">
        <v>740</v>
      </c>
      <c r="B4259" s="1170"/>
      <c r="C4259" s="1171"/>
      <c r="D4259" s="1172"/>
      <c r="E4259" s="276"/>
      <c r="F4259" s="276"/>
      <c r="G4259" s="276"/>
      <c r="H4259" s="276"/>
      <c r="I4259" s="276"/>
      <c r="J4259" s="277"/>
      <c r="K4259" s="1433" t="str">
        <f t="shared" si="700"/>
        <v/>
      </c>
      <c r="L4259" s="383"/>
    </row>
    <row r="4260" spans="1:12" hidden="1">
      <c r="A4260" s="8">
        <v>745</v>
      </c>
      <c r="B4260" s="1173"/>
      <c r="C4260" s="1035"/>
      <c r="D4260" s="1168"/>
      <c r="E4260" s="665"/>
      <c r="F4260" s="665"/>
      <c r="G4260" s="665"/>
      <c r="H4260" s="665"/>
      <c r="I4260" s="665"/>
      <c r="J4260" s="279"/>
      <c r="K4260" s="1433" t="str">
        <f t="shared" si="700"/>
        <v/>
      </c>
      <c r="L4260" s="383"/>
    </row>
    <row r="4261" spans="1:12" hidden="1">
      <c r="A4261" s="7">
        <v>750</v>
      </c>
      <c r="B4261" s="1174"/>
      <c r="C4261" s="1175"/>
      <c r="D4261" s="1168"/>
      <c r="E4261" s="665"/>
      <c r="F4261" s="665"/>
      <c r="G4261" s="665"/>
      <c r="H4261" s="665"/>
      <c r="I4261" s="665"/>
      <c r="J4261" s="279"/>
      <c r="K4261" s="1433" t="str">
        <f t="shared" si="700"/>
        <v/>
      </c>
      <c r="L4261" s="383"/>
    </row>
    <row r="4262" spans="1:12" ht="16.5" hidden="1" thickBot="1">
      <c r="A4262" s="8">
        <v>755</v>
      </c>
      <c r="B4262" s="1176"/>
      <c r="C4262" s="1176" t="s">
        <v>494</v>
      </c>
      <c r="D4262" s="1177">
        <f>+B4262</f>
        <v>0</v>
      </c>
      <c r="E4262" s="365">
        <f t="shared" ref="E4262:J4262" si="711">SUM(E4147,E4150,E4156,E4164,E4165,E4183,E4187,E4193,E4196,E4197,E4198,E4199,E4200,E4209,E4215,E4216,E4217,E4218,E4225,E4229,E4230,E4231,E4232,E4235,E4236,E4244,E4247,E4248,E4253)+E4258</f>
        <v>0</v>
      </c>
      <c r="F4262" s="366">
        <f t="shared" si="711"/>
        <v>0</v>
      </c>
      <c r="G4262" s="646">
        <f t="shared" si="711"/>
        <v>0</v>
      </c>
      <c r="H4262" s="647">
        <f t="shared" si="711"/>
        <v>0</v>
      </c>
      <c r="I4262" s="647">
        <f t="shared" si="711"/>
        <v>0</v>
      </c>
      <c r="J4262" s="648">
        <f t="shared" si="711"/>
        <v>0</v>
      </c>
      <c r="K4262" s="1433" t="str">
        <f t="shared" si="700"/>
        <v/>
      </c>
      <c r="L4262" s="1428" t="str">
        <f>LEFT(C4144,1)</f>
        <v>1</v>
      </c>
    </row>
    <row r="4263" spans="1:12" hidden="1">
      <c r="A4263" s="8">
        <v>760</v>
      </c>
      <c r="B4263" s="1178"/>
      <c r="C4263" s="1179"/>
      <c r="D4263" s="1054"/>
      <c r="E4263" s="1035"/>
      <c r="F4263" s="1035"/>
      <c r="G4263" s="1035"/>
      <c r="H4263" s="1035"/>
      <c r="I4263" s="1035"/>
      <c r="J4263" s="1035"/>
      <c r="K4263" s="4" t="str">
        <f>K4262</f>
        <v/>
      </c>
      <c r="L4263" s="382"/>
    </row>
    <row r="4264" spans="1:12" hidden="1">
      <c r="A4264" s="7">
        <v>765</v>
      </c>
      <c r="B4264" s="1089"/>
      <c r="C4264" s="1180"/>
      <c r="D4264" s="1181"/>
      <c r="E4264" s="665"/>
      <c r="F4264" s="665"/>
      <c r="G4264" s="665"/>
      <c r="H4264" s="665"/>
      <c r="I4264" s="665"/>
      <c r="J4264" s="665"/>
      <c r="K4264" s="4" t="str">
        <f>K4262</f>
        <v/>
      </c>
      <c r="L4264" s="382"/>
    </row>
    <row r="4265" spans="1:12" hidden="1">
      <c r="A4265" s="7">
        <v>775</v>
      </c>
      <c r="B4265" s="1035"/>
      <c r="C4265" s="1035"/>
      <c r="D4265" s="1054"/>
      <c r="E4265" s="665"/>
      <c r="F4265" s="665"/>
      <c r="G4265" s="665"/>
      <c r="H4265" s="665"/>
      <c r="I4265" s="665"/>
      <c r="J4265" s="665"/>
      <c r="K4265" s="1815" t="str">
        <f>(IF(SUM(K4276:K4297)&lt;&gt;0,$K$2,""))</f>
        <v/>
      </c>
      <c r="L4265" s="382"/>
    </row>
    <row r="4266" spans="1:12" hidden="1">
      <c r="A4266" s="8">
        <v>780</v>
      </c>
      <c r="B4266" s="2190" t="str">
        <f>$B$7</f>
        <v>ОТЧЕТНИ ДАННИ ПО ЕБК ЗА СМЕТКИТЕ ЗА СРЕДСТВАТА ОТ ЕВРОПЕЙСКИЯ СЪЮЗ - КСФ</v>
      </c>
      <c r="C4266" s="2191"/>
      <c r="D4266" s="2191"/>
      <c r="E4266" s="665"/>
      <c r="F4266" s="665"/>
      <c r="G4266" s="665"/>
      <c r="H4266" s="665"/>
      <c r="I4266" s="665"/>
      <c r="J4266" s="665"/>
      <c r="K4266" s="1815" t="str">
        <f>(IF(SUM(K4276:K4297)&lt;&gt;0,$K$2,""))</f>
        <v/>
      </c>
      <c r="L4266" s="382"/>
    </row>
    <row r="4267" spans="1:12" hidden="1">
      <c r="A4267" s="8">
        <v>785</v>
      </c>
      <c r="B4267" s="1035"/>
      <c r="C4267" s="1035"/>
      <c r="D4267" s="1054"/>
      <c r="E4267" s="1055" t="s">
        <v>737</v>
      </c>
      <c r="F4267" s="1055" t="s">
        <v>644</v>
      </c>
      <c r="G4267" s="665"/>
      <c r="H4267" s="665"/>
      <c r="I4267" s="665"/>
      <c r="J4267" s="665"/>
      <c r="K4267" s="1815" t="str">
        <f>(IF(SUM(K4276:K4297)&lt;&gt;0,$K$2,""))</f>
        <v/>
      </c>
      <c r="L4267" s="382"/>
    </row>
    <row r="4268" spans="1:12" ht="18.75" hidden="1">
      <c r="A4268" s="8">
        <v>790</v>
      </c>
      <c r="B4268" s="2187">
        <f>$B$9</f>
        <v>0</v>
      </c>
      <c r="C4268" s="2188"/>
      <c r="D4268" s="2189"/>
      <c r="E4268" s="977">
        <f>$E$9</f>
        <v>43466</v>
      </c>
      <c r="F4268" s="1059">
        <f>$F$9</f>
        <v>43555</v>
      </c>
      <c r="G4268" s="665"/>
      <c r="H4268" s="665"/>
      <c r="I4268" s="665"/>
      <c r="J4268" s="665"/>
      <c r="K4268" s="1815" t="str">
        <f>(IF(SUM(K4276:K4297)&lt;&gt;0,$K$2,""))</f>
        <v/>
      </c>
      <c r="L4268" s="382"/>
    </row>
    <row r="4269" spans="1:12" hidden="1">
      <c r="A4269" s="8">
        <v>795</v>
      </c>
      <c r="B4269" s="1060" t="str">
        <f>$B$10</f>
        <v xml:space="preserve">                                                            (наименование на разпоредителя с бюджет)</v>
      </c>
      <c r="C4269" s="1035"/>
      <c r="D4269" s="1054"/>
      <c r="E4269" s="1089"/>
      <c r="F4269" s="1089"/>
      <c r="G4269" s="665"/>
      <c r="H4269" s="665"/>
      <c r="I4269" s="665"/>
      <c r="J4269" s="665"/>
      <c r="K4269" s="1815" t="str">
        <f>(IF(SUM(K4276:K4297)&lt;&gt;0,$K$2,""))</f>
        <v/>
      </c>
      <c r="L4269" s="382"/>
    </row>
    <row r="4270" spans="1:12" hidden="1">
      <c r="A4270" s="7">
        <v>805</v>
      </c>
      <c r="B4270" s="1060"/>
      <c r="C4270" s="1035"/>
      <c r="D4270" s="1054"/>
      <c r="E4270" s="1060"/>
      <c r="F4270" s="1035"/>
      <c r="G4270" s="665"/>
      <c r="H4270" s="665"/>
      <c r="I4270" s="665"/>
      <c r="J4270" s="665"/>
      <c r="K4270" s="1815" t="str">
        <f>(IF(SUM(K4276:K4297)&lt;&gt;0,$K$2,""))</f>
        <v/>
      </c>
      <c r="L4270" s="382"/>
    </row>
    <row r="4271" spans="1:12" ht="19.5" hidden="1">
      <c r="A4271" s="8">
        <v>810</v>
      </c>
      <c r="B4271" s="2221" t="str">
        <f>$B$12</f>
        <v>Министерство на регионалното развитие и благоустройство</v>
      </c>
      <c r="C4271" s="2222"/>
      <c r="D4271" s="2223"/>
      <c r="E4271" s="1062" t="s">
        <v>1305</v>
      </c>
      <c r="F4271" s="1814" t="str">
        <f>$F$12</f>
        <v>2100</v>
      </c>
      <c r="G4271" s="665"/>
      <c r="H4271" s="665"/>
      <c r="I4271" s="665"/>
      <c r="J4271" s="665"/>
      <c r="K4271" s="1815" t="str">
        <f>(IF(SUM(K4276:K4297)&lt;&gt;0,$K$2,""))</f>
        <v/>
      </c>
      <c r="L4271" s="382"/>
    </row>
    <row r="4272" spans="1:12" hidden="1">
      <c r="A4272" s="8">
        <v>815</v>
      </c>
      <c r="B4272" s="1064" t="str">
        <f>$B$13</f>
        <v xml:space="preserve">                                             (наименование на първостепенния разпоредител с бюджет)</v>
      </c>
      <c r="C4272" s="1035"/>
      <c r="D4272" s="1054"/>
      <c r="E4272" s="1065"/>
      <c r="F4272" s="1066"/>
      <c r="G4272" s="665"/>
      <c r="H4272" s="665"/>
      <c r="I4272" s="665"/>
      <c r="J4272" s="665"/>
      <c r="K4272" s="1815" t="str">
        <f>(IF(SUM(K4276:K4297)&lt;&gt;0,$K$2,""))</f>
        <v/>
      </c>
      <c r="L4272" s="382"/>
    </row>
    <row r="4273" spans="1:12" ht="19.5" hidden="1">
      <c r="A4273" s="11">
        <v>525</v>
      </c>
      <c r="B4273" s="1182"/>
      <c r="C4273" s="1182"/>
      <c r="D4273" s="1411" t="s">
        <v>1416</v>
      </c>
      <c r="E4273" s="1184">
        <f>$E$15</f>
        <v>98</v>
      </c>
      <c r="F4273" s="1185" t="str">
        <f>$F$15</f>
        <v>СЕС - КСФ</v>
      </c>
      <c r="G4273" s="665"/>
      <c r="H4273" s="665"/>
      <c r="I4273" s="665"/>
      <c r="J4273" s="665"/>
      <c r="K4273" s="1815" t="str">
        <f>(IF(SUM(K4276:K4297)&lt;&gt;0,$K$2,""))</f>
        <v/>
      </c>
      <c r="L4273" s="382"/>
    </row>
    <row r="4274" spans="1:12" hidden="1">
      <c r="A4274" s="7">
        <v>820</v>
      </c>
      <c r="B4274" s="1089"/>
      <c r="C4274" s="1035"/>
      <c r="D4274" s="1186" t="s">
        <v>2200</v>
      </c>
      <c r="E4274" s="665"/>
      <c r="F4274" s="1187" t="s">
        <v>740</v>
      </c>
      <c r="G4274" s="1187"/>
      <c r="H4274" s="665"/>
      <c r="I4274" s="1187"/>
      <c r="J4274" s="665"/>
      <c r="K4274" s="1815" t="str">
        <f>(IF(SUM(K4276:K4297)&lt;&gt;0,$K$2,""))</f>
        <v/>
      </c>
      <c r="L4274" s="382"/>
    </row>
    <row r="4275" spans="1:12" hidden="1">
      <c r="A4275" s="8">
        <v>821</v>
      </c>
      <c r="B4275" s="1188" t="s">
        <v>972</v>
      </c>
      <c r="C4275" s="1189" t="s">
        <v>973</v>
      </c>
      <c r="D4275" s="1190" t="s">
        <v>974</v>
      </c>
      <c r="E4275" s="1191" t="s">
        <v>975</v>
      </c>
      <c r="F4275" s="1192" t="s">
        <v>976</v>
      </c>
      <c r="G4275" s="666"/>
      <c r="H4275" s="666"/>
      <c r="I4275" s="666"/>
      <c r="J4275" s="666"/>
      <c r="K4275" s="1815" t="str">
        <f>(IF(SUM(K4276:K4297)&lt;&gt;0,$K$2,""))</f>
        <v/>
      </c>
      <c r="L4275" s="382"/>
    </row>
    <row r="4276" spans="1:12" hidden="1">
      <c r="A4276" s="8">
        <v>822</v>
      </c>
      <c r="B4276" s="1193"/>
      <c r="C4276" s="1194" t="s">
        <v>977</v>
      </c>
      <c r="D4276" s="1195" t="s">
        <v>978</v>
      </c>
      <c r="E4276" s="1219">
        <f>E4277+E4278</f>
        <v>0</v>
      </c>
      <c r="F4276" s="1220">
        <f>F4277+F4278</f>
        <v>0</v>
      </c>
      <c r="G4276" s="666"/>
      <c r="H4276" s="666"/>
      <c r="I4276" s="666"/>
      <c r="J4276" s="666"/>
      <c r="K4276" s="172" t="str">
        <f t="shared" ref="K4276:K4301" si="712">(IF($E4276&lt;&gt;0,$K$2,IF($F4276&lt;&gt;0,$K$2,"")))</f>
        <v/>
      </c>
      <c r="L4276" s="382"/>
    </row>
    <row r="4277" spans="1:12" hidden="1">
      <c r="A4277" s="8">
        <v>823</v>
      </c>
      <c r="B4277" s="1196"/>
      <c r="C4277" s="1197" t="s">
        <v>979</v>
      </c>
      <c r="D4277" s="1198" t="s">
        <v>980</v>
      </c>
      <c r="E4277" s="1221"/>
      <c r="F4277" s="1222"/>
      <c r="G4277" s="666"/>
      <c r="H4277" s="666"/>
      <c r="I4277" s="666"/>
      <c r="J4277" s="666"/>
      <c r="K4277" s="172" t="str">
        <f t="shared" si="712"/>
        <v/>
      </c>
      <c r="L4277" s="382"/>
    </row>
    <row r="4278" spans="1:12" hidden="1">
      <c r="A4278" s="8">
        <v>825</v>
      </c>
      <c r="B4278" s="1199"/>
      <c r="C4278" s="1200" t="s">
        <v>981</v>
      </c>
      <c r="D4278" s="1201" t="s">
        <v>982</v>
      </c>
      <c r="E4278" s="1223"/>
      <c r="F4278" s="1224"/>
      <c r="G4278" s="666"/>
      <c r="H4278" s="666"/>
      <c r="I4278" s="666"/>
      <c r="J4278" s="666"/>
      <c r="K4278" s="172" t="str">
        <f t="shared" si="712"/>
        <v/>
      </c>
      <c r="L4278" s="382"/>
    </row>
    <row r="4279" spans="1:12" hidden="1">
      <c r="A4279" s="8"/>
      <c r="B4279" s="1193"/>
      <c r="C4279" s="1194" t="s">
        <v>983</v>
      </c>
      <c r="D4279" s="1195" t="s">
        <v>984</v>
      </c>
      <c r="E4279" s="1225">
        <f>E4280+E4281</f>
        <v>0</v>
      </c>
      <c r="F4279" s="1226">
        <f>F4280+F4281</f>
        <v>0</v>
      </c>
      <c r="G4279" s="666"/>
      <c r="H4279" s="666"/>
      <c r="I4279" s="666"/>
      <c r="J4279" s="666"/>
      <c r="K4279" s="172" t="str">
        <f t="shared" si="712"/>
        <v/>
      </c>
      <c r="L4279" s="382"/>
    </row>
    <row r="4280" spans="1:12" hidden="1">
      <c r="A4280" s="8"/>
      <c r="B4280" s="1196"/>
      <c r="C4280" s="1197" t="s">
        <v>985</v>
      </c>
      <c r="D4280" s="1198" t="s">
        <v>980</v>
      </c>
      <c r="E4280" s="1221"/>
      <c r="F4280" s="1222"/>
      <c r="G4280" s="666"/>
      <c r="H4280" s="666"/>
      <c r="I4280" s="666"/>
      <c r="J4280" s="666"/>
      <c r="K4280" s="172" t="str">
        <f t="shared" si="712"/>
        <v/>
      </c>
      <c r="L4280" s="382"/>
    </row>
    <row r="4281" spans="1:12" hidden="1">
      <c r="A4281" s="8"/>
      <c r="B4281" s="1202"/>
      <c r="C4281" s="1203" t="s">
        <v>986</v>
      </c>
      <c r="D4281" s="1204" t="s">
        <v>987</v>
      </c>
      <c r="E4281" s="1227"/>
      <c r="F4281" s="1228"/>
      <c r="G4281" s="666"/>
      <c r="H4281" s="666"/>
      <c r="I4281" s="666"/>
      <c r="J4281" s="666"/>
      <c r="K4281" s="172" t="str">
        <f t="shared" si="712"/>
        <v/>
      </c>
      <c r="L4281" s="382"/>
    </row>
    <row r="4282" spans="1:12" hidden="1">
      <c r="A4282" s="8"/>
      <c r="B4282" s="1193"/>
      <c r="C4282" s="1194" t="s">
        <v>988</v>
      </c>
      <c r="D4282" s="1195" t="s">
        <v>989</v>
      </c>
      <c r="E4282" s="1229"/>
      <c r="F4282" s="1230"/>
      <c r="G4282" s="666"/>
      <c r="H4282" s="666"/>
      <c r="I4282" s="666"/>
      <c r="J4282" s="666"/>
      <c r="K4282" s="172" t="str">
        <f t="shared" si="712"/>
        <v/>
      </c>
      <c r="L4282" s="382"/>
    </row>
    <row r="4283" spans="1:12" hidden="1">
      <c r="A4283" s="8"/>
      <c r="B4283" s="1196"/>
      <c r="C4283" s="1205" t="s">
        <v>990</v>
      </c>
      <c r="D4283" s="1206" t="s">
        <v>991</v>
      </c>
      <c r="E4283" s="1231"/>
      <c r="F4283" s="1232"/>
      <c r="G4283" s="666"/>
      <c r="H4283" s="666"/>
      <c r="I4283" s="666"/>
      <c r="J4283" s="666"/>
      <c r="K4283" s="172" t="str">
        <f t="shared" si="712"/>
        <v/>
      </c>
      <c r="L4283" s="382"/>
    </row>
    <row r="4284" spans="1:12" hidden="1">
      <c r="A4284" s="8"/>
      <c r="B4284" s="1202"/>
      <c r="C4284" s="1200" t="s">
        <v>992</v>
      </c>
      <c r="D4284" s="1201" t="s">
        <v>993</v>
      </c>
      <c r="E4284" s="1233"/>
      <c r="F4284" s="1234"/>
      <c r="G4284" s="666"/>
      <c r="H4284" s="666"/>
      <c r="I4284" s="666"/>
      <c r="J4284" s="666"/>
      <c r="K4284" s="172" t="str">
        <f t="shared" si="712"/>
        <v/>
      </c>
      <c r="L4284" s="382"/>
    </row>
    <row r="4285" spans="1:12" hidden="1">
      <c r="A4285" s="8"/>
      <c r="B4285" s="1193"/>
      <c r="C4285" s="1194" t="s">
        <v>994</v>
      </c>
      <c r="D4285" s="1195" t="s">
        <v>995</v>
      </c>
      <c r="E4285" s="1225"/>
      <c r="F4285" s="1226"/>
      <c r="G4285" s="666"/>
      <c r="H4285" s="666"/>
      <c r="I4285" s="666"/>
      <c r="J4285" s="666"/>
      <c r="K4285" s="172" t="str">
        <f t="shared" si="712"/>
        <v/>
      </c>
      <c r="L4285" s="382"/>
    </row>
    <row r="4286" spans="1:12" hidden="1">
      <c r="A4286" s="8"/>
      <c r="B4286" s="1196"/>
      <c r="C4286" s="1205" t="s">
        <v>996</v>
      </c>
      <c r="D4286" s="1206" t="s">
        <v>997</v>
      </c>
      <c r="E4286" s="1235"/>
      <c r="F4286" s="1236"/>
      <c r="G4286" s="666"/>
      <c r="H4286" s="666"/>
      <c r="I4286" s="666"/>
      <c r="J4286" s="666"/>
      <c r="K4286" s="172" t="str">
        <f t="shared" si="712"/>
        <v/>
      </c>
      <c r="L4286" s="382"/>
    </row>
    <row r="4287" spans="1:12" hidden="1">
      <c r="A4287" s="8"/>
      <c r="B4287" s="1202"/>
      <c r="C4287" s="1200" t="s">
        <v>998</v>
      </c>
      <c r="D4287" s="1201" t="s">
        <v>999</v>
      </c>
      <c r="E4287" s="1223"/>
      <c r="F4287" s="1224"/>
      <c r="G4287" s="666"/>
      <c r="H4287" s="666"/>
      <c r="I4287" s="666"/>
      <c r="J4287" s="666"/>
      <c r="K4287" s="172" t="str">
        <f t="shared" si="712"/>
        <v/>
      </c>
      <c r="L4287" s="382"/>
    </row>
    <row r="4288" spans="1:12" hidden="1">
      <c r="A4288" s="8"/>
      <c r="B4288" s="1193"/>
      <c r="C4288" s="1194" t="s">
        <v>1000</v>
      </c>
      <c r="D4288" s="1195" t="s">
        <v>312</v>
      </c>
      <c r="E4288" s="1225"/>
      <c r="F4288" s="1226"/>
      <c r="G4288" s="666"/>
      <c r="H4288" s="666"/>
      <c r="I4288" s="666"/>
      <c r="J4288" s="666"/>
      <c r="K4288" s="172" t="str">
        <f t="shared" si="712"/>
        <v/>
      </c>
      <c r="L4288" s="382"/>
    </row>
    <row r="4289" spans="1:12" ht="31.5" hidden="1">
      <c r="A4289" s="8"/>
      <c r="B4289" s="1193"/>
      <c r="C4289" s="1194" t="s">
        <v>313</v>
      </c>
      <c r="D4289" s="1195" t="s">
        <v>11</v>
      </c>
      <c r="E4289" s="1237"/>
      <c r="F4289" s="1238"/>
      <c r="G4289" s="666"/>
      <c r="H4289" s="666"/>
      <c r="I4289" s="666"/>
      <c r="J4289" s="666"/>
      <c r="K4289" s="172" t="str">
        <f t="shared" si="712"/>
        <v/>
      </c>
      <c r="L4289" s="382"/>
    </row>
    <row r="4290" spans="1:12" hidden="1">
      <c r="A4290" s="8"/>
      <c r="B4290" s="1193"/>
      <c r="C4290" s="1194" t="s">
        <v>314</v>
      </c>
      <c r="D4290" s="1195" t="s">
        <v>9</v>
      </c>
      <c r="E4290" s="1225"/>
      <c r="F4290" s="1226"/>
      <c r="G4290" s="666"/>
      <c r="H4290" s="666"/>
      <c r="I4290" s="666"/>
      <c r="J4290" s="666"/>
      <c r="K4290" s="172" t="str">
        <f t="shared" si="712"/>
        <v/>
      </c>
      <c r="L4290" s="382"/>
    </row>
    <row r="4291" spans="1:12" ht="31.5" hidden="1">
      <c r="A4291" s="8"/>
      <c r="B4291" s="1193"/>
      <c r="C4291" s="1194" t="s">
        <v>315</v>
      </c>
      <c r="D4291" s="1195" t="s">
        <v>10</v>
      </c>
      <c r="E4291" s="1225"/>
      <c r="F4291" s="1226"/>
      <c r="G4291" s="666"/>
      <c r="H4291" s="666"/>
      <c r="I4291" s="666"/>
      <c r="J4291" s="666"/>
      <c r="K4291" s="172" t="str">
        <f t="shared" si="712"/>
        <v/>
      </c>
      <c r="L4291" s="382"/>
    </row>
    <row r="4292" spans="1:12" ht="31.5" hidden="1">
      <c r="A4292" s="8"/>
      <c r="B4292" s="1193"/>
      <c r="C4292" s="1194" t="s">
        <v>316</v>
      </c>
      <c r="D4292" s="1195" t="s">
        <v>317</v>
      </c>
      <c r="E4292" s="1225"/>
      <c r="F4292" s="1226"/>
      <c r="G4292" s="666"/>
      <c r="H4292" s="666"/>
      <c r="I4292" s="666"/>
      <c r="J4292" s="666"/>
      <c r="K4292" s="172" t="str">
        <f t="shared" si="712"/>
        <v/>
      </c>
      <c r="L4292" s="382"/>
    </row>
    <row r="4293" spans="1:12" hidden="1">
      <c r="A4293" s="8"/>
      <c r="B4293" s="1193"/>
      <c r="C4293" s="1194" t="s">
        <v>318</v>
      </c>
      <c r="D4293" s="1195" t="s">
        <v>319</v>
      </c>
      <c r="E4293" s="1225"/>
      <c r="F4293" s="1226"/>
      <c r="G4293" s="666"/>
      <c r="H4293" s="666"/>
      <c r="I4293" s="666"/>
      <c r="J4293" s="666"/>
      <c r="K4293" s="172" t="str">
        <f t="shared" si="712"/>
        <v/>
      </c>
      <c r="L4293" s="382"/>
    </row>
    <row r="4294" spans="1:12" hidden="1">
      <c r="A4294" s="8">
        <v>905</v>
      </c>
      <c r="B4294" s="1193"/>
      <c r="C4294" s="1194" t="s">
        <v>320</v>
      </c>
      <c r="D4294" s="1195" t="s">
        <v>321</v>
      </c>
      <c r="E4294" s="1225"/>
      <c r="F4294" s="1226"/>
      <c r="G4294" s="666"/>
      <c r="H4294" s="666"/>
      <c r="I4294" s="666"/>
      <c r="J4294" s="666"/>
      <c r="K4294" s="172" t="str">
        <f t="shared" si="712"/>
        <v/>
      </c>
      <c r="L4294" s="382"/>
    </row>
    <row r="4295" spans="1:12" hidden="1">
      <c r="A4295" s="8">
        <v>906</v>
      </c>
      <c r="B4295" s="1193"/>
      <c r="C4295" s="1194" t="s">
        <v>322</v>
      </c>
      <c r="D4295" s="1195" t="s">
        <v>323</v>
      </c>
      <c r="E4295" s="1225"/>
      <c r="F4295" s="1226"/>
      <c r="G4295" s="666"/>
      <c r="H4295" s="666"/>
      <c r="I4295" s="666"/>
      <c r="J4295" s="666"/>
      <c r="K4295" s="172" t="str">
        <f t="shared" si="712"/>
        <v/>
      </c>
      <c r="L4295" s="382"/>
    </row>
    <row r="4296" spans="1:12" hidden="1">
      <c r="A4296" s="8">
        <v>907</v>
      </c>
      <c r="B4296" s="1193"/>
      <c r="C4296" s="1194" t="s">
        <v>324</v>
      </c>
      <c r="D4296" s="1195" t="s">
        <v>325</v>
      </c>
      <c r="E4296" s="1225"/>
      <c r="F4296" s="1226"/>
      <c r="G4296" s="666"/>
      <c r="H4296" s="666"/>
      <c r="I4296" s="666"/>
      <c r="J4296" s="666"/>
      <c r="K4296" s="172" t="str">
        <f t="shared" si="712"/>
        <v/>
      </c>
      <c r="L4296" s="382"/>
    </row>
    <row r="4297" spans="1:12" ht="16.5" hidden="1" thickBot="1">
      <c r="A4297" s="8">
        <v>910</v>
      </c>
      <c r="B4297" s="1207"/>
      <c r="C4297" s="1208" t="s">
        <v>326</v>
      </c>
      <c r="D4297" s="1209" t="s">
        <v>327</v>
      </c>
      <c r="E4297" s="1239"/>
      <c r="F4297" s="1240"/>
      <c r="G4297" s="666"/>
      <c r="H4297" s="666"/>
      <c r="I4297" s="666"/>
      <c r="J4297" s="666"/>
      <c r="K4297" s="172" t="str">
        <f t="shared" si="712"/>
        <v/>
      </c>
      <c r="L4297" s="382"/>
    </row>
    <row r="4298" spans="1:12" ht="31.5" hidden="1">
      <c r="A4298" s="8">
        <v>911</v>
      </c>
      <c r="B4298" s="1188" t="s">
        <v>972</v>
      </c>
      <c r="C4298" s="1189" t="s">
        <v>2193</v>
      </c>
      <c r="D4298" s="1190" t="s">
        <v>2194</v>
      </c>
      <c r="E4298" s="1191" t="s">
        <v>975</v>
      </c>
      <c r="F4298" s="1192" t="s">
        <v>976</v>
      </c>
      <c r="G4298" s="666"/>
      <c r="H4298" s="666"/>
      <c r="I4298" s="666"/>
      <c r="J4298" s="666"/>
      <c r="K4298" s="172" t="str">
        <f>(IF($E4299&lt;&gt;0,$K$2,IF($F4299&lt;&gt;0,$K$2,"")))</f>
        <v/>
      </c>
      <c r="L4298" s="382"/>
    </row>
    <row r="4299" spans="1:12" hidden="1">
      <c r="B4299" s="1193"/>
      <c r="C4299" s="1194" t="s">
        <v>2196</v>
      </c>
      <c r="D4299" s="1195" t="s">
        <v>2203</v>
      </c>
      <c r="E4299" s="678">
        <f>E4300+E4301</f>
        <v>0</v>
      </c>
      <c r="F4299" s="679">
        <f>F4300+F4301</f>
        <v>0</v>
      </c>
      <c r="G4299" s="666"/>
      <c r="H4299" s="666"/>
      <c r="I4299" s="666"/>
      <c r="J4299" s="666"/>
      <c r="K4299" s="172" t="str">
        <f t="shared" si="712"/>
        <v/>
      </c>
      <c r="L4299" s="382"/>
    </row>
    <row r="4300" spans="1:12" ht="36" hidden="1" customHeight="1">
      <c r="B4300" s="1193"/>
      <c r="C4300" s="1863" t="s">
        <v>2197</v>
      </c>
      <c r="D4300" s="1865" t="s">
        <v>2201</v>
      </c>
      <c r="E4300" s="1225"/>
      <c r="F4300" s="1226"/>
      <c r="G4300" s="666"/>
      <c r="H4300" s="666"/>
      <c r="I4300" s="666"/>
      <c r="J4300" s="666"/>
      <c r="K4300" s="172" t="str">
        <f t="shared" si="712"/>
        <v/>
      </c>
      <c r="L4300" s="382"/>
    </row>
    <row r="4301" spans="1:12" ht="16.5" hidden="1" thickBot="1">
      <c r="B4301" s="1207"/>
      <c r="C4301" s="1864" t="s">
        <v>2198</v>
      </c>
      <c r="D4301" s="1866" t="s">
        <v>2202</v>
      </c>
      <c r="E4301" s="1239"/>
      <c r="F4301" s="1240"/>
      <c r="G4301" s="666"/>
      <c r="H4301" s="666"/>
      <c r="I4301" s="666"/>
      <c r="J4301" s="666"/>
      <c r="K4301" s="172" t="str">
        <f t="shared" si="712"/>
        <v/>
      </c>
      <c r="L4301" s="382"/>
    </row>
    <row r="4302" spans="1:12" hidden="1">
      <c r="B4302" s="1210" t="s">
        <v>642</v>
      </c>
      <c r="C4302" s="1211"/>
      <c r="D4302" s="1212"/>
      <c r="E4302" s="666"/>
      <c r="F4302" s="666"/>
      <c r="G4302" s="666"/>
      <c r="H4302" s="666"/>
      <c r="I4302" s="666"/>
      <c r="J4302" s="666"/>
      <c r="K4302" s="4" t="str">
        <f>K4262</f>
        <v/>
      </c>
      <c r="L4302" s="382"/>
    </row>
    <row r="4303" spans="1:12" hidden="1">
      <c r="B4303" s="2226" t="s">
        <v>328</v>
      </c>
      <c r="C4303" s="2226"/>
      <c r="D4303" s="2226"/>
      <c r="E4303" s="666"/>
      <c r="F4303" s="666"/>
      <c r="G4303" s="666"/>
      <c r="H4303" s="666"/>
      <c r="I4303" s="666"/>
      <c r="J4303" s="666"/>
      <c r="K4303" s="4" t="str">
        <f>K4262</f>
        <v/>
      </c>
      <c r="L4303" s="382"/>
    </row>
    <row r="4304" spans="1:12" hidden="1">
      <c r="B4304" s="2"/>
      <c r="C4304" s="2"/>
    </row>
    <row r="4305" spans="2:3" hidden="1">
      <c r="B4305" s="2"/>
      <c r="C4305" s="2"/>
    </row>
    <row r="4306" spans="2:3" hidden="1">
      <c r="B4306" s="2"/>
      <c r="C4306" s="2"/>
    </row>
    <row r="4307" spans="2:3" hidden="1">
      <c r="B4307" s="2"/>
      <c r="C4307" s="2"/>
    </row>
    <row r="4308" spans="2:3" hidden="1">
      <c r="B4308" s="2"/>
      <c r="C4308" s="2"/>
    </row>
    <row r="4309" spans="2:3" hidden="1">
      <c r="B4309" s="2"/>
      <c r="C4309" s="2"/>
    </row>
    <row r="4310" spans="2:3" hidden="1">
      <c r="B4310" s="2"/>
      <c r="C4310" s="2"/>
    </row>
    <row r="4311" spans="2:3" hidden="1">
      <c r="B4311" s="2"/>
      <c r="C4311" s="2"/>
    </row>
    <row r="4312" spans="2:3" hidden="1">
      <c r="B4312" s="2"/>
      <c r="C4312" s="2"/>
    </row>
    <row r="4313" spans="2:3" hidden="1">
      <c r="B4313" s="2"/>
      <c r="C4313" s="2"/>
    </row>
    <row r="4314" spans="2:3" hidden="1">
      <c r="B4314" s="2"/>
      <c r="C4314" s="2"/>
    </row>
    <row r="4315" spans="2:3" hidden="1">
      <c r="B4315" s="2"/>
      <c r="C4315" s="2"/>
    </row>
    <row r="4316" spans="2:3" hidden="1">
      <c r="B4316" s="2"/>
      <c r="C4316" s="2"/>
    </row>
    <row r="4317" spans="2:3" hidden="1">
      <c r="B4317" s="2"/>
      <c r="C4317" s="2"/>
    </row>
    <row r="4318" spans="2:3" hidden="1">
      <c r="B4318" s="2"/>
      <c r="C4318" s="2"/>
    </row>
    <row r="4319" spans="2:3" hidden="1">
      <c r="B4319" s="2"/>
      <c r="C4319" s="2"/>
    </row>
    <row r="4320" spans="2:3" hidden="1">
      <c r="B4320" s="2"/>
      <c r="C4320" s="2"/>
    </row>
    <row r="4321" spans="2:3" hidden="1">
      <c r="B4321" s="2"/>
      <c r="C4321" s="2"/>
    </row>
    <row r="4322" spans="2:3" hidden="1">
      <c r="B4322" s="2"/>
      <c r="C4322" s="2"/>
    </row>
    <row r="4323" spans="2:3" hidden="1">
      <c r="B4323" s="2"/>
      <c r="C4323" s="2"/>
    </row>
    <row r="4324" spans="2:3" hidden="1">
      <c r="B4324" s="2"/>
      <c r="C4324" s="2"/>
    </row>
    <row r="4325" spans="2:3" hidden="1">
      <c r="B4325" s="2"/>
      <c r="C4325" s="2"/>
    </row>
    <row r="4326" spans="2:3" hidden="1">
      <c r="B4326" s="2"/>
      <c r="C4326" s="2"/>
    </row>
    <row r="4327" spans="2:3" hidden="1">
      <c r="B4327" s="2"/>
      <c r="C4327" s="2"/>
    </row>
    <row r="4328" spans="2:3" hidden="1">
      <c r="B4328" s="2"/>
      <c r="C4328" s="2"/>
    </row>
    <row r="4329" spans="2:3" hidden="1">
      <c r="B4329" s="2"/>
      <c r="C4329" s="2"/>
    </row>
    <row r="4330" spans="2:3" hidden="1">
      <c r="B4330" s="2"/>
      <c r="C4330" s="2"/>
    </row>
    <row r="4331" spans="2:3" hidden="1">
      <c r="B4331" s="2"/>
      <c r="C4331" s="2"/>
    </row>
    <row r="4332" spans="2:3" hidden="1">
      <c r="B4332" s="2"/>
      <c r="C4332" s="2"/>
    </row>
    <row r="4333" spans="2:3" hidden="1">
      <c r="B4333" s="2"/>
      <c r="C4333" s="2"/>
    </row>
    <row r="4334" spans="2:3" hidden="1">
      <c r="B4334" s="2"/>
      <c r="C4334" s="2"/>
    </row>
    <row r="4335" spans="2:3" hidden="1">
      <c r="B4335" s="2"/>
      <c r="C4335" s="2"/>
    </row>
    <row r="4336" spans="2:3" hidden="1">
      <c r="B4336" s="2"/>
      <c r="C4336" s="2"/>
    </row>
    <row r="4337" spans="2:3" hidden="1">
      <c r="B4337" s="2"/>
      <c r="C4337" s="2"/>
    </row>
    <row r="4338" spans="2:3" hidden="1">
      <c r="B4338" s="2"/>
      <c r="C4338" s="2"/>
    </row>
    <row r="4339" spans="2:3" hidden="1">
      <c r="B4339" s="2"/>
      <c r="C4339" s="2"/>
    </row>
    <row r="4340" spans="2:3" hidden="1">
      <c r="B4340" s="2"/>
      <c r="C4340" s="2"/>
    </row>
    <row r="4341" spans="2:3" hidden="1">
      <c r="B4341" s="2"/>
      <c r="C4341" s="2"/>
    </row>
    <row r="4342" spans="2:3" hidden="1">
      <c r="B4342" s="2"/>
      <c r="C4342" s="2"/>
    </row>
    <row r="4343" spans="2:3" hidden="1">
      <c r="B4343" s="2"/>
      <c r="C4343" s="2"/>
    </row>
    <row r="4344" spans="2:3" hidden="1">
      <c r="B4344" s="2"/>
      <c r="C4344" s="2"/>
    </row>
    <row r="4345" spans="2:3" hidden="1">
      <c r="B4345" s="2"/>
      <c r="C4345" s="2"/>
    </row>
    <row r="4346" spans="2:3" hidden="1">
      <c r="B4346" s="2"/>
      <c r="C4346" s="2"/>
    </row>
    <row r="4347" spans="2:3" hidden="1">
      <c r="B4347" s="2"/>
      <c r="C4347" s="2"/>
    </row>
    <row r="4348" spans="2:3" hidden="1">
      <c r="B4348" s="2"/>
      <c r="C4348" s="2"/>
    </row>
    <row r="4349" spans="2:3" hidden="1">
      <c r="B4349" s="2"/>
      <c r="C4349" s="2"/>
    </row>
    <row r="4350" spans="2:3" hidden="1">
      <c r="B4350" s="2"/>
      <c r="C4350" s="2"/>
    </row>
    <row r="4351" spans="2:3" hidden="1">
      <c r="B4351" s="2"/>
      <c r="C4351" s="2"/>
    </row>
    <row r="4352" spans="2:3" hidden="1">
      <c r="B4352" s="2"/>
      <c r="C4352" s="2"/>
    </row>
    <row r="4353" spans="2:3" hidden="1">
      <c r="B4353" s="2"/>
      <c r="C4353" s="2"/>
    </row>
    <row r="4354" spans="2:3" hidden="1">
      <c r="B4354" s="2"/>
      <c r="C4354" s="2"/>
    </row>
    <row r="4355" spans="2:3" hidden="1">
      <c r="B4355" s="2"/>
      <c r="C4355" s="2"/>
    </row>
    <row r="4356" spans="2:3" hidden="1">
      <c r="B4356" s="2"/>
      <c r="C4356" s="2"/>
    </row>
    <row r="4357" spans="2:3" hidden="1">
      <c r="B4357" s="2"/>
      <c r="C4357" s="2"/>
    </row>
    <row r="4358" spans="2:3" hidden="1">
      <c r="B4358" s="2"/>
      <c r="C4358" s="2"/>
    </row>
    <row r="4359" spans="2:3" hidden="1">
      <c r="B4359" s="2"/>
      <c r="C4359" s="2"/>
    </row>
    <row r="4360" spans="2:3" hidden="1">
      <c r="B4360" s="2"/>
      <c r="C4360" s="2"/>
    </row>
    <row r="4361" spans="2:3" hidden="1">
      <c r="B4361" s="2"/>
      <c r="C4361" s="2"/>
    </row>
    <row r="4362" spans="2:3" hidden="1">
      <c r="B4362" s="2"/>
      <c r="C4362" s="2"/>
    </row>
    <row r="4363" spans="2:3" hidden="1">
      <c r="B4363" s="2"/>
      <c r="C4363" s="2"/>
    </row>
    <row r="4364" spans="2:3" hidden="1">
      <c r="B4364" s="2"/>
      <c r="C4364" s="2"/>
    </row>
    <row r="4365" spans="2:3" hidden="1">
      <c r="B4365" s="2"/>
      <c r="C4365" s="2"/>
    </row>
    <row r="4366" spans="2:3" hidden="1">
      <c r="B4366" s="2"/>
      <c r="C4366" s="2"/>
    </row>
    <row r="4367" spans="2:3" hidden="1">
      <c r="B4367" s="2"/>
      <c r="C4367" s="2"/>
    </row>
    <row r="4368" spans="2:3" hidden="1">
      <c r="B4368" s="2"/>
      <c r="C4368" s="2"/>
    </row>
    <row r="4369" spans="2:3" hidden="1">
      <c r="B4369" s="2"/>
      <c r="C4369" s="2"/>
    </row>
    <row r="4370" spans="2:3" hidden="1">
      <c r="B4370" s="2"/>
      <c r="C4370" s="2"/>
    </row>
    <row r="4371" spans="2:3" hidden="1">
      <c r="B4371" s="2"/>
      <c r="C4371" s="2"/>
    </row>
    <row r="4372" spans="2:3" hidden="1">
      <c r="B4372" s="2"/>
      <c r="C4372" s="2"/>
    </row>
    <row r="4373" spans="2:3" hidden="1">
      <c r="B4373" s="2"/>
      <c r="C4373" s="2"/>
    </row>
    <row r="4374" spans="2:3" hidden="1">
      <c r="B4374" s="2"/>
      <c r="C4374" s="2"/>
    </row>
    <row r="4375" spans="2:3" hidden="1">
      <c r="B4375" s="2"/>
      <c r="C4375" s="2"/>
    </row>
    <row r="4376" spans="2:3" hidden="1">
      <c r="B4376" s="2"/>
      <c r="C4376" s="2"/>
    </row>
    <row r="4377" spans="2:3" hidden="1">
      <c r="B4377" s="2"/>
      <c r="C4377" s="2"/>
    </row>
    <row r="4378" spans="2:3" hidden="1">
      <c r="B4378" s="2"/>
      <c r="C4378" s="2"/>
    </row>
    <row r="4379" spans="2:3" hidden="1">
      <c r="B4379" s="2"/>
      <c r="C4379" s="2"/>
    </row>
    <row r="4380" spans="2:3" hidden="1">
      <c r="B4380" s="2"/>
      <c r="C4380" s="2"/>
    </row>
    <row r="4381" spans="2:3" hidden="1">
      <c r="B4381" s="2"/>
      <c r="C4381" s="2"/>
    </row>
    <row r="4382" spans="2:3" hidden="1">
      <c r="B4382" s="2"/>
      <c r="C4382" s="2"/>
    </row>
    <row r="4383" spans="2:3" hidden="1">
      <c r="B4383" s="2"/>
      <c r="C4383" s="2"/>
    </row>
    <row r="4384" spans="2:3" hidden="1">
      <c r="B4384" s="2"/>
      <c r="C4384" s="2"/>
    </row>
    <row r="4385" spans="2:3" hidden="1">
      <c r="B4385" s="2"/>
      <c r="C4385" s="2"/>
    </row>
    <row r="4386" spans="2:3" hidden="1">
      <c r="B4386" s="2"/>
      <c r="C4386" s="2"/>
    </row>
    <row r="4387" spans="2:3" hidden="1">
      <c r="B4387" s="2"/>
      <c r="C4387" s="2"/>
    </row>
    <row r="4388" spans="2:3" hidden="1">
      <c r="B4388" s="2"/>
      <c r="C4388" s="2"/>
    </row>
    <row r="4389" spans="2:3" hidden="1">
      <c r="B4389" s="2"/>
      <c r="C4389" s="2"/>
    </row>
    <row r="4390" spans="2:3" hidden="1">
      <c r="B4390" s="2"/>
      <c r="C4390" s="2"/>
    </row>
    <row r="4391" spans="2:3" hidden="1">
      <c r="B4391" s="2"/>
      <c r="C4391" s="2"/>
    </row>
    <row r="4392" spans="2:3" hidden="1">
      <c r="B4392" s="2"/>
      <c r="C4392" s="2"/>
    </row>
    <row r="4393" spans="2:3" hidden="1">
      <c r="B4393" s="2"/>
      <c r="C4393" s="2"/>
    </row>
    <row r="4394" spans="2:3" hidden="1">
      <c r="B4394" s="2"/>
      <c r="C4394" s="2"/>
    </row>
    <row r="4395" spans="2:3" hidden="1">
      <c r="B4395" s="2"/>
      <c r="C4395" s="2"/>
    </row>
    <row r="4396" spans="2:3" hidden="1">
      <c r="B4396" s="2"/>
      <c r="C4396" s="2"/>
    </row>
    <row r="4397" spans="2:3" hidden="1">
      <c r="B4397" s="2"/>
      <c r="C4397" s="2"/>
    </row>
    <row r="4398" spans="2:3" hidden="1">
      <c r="B4398" s="2"/>
      <c r="C4398" s="2"/>
    </row>
    <row r="4399" spans="2:3" hidden="1">
      <c r="B4399" s="2"/>
      <c r="C4399" s="2"/>
    </row>
    <row r="4400" spans="2:3" hidden="1">
      <c r="B4400" s="2"/>
      <c r="C4400" s="2"/>
    </row>
    <row r="4401" spans="2:3" hidden="1">
      <c r="B4401" s="2"/>
      <c r="C4401" s="2"/>
    </row>
    <row r="4402" spans="2:3" hidden="1">
      <c r="B4402" s="2"/>
      <c r="C4402" s="2"/>
    </row>
    <row r="4403" spans="2:3" hidden="1">
      <c r="B4403" s="2"/>
      <c r="C4403" s="2"/>
    </row>
    <row r="4404" spans="2:3" hidden="1">
      <c r="B4404" s="2"/>
      <c r="C4404" s="2"/>
    </row>
    <row r="4405" spans="2:3" hidden="1">
      <c r="B4405" s="2"/>
      <c r="C4405" s="2"/>
    </row>
    <row r="4406" spans="2:3" hidden="1">
      <c r="B4406" s="2"/>
      <c r="C4406" s="2"/>
    </row>
    <row r="4407" spans="2:3" hidden="1">
      <c r="B4407" s="2"/>
      <c r="C4407" s="2"/>
    </row>
    <row r="4408" spans="2:3" hidden="1">
      <c r="B4408" s="2"/>
      <c r="C4408" s="2"/>
    </row>
    <row r="4409" spans="2:3" hidden="1">
      <c r="B4409" s="2"/>
      <c r="C4409" s="2"/>
    </row>
    <row r="4410" spans="2:3" hidden="1">
      <c r="B4410" s="2"/>
      <c r="C4410" s="2"/>
    </row>
    <row r="4411" spans="2:3" hidden="1">
      <c r="B4411" s="2"/>
      <c r="C4411" s="2"/>
    </row>
    <row r="4412" spans="2:3" hidden="1">
      <c r="B4412" s="2"/>
      <c r="C4412" s="2"/>
    </row>
    <row r="4413" spans="2:3" hidden="1">
      <c r="B4413" s="2"/>
      <c r="C4413" s="2"/>
    </row>
    <row r="4414" spans="2:3" hidden="1">
      <c r="B4414" s="2"/>
      <c r="C4414" s="2"/>
    </row>
    <row r="4415" spans="2:3" hidden="1">
      <c r="B4415" s="2"/>
      <c r="C4415" s="2"/>
    </row>
    <row r="4416" spans="2:3" hidden="1">
      <c r="B4416" s="2"/>
      <c r="C4416" s="2"/>
    </row>
    <row r="4417" spans="2:3" hidden="1">
      <c r="B4417" s="2"/>
      <c r="C4417" s="2"/>
    </row>
    <row r="4418" spans="2:3" hidden="1">
      <c r="B4418" s="2"/>
      <c r="C4418" s="2"/>
    </row>
    <row r="4419" spans="2:3" hidden="1">
      <c r="B4419" s="2"/>
      <c r="C4419" s="2"/>
    </row>
    <row r="4420" spans="2:3" hidden="1">
      <c r="B4420" s="2"/>
      <c r="C4420" s="2"/>
    </row>
    <row r="4421" spans="2:3" hidden="1">
      <c r="B4421" s="2"/>
      <c r="C4421" s="2"/>
    </row>
    <row r="4422" spans="2:3" hidden="1">
      <c r="B4422" s="2"/>
      <c r="C4422" s="2"/>
    </row>
    <row r="4423" spans="2:3" hidden="1">
      <c r="B4423" s="2"/>
      <c r="C4423" s="2"/>
    </row>
    <row r="4424" spans="2:3" hidden="1">
      <c r="B4424" s="2"/>
      <c r="C4424" s="2"/>
    </row>
    <row r="4425" spans="2:3" hidden="1">
      <c r="B4425" s="2"/>
      <c r="C4425" s="2"/>
    </row>
    <row r="4426" spans="2:3" hidden="1">
      <c r="B4426" s="2"/>
      <c r="C4426" s="2"/>
    </row>
    <row r="4427" spans="2:3" hidden="1">
      <c r="B4427" s="2"/>
      <c r="C4427" s="2"/>
    </row>
    <row r="4428" spans="2:3" hidden="1">
      <c r="B4428" s="2"/>
      <c r="C4428" s="2"/>
    </row>
    <row r="4429" spans="2:3" hidden="1">
      <c r="B4429" s="2"/>
      <c r="C4429" s="2"/>
    </row>
    <row r="4430" spans="2:3" hidden="1">
      <c r="B4430" s="2"/>
      <c r="C4430" s="2"/>
    </row>
    <row r="4431" spans="2:3" hidden="1">
      <c r="B4431" s="2"/>
      <c r="C4431" s="2"/>
    </row>
    <row r="4432" spans="2:3" hidden="1">
      <c r="B4432" s="2"/>
      <c r="C4432" s="2"/>
    </row>
    <row r="4433" spans="2:3" hidden="1">
      <c r="B4433" s="2"/>
      <c r="C4433" s="2"/>
    </row>
    <row r="4434" spans="2:3" hidden="1">
      <c r="B4434" s="2"/>
      <c r="C4434" s="2"/>
    </row>
    <row r="4435" spans="2:3" hidden="1">
      <c r="B4435" s="2"/>
      <c r="C4435" s="2"/>
    </row>
    <row r="4436" spans="2:3" hidden="1">
      <c r="B4436" s="2"/>
      <c r="C4436" s="2"/>
    </row>
    <row r="4437" spans="2:3" hidden="1">
      <c r="B4437" s="2"/>
      <c r="C4437" s="2"/>
    </row>
    <row r="4438" spans="2:3" hidden="1">
      <c r="B4438" s="2"/>
      <c r="C4438" s="2"/>
    </row>
    <row r="4439" spans="2:3" hidden="1">
      <c r="B4439" s="2"/>
      <c r="C4439" s="2"/>
    </row>
    <row r="4440" spans="2:3" hidden="1">
      <c r="B4440" s="2"/>
      <c r="C4440" s="2"/>
    </row>
    <row r="4441" spans="2:3" hidden="1">
      <c r="B4441" s="2"/>
      <c r="C4441" s="2"/>
    </row>
    <row r="4442" spans="2:3" hidden="1">
      <c r="B4442" s="2"/>
      <c r="C4442" s="2"/>
    </row>
    <row r="4443" spans="2:3" hidden="1">
      <c r="B4443" s="2"/>
      <c r="C4443" s="2"/>
    </row>
    <row r="4444" spans="2:3" hidden="1">
      <c r="B4444" s="2"/>
      <c r="C4444" s="2"/>
    </row>
    <row r="4445" spans="2:3" hidden="1">
      <c r="B4445" s="2"/>
      <c r="C4445" s="2"/>
    </row>
    <row r="4446" spans="2:3" hidden="1">
      <c r="B4446" s="2"/>
      <c r="C4446" s="2"/>
    </row>
    <row r="4447" spans="2:3" hidden="1">
      <c r="B4447" s="2"/>
      <c r="C4447" s="2"/>
    </row>
    <row r="4448" spans="2:3" hidden="1">
      <c r="B4448" s="2"/>
      <c r="C4448" s="2"/>
    </row>
    <row r="4449" spans="2:3" hidden="1">
      <c r="B4449" s="2"/>
      <c r="C4449" s="2"/>
    </row>
    <row r="4450" spans="2:3" hidden="1">
      <c r="B4450" s="2"/>
      <c r="C4450" s="2"/>
    </row>
    <row r="4451" spans="2:3" hidden="1">
      <c r="B4451" s="2"/>
      <c r="C4451" s="2"/>
    </row>
    <row r="4452" spans="2:3" hidden="1">
      <c r="B4452" s="2"/>
      <c r="C4452" s="2"/>
    </row>
    <row r="4453" spans="2:3" hidden="1">
      <c r="B4453" s="2"/>
      <c r="C4453" s="2"/>
    </row>
    <row r="4454" spans="2:3" hidden="1">
      <c r="B4454" s="2"/>
      <c r="C4454" s="2"/>
    </row>
    <row r="4455" spans="2:3" hidden="1">
      <c r="B4455" s="2"/>
      <c r="C4455" s="2"/>
    </row>
    <row r="4456" spans="2:3" hidden="1">
      <c r="B4456" s="2"/>
      <c r="C4456" s="2"/>
    </row>
    <row r="4457" spans="2:3" hidden="1">
      <c r="B4457" s="2"/>
      <c r="C4457" s="2"/>
    </row>
    <row r="4458" spans="2:3" hidden="1">
      <c r="B4458" s="2"/>
      <c r="C4458" s="2"/>
    </row>
    <row r="4459" spans="2:3" hidden="1">
      <c r="B4459" s="2"/>
      <c r="C4459" s="2"/>
    </row>
    <row r="4460" spans="2:3" hidden="1">
      <c r="B4460" s="2"/>
      <c r="C4460" s="2"/>
    </row>
    <row r="4461" spans="2:3" hidden="1">
      <c r="B4461" s="2"/>
      <c r="C4461" s="2"/>
    </row>
    <row r="4462" spans="2:3" hidden="1">
      <c r="B4462" s="2"/>
      <c r="C4462" s="2"/>
    </row>
    <row r="4463" spans="2:3" hidden="1">
      <c r="B4463" s="2"/>
      <c r="C4463" s="2"/>
    </row>
    <row r="4464" spans="2:3" hidden="1">
      <c r="B4464" s="2"/>
      <c r="C4464" s="2"/>
    </row>
    <row r="4465" spans="2:3" hidden="1">
      <c r="B4465" s="2"/>
      <c r="C4465" s="2"/>
    </row>
    <row r="4466" spans="2:3" hidden="1">
      <c r="B4466" s="2"/>
      <c r="C4466" s="2"/>
    </row>
    <row r="4467" spans="2:3" hidden="1">
      <c r="B4467" s="2"/>
      <c r="C4467" s="2"/>
    </row>
    <row r="4468" spans="2:3" hidden="1">
      <c r="B4468" s="2"/>
      <c r="C4468" s="2"/>
    </row>
    <row r="4469" spans="2:3" hidden="1">
      <c r="B4469" s="2"/>
      <c r="C4469" s="2"/>
    </row>
    <row r="4470" spans="2:3" hidden="1">
      <c r="B4470" s="2"/>
      <c r="C4470" s="2"/>
    </row>
    <row r="4471" spans="2:3" hidden="1">
      <c r="B4471" s="2"/>
      <c r="C4471" s="2"/>
    </row>
    <row r="4472" spans="2:3" hidden="1">
      <c r="B4472" s="2"/>
      <c r="C4472" s="2"/>
    </row>
    <row r="4473" spans="2:3" hidden="1">
      <c r="B4473" s="2"/>
      <c r="C4473" s="2"/>
    </row>
    <row r="4474" spans="2:3" hidden="1">
      <c r="B4474" s="2"/>
      <c r="C4474" s="2"/>
    </row>
    <row r="4475" spans="2:3" hidden="1">
      <c r="B4475" s="2"/>
      <c r="C4475" s="2"/>
    </row>
    <row r="4476" spans="2:3" hidden="1">
      <c r="B4476" s="2"/>
      <c r="C4476" s="2"/>
    </row>
    <row r="4477" spans="2:3" hidden="1">
      <c r="B4477" s="2"/>
      <c r="C4477" s="2"/>
    </row>
    <row r="4478" spans="2:3" hidden="1">
      <c r="B4478" s="2"/>
      <c r="C4478" s="2"/>
    </row>
    <row r="4479" spans="2:3" hidden="1">
      <c r="B4479" s="2"/>
      <c r="C4479" s="2"/>
    </row>
    <row r="4480" spans="2:3" hidden="1">
      <c r="B4480" s="2"/>
      <c r="C4480" s="2"/>
    </row>
    <row r="4481" spans="2:3" hidden="1">
      <c r="B4481" s="2"/>
      <c r="C4481" s="2"/>
    </row>
    <row r="4482" spans="2:3" hidden="1">
      <c r="B4482" s="2"/>
      <c r="C4482" s="2"/>
    </row>
    <row r="4483" spans="2:3" hidden="1">
      <c r="B4483" s="2"/>
      <c r="C4483" s="2"/>
    </row>
    <row r="4484" spans="2:3" hidden="1">
      <c r="B4484" s="2"/>
      <c r="C4484" s="2"/>
    </row>
    <row r="4485" spans="2:3" hidden="1">
      <c r="B4485" s="2"/>
      <c r="C4485" s="2"/>
    </row>
    <row r="4486" spans="2:3" hidden="1">
      <c r="B4486" s="2"/>
      <c r="C4486" s="2"/>
    </row>
    <row r="4487" spans="2:3" hidden="1">
      <c r="B4487" s="2"/>
      <c r="C4487" s="2"/>
    </row>
    <row r="4488" spans="2:3" hidden="1">
      <c r="B4488" s="2"/>
      <c r="C4488" s="2"/>
    </row>
    <row r="4489" spans="2:3" hidden="1">
      <c r="B4489" s="2"/>
      <c r="C4489" s="2"/>
    </row>
    <row r="4490" spans="2:3" hidden="1">
      <c r="B4490" s="2"/>
      <c r="C4490" s="2"/>
    </row>
    <row r="4491" spans="2:3" hidden="1">
      <c r="B4491" s="2"/>
      <c r="C4491" s="2"/>
    </row>
    <row r="4492" spans="2:3" hidden="1">
      <c r="B4492" s="2"/>
      <c r="C4492" s="2"/>
    </row>
    <row r="4493" spans="2:3" hidden="1">
      <c r="B4493" s="2"/>
      <c r="C4493" s="2"/>
    </row>
    <row r="4494" spans="2:3" hidden="1">
      <c r="B4494" s="2"/>
      <c r="C4494" s="2"/>
    </row>
    <row r="4495" spans="2:3" hidden="1">
      <c r="B4495" s="2"/>
      <c r="C4495" s="2"/>
    </row>
    <row r="4496" spans="2:3" hidden="1">
      <c r="B4496" s="2"/>
      <c r="C4496" s="2"/>
    </row>
    <row r="4497" spans="2:3" hidden="1">
      <c r="B4497" s="2"/>
      <c r="C4497" s="2"/>
    </row>
    <row r="4498" spans="2:3" hidden="1">
      <c r="B4498" s="2"/>
      <c r="C4498" s="2"/>
    </row>
    <row r="4499" spans="2:3" hidden="1">
      <c r="B4499" s="2"/>
      <c r="C4499" s="2"/>
    </row>
    <row r="4500" spans="2:3" hidden="1">
      <c r="B4500" s="2"/>
      <c r="C4500" s="2"/>
    </row>
    <row r="4501" spans="2:3" hidden="1">
      <c r="B4501" s="2"/>
      <c r="C4501" s="2"/>
    </row>
    <row r="4502" spans="2:3" hidden="1">
      <c r="B4502" s="2"/>
      <c r="C4502" s="2"/>
    </row>
    <row r="4503" spans="2:3" hidden="1">
      <c r="B4503" s="2"/>
      <c r="C4503" s="2"/>
    </row>
    <row r="4504" spans="2:3" hidden="1">
      <c r="B4504" s="2"/>
      <c r="C4504" s="2"/>
    </row>
    <row r="4505" spans="2:3" hidden="1">
      <c r="B4505" s="2"/>
      <c r="C4505" s="2"/>
    </row>
    <row r="4506" spans="2:3" hidden="1">
      <c r="B4506" s="2"/>
      <c r="C4506" s="2"/>
    </row>
    <row r="4507" spans="2:3" hidden="1">
      <c r="B4507" s="2"/>
      <c r="C4507" s="2"/>
    </row>
    <row r="4508" spans="2:3" hidden="1">
      <c r="B4508" s="2"/>
      <c r="C4508" s="2"/>
    </row>
    <row r="4509" spans="2:3" hidden="1">
      <c r="B4509" s="2"/>
      <c r="C4509" s="2"/>
    </row>
    <row r="4510" spans="2:3" hidden="1">
      <c r="B4510" s="2"/>
      <c r="C4510" s="2"/>
    </row>
    <row r="4511" spans="2:3" hidden="1">
      <c r="B4511" s="2"/>
      <c r="C4511" s="2"/>
    </row>
    <row r="4512" spans="2:3" hidden="1">
      <c r="B4512" s="2"/>
      <c r="C4512" s="2"/>
    </row>
    <row r="4513" spans="2:3" hidden="1">
      <c r="B4513" s="2"/>
      <c r="C4513" s="2"/>
    </row>
    <row r="4514" spans="2:3" hidden="1">
      <c r="B4514" s="2"/>
      <c r="C4514" s="2"/>
    </row>
    <row r="4515" spans="2:3" hidden="1">
      <c r="B4515" s="2"/>
      <c r="C4515" s="2"/>
    </row>
    <row r="4516" spans="2:3" hidden="1">
      <c r="B4516" s="2"/>
      <c r="C4516" s="2"/>
    </row>
    <row r="4517" spans="2:3" hidden="1">
      <c r="B4517" s="2"/>
      <c r="C4517" s="2"/>
    </row>
    <row r="4518" spans="2:3" hidden="1">
      <c r="B4518" s="2"/>
      <c r="C4518" s="2"/>
    </row>
    <row r="4519" spans="2:3" hidden="1">
      <c r="B4519" s="2"/>
      <c r="C4519" s="2"/>
    </row>
    <row r="4520" spans="2:3" hidden="1">
      <c r="B4520" s="2"/>
      <c r="C4520" s="2"/>
    </row>
    <row r="4521" spans="2:3" hidden="1">
      <c r="B4521" s="2"/>
      <c r="C4521" s="2"/>
    </row>
    <row r="4522" spans="2:3" hidden="1">
      <c r="B4522" s="2"/>
      <c r="C4522" s="2"/>
    </row>
    <row r="4523" spans="2:3" hidden="1">
      <c r="B4523" s="2"/>
      <c r="C4523" s="2"/>
    </row>
    <row r="4524" spans="2:3" hidden="1">
      <c r="B4524" s="2"/>
      <c r="C4524" s="2"/>
    </row>
    <row r="4525" spans="2:3" hidden="1">
      <c r="B4525" s="2"/>
      <c r="C4525" s="2"/>
    </row>
    <row r="4526" spans="2:3" hidden="1">
      <c r="B4526" s="2"/>
      <c r="C4526" s="2"/>
    </row>
    <row r="4527" spans="2:3" hidden="1">
      <c r="B4527" s="2"/>
      <c r="C4527" s="2"/>
    </row>
    <row r="4528" spans="2:3" hidden="1">
      <c r="B4528" s="2"/>
      <c r="C4528" s="2"/>
    </row>
    <row r="4529" spans="2:3" hidden="1">
      <c r="B4529" s="2"/>
      <c r="C4529" s="2"/>
    </row>
    <row r="4530" spans="2:3" hidden="1">
      <c r="B4530" s="2"/>
      <c r="C4530" s="2"/>
    </row>
    <row r="4531" spans="2:3" hidden="1">
      <c r="B4531" s="2"/>
      <c r="C4531" s="2"/>
    </row>
    <row r="4532" spans="2:3" hidden="1">
      <c r="B4532" s="2"/>
      <c r="C4532" s="2"/>
    </row>
    <row r="4533" spans="2:3" hidden="1">
      <c r="B4533" s="2"/>
      <c r="C4533" s="2"/>
    </row>
    <row r="4534" spans="2:3" hidden="1">
      <c r="B4534" s="2"/>
      <c r="C4534" s="2"/>
    </row>
    <row r="4535" spans="2:3" hidden="1">
      <c r="B4535" s="2"/>
      <c r="C4535" s="2"/>
    </row>
    <row r="4536" spans="2:3" hidden="1">
      <c r="B4536" s="2"/>
      <c r="C4536" s="2"/>
    </row>
    <row r="4537" spans="2:3" hidden="1">
      <c r="B4537" s="2"/>
      <c r="C4537" s="2"/>
    </row>
    <row r="4538" spans="2:3" hidden="1">
      <c r="B4538" s="2"/>
      <c r="C4538" s="2"/>
    </row>
    <row r="4539" spans="2:3" hidden="1">
      <c r="B4539" s="2"/>
      <c r="C4539" s="2"/>
    </row>
    <row r="4540" spans="2:3" hidden="1">
      <c r="B4540" s="2"/>
      <c r="C4540" s="2"/>
    </row>
    <row r="4541" spans="2:3" hidden="1">
      <c r="B4541" s="2"/>
      <c r="C4541" s="2"/>
    </row>
    <row r="4542" spans="2:3" hidden="1">
      <c r="B4542" s="2"/>
      <c r="C4542" s="2"/>
    </row>
    <row r="4543" spans="2:3" hidden="1">
      <c r="B4543" s="2"/>
      <c r="C4543" s="2"/>
    </row>
    <row r="4544" spans="2:3" hidden="1">
      <c r="B4544" s="2"/>
      <c r="C4544" s="2"/>
    </row>
    <row r="4545" spans="2:3" hidden="1">
      <c r="B4545" s="2"/>
      <c r="C4545" s="2"/>
    </row>
    <row r="4546" spans="2:3" hidden="1">
      <c r="B4546" s="2"/>
      <c r="C4546" s="2"/>
    </row>
    <row r="4547" spans="2:3" hidden="1">
      <c r="B4547" s="2"/>
      <c r="C4547" s="2"/>
    </row>
    <row r="4548" spans="2:3" hidden="1">
      <c r="B4548" s="2"/>
      <c r="C4548" s="2"/>
    </row>
    <row r="4549" spans="2:3" hidden="1">
      <c r="B4549" s="2"/>
      <c r="C4549" s="2"/>
    </row>
    <row r="4550" spans="2:3" hidden="1">
      <c r="B4550" s="2"/>
      <c r="C4550" s="2"/>
    </row>
    <row r="4551" spans="2:3" hidden="1">
      <c r="B4551" s="2"/>
      <c r="C4551" s="2"/>
    </row>
    <row r="4552" spans="2:3" hidden="1">
      <c r="B4552" s="2"/>
      <c r="C4552" s="2"/>
    </row>
    <row r="4553" spans="2:3" hidden="1">
      <c r="B4553" s="2"/>
      <c r="C4553" s="2"/>
    </row>
    <row r="4554" spans="2:3" hidden="1">
      <c r="B4554" s="2"/>
      <c r="C4554" s="2"/>
    </row>
    <row r="4555" spans="2:3" hidden="1">
      <c r="B4555" s="2"/>
      <c r="C4555" s="2"/>
    </row>
    <row r="4556" spans="2:3" hidden="1">
      <c r="B4556" s="2"/>
      <c r="C4556" s="2"/>
    </row>
    <row r="4557" spans="2:3" hidden="1">
      <c r="B4557" s="2"/>
      <c r="C4557" s="2"/>
    </row>
    <row r="4558" spans="2:3" hidden="1">
      <c r="B4558" s="2"/>
      <c r="C4558" s="2"/>
    </row>
    <row r="4559" spans="2:3" hidden="1">
      <c r="B4559" s="2"/>
      <c r="C4559" s="2"/>
    </row>
    <row r="4560" spans="2:3" hidden="1">
      <c r="B4560" s="2"/>
      <c r="C4560" s="2"/>
    </row>
    <row r="4561" spans="2:3" hidden="1">
      <c r="B4561" s="2"/>
      <c r="C4561" s="2"/>
    </row>
    <row r="4562" spans="2:3" hidden="1">
      <c r="B4562" s="2"/>
      <c r="C4562" s="2"/>
    </row>
    <row r="4563" spans="2:3" hidden="1">
      <c r="B4563" s="2"/>
      <c r="C4563" s="2"/>
    </row>
    <row r="4564" spans="2:3" hidden="1">
      <c r="B4564" s="2"/>
      <c r="C4564" s="2"/>
    </row>
    <row r="4565" spans="2:3" hidden="1">
      <c r="B4565" s="2"/>
      <c r="C4565" s="2"/>
    </row>
    <row r="4566" spans="2:3" hidden="1">
      <c r="B4566" s="2"/>
      <c r="C4566" s="2"/>
    </row>
    <row r="4567" spans="2:3" hidden="1">
      <c r="B4567" s="2"/>
      <c r="C4567" s="2"/>
    </row>
    <row r="4568" spans="2:3" hidden="1">
      <c r="B4568" s="2"/>
      <c r="C4568" s="2"/>
    </row>
    <row r="4569" spans="2:3" hidden="1">
      <c r="B4569" s="2"/>
      <c r="C4569" s="2"/>
    </row>
    <row r="4570" spans="2:3" hidden="1">
      <c r="B4570" s="2"/>
      <c r="C4570" s="2"/>
    </row>
    <row r="4571" spans="2:3" hidden="1">
      <c r="B4571" s="2"/>
      <c r="C4571" s="2"/>
    </row>
    <row r="4572" spans="2:3" hidden="1">
      <c r="B4572" s="2"/>
      <c r="C4572" s="2"/>
    </row>
    <row r="4573" spans="2:3" hidden="1">
      <c r="B4573" s="2"/>
      <c r="C4573" s="2"/>
    </row>
    <row r="4574" spans="2:3" hidden="1">
      <c r="B4574" s="2"/>
      <c r="C4574" s="2"/>
    </row>
    <row r="4575" spans="2:3" hidden="1">
      <c r="B4575" s="2"/>
      <c r="C4575" s="2"/>
    </row>
    <row r="4576" spans="2:3" hidden="1">
      <c r="B4576" s="2"/>
      <c r="C4576" s="2"/>
    </row>
    <row r="4577" spans="2:3" hidden="1">
      <c r="B4577" s="2"/>
      <c r="C4577" s="2"/>
    </row>
    <row r="4578" spans="2:3" hidden="1">
      <c r="B4578" s="2"/>
      <c r="C4578" s="2"/>
    </row>
    <row r="4579" spans="2:3" hidden="1">
      <c r="B4579" s="2"/>
      <c r="C4579" s="2"/>
    </row>
    <row r="4580" spans="2:3" hidden="1">
      <c r="B4580" s="2"/>
      <c r="C4580" s="2"/>
    </row>
    <row r="4581" spans="2:3" hidden="1">
      <c r="B4581" s="2"/>
      <c r="C4581" s="2"/>
    </row>
    <row r="4582" spans="2:3" hidden="1">
      <c r="B4582" s="2"/>
      <c r="C4582" s="2"/>
    </row>
    <row r="4583" spans="2:3" hidden="1">
      <c r="B4583" s="2"/>
      <c r="C4583" s="2"/>
    </row>
    <row r="4584" spans="2:3" hidden="1">
      <c r="B4584" s="2"/>
      <c r="C4584" s="2"/>
    </row>
    <row r="4585" spans="2:3" hidden="1">
      <c r="B4585" s="2"/>
      <c r="C4585" s="2"/>
    </row>
    <row r="4586" spans="2:3" hidden="1">
      <c r="B4586" s="2"/>
      <c r="C4586" s="2"/>
    </row>
    <row r="4587" spans="2:3" hidden="1">
      <c r="B4587" s="2"/>
      <c r="C4587" s="2"/>
    </row>
    <row r="4588" spans="2:3" hidden="1">
      <c r="B4588" s="2"/>
      <c r="C4588" s="2"/>
    </row>
    <row r="4589" spans="2:3" hidden="1">
      <c r="B4589" s="2"/>
      <c r="C4589" s="2"/>
    </row>
    <row r="4590" spans="2:3" hidden="1">
      <c r="B4590" s="2"/>
      <c r="C4590" s="2"/>
    </row>
    <row r="4591" spans="2:3" hidden="1">
      <c r="B4591" s="2"/>
      <c r="C4591" s="2"/>
    </row>
    <row r="4592" spans="2:3" hidden="1">
      <c r="B4592" s="2"/>
      <c r="C4592" s="2"/>
    </row>
    <row r="4593" spans="2:3" hidden="1">
      <c r="B4593" s="2"/>
      <c r="C4593" s="2"/>
    </row>
    <row r="4594" spans="2:3" hidden="1">
      <c r="B4594" s="2"/>
      <c r="C4594" s="2"/>
    </row>
    <row r="4595" spans="2:3" hidden="1">
      <c r="B4595" s="2"/>
      <c r="C4595" s="2"/>
    </row>
    <row r="4596" spans="2:3" hidden="1">
      <c r="B4596" s="2"/>
      <c r="C4596" s="2"/>
    </row>
    <row r="4597" spans="2:3" hidden="1">
      <c r="B4597" s="2"/>
      <c r="C4597" s="2"/>
    </row>
    <row r="4598" spans="2:3" hidden="1">
      <c r="B4598" s="2"/>
      <c r="C4598" s="2"/>
    </row>
    <row r="4599" spans="2:3" hidden="1">
      <c r="B4599" s="2"/>
      <c r="C4599" s="2"/>
    </row>
    <row r="4600" spans="2:3" hidden="1">
      <c r="B4600" s="2"/>
      <c r="C4600" s="2"/>
    </row>
    <row r="4601" spans="2:3" hidden="1">
      <c r="B4601" s="2"/>
      <c r="C4601" s="2"/>
    </row>
    <row r="4602" spans="2:3" hidden="1">
      <c r="B4602" s="2"/>
      <c r="C4602" s="2"/>
    </row>
    <row r="4603" spans="2:3" hidden="1">
      <c r="B4603" s="2"/>
      <c r="C4603" s="2"/>
    </row>
    <row r="4604" spans="2:3" hidden="1">
      <c r="B4604" s="2"/>
      <c r="C4604" s="2"/>
    </row>
    <row r="4605" spans="2:3" hidden="1">
      <c r="B4605" s="2"/>
      <c r="C4605" s="2"/>
    </row>
    <row r="4606" spans="2:3" hidden="1">
      <c r="B4606" s="2"/>
      <c r="C4606" s="2"/>
    </row>
    <row r="4607" spans="2:3" hidden="1">
      <c r="B4607" s="2"/>
      <c r="C4607" s="2"/>
    </row>
    <row r="4608" spans="2:3" hidden="1">
      <c r="B4608" s="2"/>
      <c r="C4608" s="2"/>
    </row>
    <row r="4609" spans="2:3" hidden="1">
      <c r="B4609" s="2"/>
      <c r="C4609" s="2"/>
    </row>
    <row r="4610" spans="2:3" hidden="1">
      <c r="B4610" s="2"/>
      <c r="C4610" s="2"/>
    </row>
    <row r="4611" spans="2:3" hidden="1">
      <c r="B4611" s="2"/>
      <c r="C4611" s="2"/>
    </row>
    <row r="4612" spans="2:3" hidden="1">
      <c r="B4612" s="2"/>
      <c r="C4612" s="2"/>
    </row>
    <row r="4613" spans="2:3" hidden="1">
      <c r="B4613" s="2"/>
      <c r="C4613" s="2"/>
    </row>
    <row r="4614" spans="2:3" hidden="1">
      <c r="B4614" s="2"/>
      <c r="C4614" s="2"/>
    </row>
    <row r="4615" spans="2:3" hidden="1">
      <c r="B4615" s="2"/>
      <c r="C4615" s="2"/>
    </row>
    <row r="4616" spans="2:3" hidden="1">
      <c r="B4616" s="2"/>
      <c r="C4616" s="2"/>
    </row>
    <row r="4617" spans="2:3" hidden="1">
      <c r="B4617" s="2"/>
      <c r="C4617" s="2"/>
    </row>
    <row r="4618" spans="2:3" hidden="1">
      <c r="B4618" s="2"/>
      <c r="C4618" s="2"/>
    </row>
    <row r="4619" spans="2:3" hidden="1">
      <c r="B4619" s="2"/>
      <c r="C4619" s="2"/>
    </row>
    <row r="4620" spans="2:3" hidden="1">
      <c r="B4620" s="2"/>
      <c r="C4620" s="2"/>
    </row>
    <row r="4621" spans="2:3" hidden="1">
      <c r="B4621" s="2"/>
      <c r="C4621" s="2"/>
    </row>
    <row r="4622" spans="2:3" hidden="1">
      <c r="B4622" s="2"/>
      <c r="C4622" s="2"/>
    </row>
    <row r="4623" spans="2:3" hidden="1">
      <c r="B4623" s="2"/>
      <c r="C4623" s="2"/>
    </row>
    <row r="4624" spans="2:3" hidden="1">
      <c r="B4624" s="2"/>
      <c r="C4624" s="2"/>
    </row>
    <row r="4625" spans="2:3" hidden="1">
      <c r="B4625" s="2"/>
      <c r="C4625" s="2"/>
    </row>
    <row r="4626" spans="2:3" hidden="1">
      <c r="B4626" s="2"/>
      <c r="C4626" s="2"/>
    </row>
    <row r="4627" spans="2:3" hidden="1">
      <c r="B4627" s="2"/>
      <c r="C4627" s="2"/>
    </row>
    <row r="4628" spans="2:3" hidden="1">
      <c r="B4628" s="2"/>
      <c r="C4628" s="2"/>
    </row>
    <row r="4629" spans="2:3" hidden="1">
      <c r="B4629" s="2"/>
      <c r="C4629" s="2"/>
    </row>
    <row r="4630" spans="2:3" hidden="1">
      <c r="B4630" s="2"/>
      <c r="C4630" s="2"/>
    </row>
    <row r="4631" spans="2:3" hidden="1">
      <c r="B4631" s="2"/>
      <c r="C4631" s="2"/>
    </row>
    <row r="4632" spans="2:3" hidden="1">
      <c r="B4632" s="2"/>
      <c r="C4632" s="2"/>
    </row>
    <row r="4633" spans="2:3" hidden="1">
      <c r="B4633" s="2"/>
      <c r="C4633" s="2"/>
    </row>
    <row r="4634" spans="2:3" hidden="1">
      <c r="B4634" s="2"/>
      <c r="C4634" s="2"/>
    </row>
    <row r="4635" spans="2:3" hidden="1">
      <c r="B4635" s="2"/>
      <c r="C4635" s="2"/>
    </row>
    <row r="4636" spans="2:3" hidden="1">
      <c r="B4636" s="2"/>
      <c r="C4636" s="2"/>
    </row>
    <row r="4637" spans="2:3" hidden="1">
      <c r="B4637" s="2"/>
      <c r="C4637" s="2"/>
    </row>
    <row r="4638" spans="2:3" hidden="1">
      <c r="B4638" s="2"/>
      <c r="C4638" s="2"/>
    </row>
    <row r="4639" spans="2:3" hidden="1">
      <c r="B4639" s="2"/>
      <c r="C4639" s="2"/>
    </row>
    <row r="4640" spans="2:3" hidden="1">
      <c r="B4640" s="2"/>
      <c r="C4640" s="2"/>
    </row>
    <row r="4641" spans="2:3" hidden="1">
      <c r="B4641" s="2"/>
      <c r="C4641" s="2"/>
    </row>
    <row r="4642" spans="2:3" hidden="1">
      <c r="B4642" s="2"/>
      <c r="C4642" s="2"/>
    </row>
    <row r="4643" spans="2:3" hidden="1">
      <c r="B4643" s="2"/>
      <c r="C4643" s="2"/>
    </row>
    <row r="4644" spans="2:3" hidden="1">
      <c r="B4644" s="2"/>
      <c r="C4644" s="2"/>
    </row>
    <row r="4645" spans="2:3" hidden="1">
      <c r="B4645" s="2"/>
      <c r="C4645" s="2"/>
    </row>
    <row r="4646" spans="2:3" hidden="1">
      <c r="B4646" s="2"/>
      <c r="C4646" s="2"/>
    </row>
    <row r="4647" spans="2:3" hidden="1">
      <c r="B4647" s="2"/>
      <c r="C4647" s="2"/>
    </row>
    <row r="4648" spans="2:3" hidden="1">
      <c r="B4648" s="2"/>
      <c r="C4648" s="2"/>
    </row>
    <row r="4649" spans="2:3" hidden="1">
      <c r="B4649" s="2"/>
      <c r="C4649" s="2"/>
    </row>
    <row r="4650" spans="2:3" hidden="1">
      <c r="B4650" s="2"/>
      <c r="C4650" s="2"/>
    </row>
    <row r="4651" spans="2:3" hidden="1">
      <c r="B4651" s="2"/>
      <c r="C4651" s="2"/>
    </row>
    <row r="4652" spans="2:3" hidden="1">
      <c r="B4652" s="2"/>
      <c r="C4652" s="2"/>
    </row>
    <row r="4653" spans="2:3" hidden="1">
      <c r="B4653" s="2"/>
      <c r="C4653" s="2"/>
    </row>
    <row r="4654" spans="2:3" hidden="1">
      <c r="B4654" s="2"/>
      <c r="C4654" s="2"/>
    </row>
    <row r="4655" spans="2:3" hidden="1">
      <c r="B4655" s="2"/>
      <c r="C4655" s="2"/>
    </row>
    <row r="4656" spans="2:3" hidden="1">
      <c r="B4656" s="2"/>
      <c r="C4656" s="2"/>
    </row>
    <row r="4657" spans="2:3" hidden="1">
      <c r="B4657" s="2"/>
      <c r="C4657" s="2"/>
    </row>
    <row r="4658" spans="2:3" hidden="1">
      <c r="B4658" s="2"/>
      <c r="C4658" s="2"/>
    </row>
    <row r="4659" spans="2:3" hidden="1">
      <c r="B4659" s="2"/>
      <c r="C4659" s="2"/>
    </row>
    <row r="4660" spans="2:3" hidden="1">
      <c r="B4660" s="2"/>
      <c r="C4660" s="2"/>
    </row>
    <row r="4661" spans="2:3" hidden="1">
      <c r="B4661" s="2"/>
      <c r="C4661" s="2"/>
    </row>
    <row r="4662" spans="2:3" hidden="1">
      <c r="B4662" s="2"/>
      <c r="C4662" s="2"/>
    </row>
    <row r="4663" spans="2:3" hidden="1">
      <c r="B4663" s="2"/>
      <c r="C4663" s="2"/>
    </row>
    <row r="4664" spans="2:3" hidden="1">
      <c r="B4664" s="2"/>
      <c r="C4664" s="2"/>
    </row>
    <row r="4665" spans="2:3" hidden="1">
      <c r="B4665" s="2"/>
      <c r="C4665" s="2"/>
    </row>
    <row r="4666" spans="2:3" hidden="1">
      <c r="B4666" s="2"/>
      <c r="C4666" s="2"/>
    </row>
    <row r="4667" spans="2:3" hidden="1">
      <c r="B4667" s="2"/>
      <c r="C4667" s="2"/>
    </row>
    <row r="4668" spans="2:3" hidden="1">
      <c r="B4668" s="2"/>
      <c r="C4668" s="2"/>
    </row>
    <row r="4669" spans="2:3" hidden="1">
      <c r="B4669" s="2"/>
      <c r="C4669" s="2"/>
    </row>
    <row r="4670" spans="2:3" hidden="1">
      <c r="B4670" s="2"/>
      <c r="C4670" s="2"/>
    </row>
    <row r="4671" spans="2:3" hidden="1">
      <c r="B4671" s="2"/>
      <c r="C4671" s="2"/>
    </row>
    <row r="4672" spans="2:3" hidden="1">
      <c r="B4672" s="2"/>
      <c r="C4672" s="2"/>
    </row>
    <row r="4673" spans="2:3" hidden="1">
      <c r="B4673" s="2"/>
      <c r="C4673" s="2"/>
    </row>
    <row r="4674" spans="2:3" hidden="1">
      <c r="B4674" s="2"/>
      <c r="C4674" s="2"/>
    </row>
    <row r="4675" spans="2:3" hidden="1">
      <c r="B4675" s="2"/>
      <c r="C4675" s="2"/>
    </row>
    <row r="4676" spans="2:3" hidden="1">
      <c r="B4676" s="2"/>
      <c r="C4676" s="2"/>
    </row>
    <row r="4677" spans="2:3" hidden="1">
      <c r="B4677" s="2"/>
      <c r="C4677" s="2"/>
    </row>
    <row r="4678" spans="2:3" hidden="1">
      <c r="B4678" s="2"/>
      <c r="C4678" s="2"/>
    </row>
    <row r="4679" spans="2:3" hidden="1">
      <c r="B4679" s="2"/>
      <c r="C4679" s="2"/>
    </row>
    <row r="4680" spans="2:3" hidden="1">
      <c r="B4680" s="2"/>
      <c r="C4680" s="2"/>
    </row>
    <row r="4681" spans="2:3" hidden="1">
      <c r="B4681" s="2"/>
      <c r="C4681" s="2"/>
    </row>
    <row r="4682" spans="2:3" hidden="1">
      <c r="B4682" s="2"/>
      <c r="C4682" s="2"/>
    </row>
    <row r="4683" spans="2:3" hidden="1">
      <c r="B4683" s="2"/>
      <c r="C4683" s="2"/>
    </row>
    <row r="4684" spans="2:3" hidden="1">
      <c r="B4684" s="2"/>
      <c r="C4684" s="2"/>
    </row>
    <row r="4685" spans="2:3" hidden="1">
      <c r="B4685" s="2"/>
      <c r="C4685" s="2"/>
    </row>
    <row r="4686" spans="2:3" hidden="1">
      <c r="B4686" s="2"/>
      <c r="C4686" s="2"/>
    </row>
    <row r="4687" spans="2:3" hidden="1">
      <c r="B4687" s="2"/>
      <c r="C4687" s="2"/>
    </row>
    <row r="4688" spans="2:3" hidden="1">
      <c r="B4688" s="2"/>
      <c r="C4688" s="2"/>
    </row>
    <row r="4689" spans="2:3" hidden="1">
      <c r="B4689" s="2"/>
      <c r="C4689" s="2"/>
    </row>
    <row r="4690" spans="2:3" hidden="1">
      <c r="B4690" s="2"/>
      <c r="C4690" s="2"/>
    </row>
    <row r="4691" spans="2:3" hidden="1">
      <c r="B4691" s="2"/>
      <c r="C4691" s="2"/>
    </row>
    <row r="4692" spans="2:3" hidden="1">
      <c r="B4692" s="2"/>
      <c r="C4692" s="2"/>
    </row>
    <row r="4693" spans="2:3" hidden="1">
      <c r="B4693" s="2"/>
      <c r="C4693" s="2"/>
    </row>
    <row r="4694" spans="2:3" hidden="1">
      <c r="B4694" s="2"/>
      <c r="C4694" s="2"/>
    </row>
    <row r="4695" spans="2:3" hidden="1">
      <c r="B4695" s="2"/>
      <c r="C4695" s="2"/>
    </row>
    <row r="4696" spans="2:3" hidden="1">
      <c r="B4696" s="2"/>
      <c r="C4696" s="2"/>
    </row>
    <row r="4697" spans="2:3" hidden="1">
      <c r="B4697" s="2"/>
      <c r="C4697" s="2"/>
    </row>
    <row r="4698" spans="2:3" hidden="1">
      <c r="B4698" s="2"/>
      <c r="C4698" s="2"/>
    </row>
    <row r="4699" spans="2:3" hidden="1">
      <c r="B4699" s="2"/>
      <c r="C4699" s="2"/>
    </row>
    <row r="4700" spans="2:3" hidden="1">
      <c r="B4700" s="2"/>
      <c r="C4700" s="2"/>
    </row>
    <row r="4701" spans="2:3" hidden="1">
      <c r="B4701" s="2"/>
      <c r="C4701" s="2"/>
    </row>
    <row r="4702" spans="2:3" hidden="1">
      <c r="B4702" s="2"/>
      <c r="C4702" s="2"/>
    </row>
    <row r="4703" spans="2:3" hidden="1">
      <c r="B4703" s="2"/>
      <c r="C4703" s="2"/>
    </row>
    <row r="4704" spans="2:3" hidden="1">
      <c r="B4704" s="2"/>
      <c r="C4704" s="2"/>
    </row>
    <row r="4705" spans="2:3" hidden="1">
      <c r="B4705" s="2"/>
      <c r="C4705" s="2"/>
    </row>
    <row r="4706" spans="2:3" hidden="1">
      <c r="B4706" s="2"/>
      <c r="C4706" s="2"/>
    </row>
    <row r="4707" spans="2:3" hidden="1">
      <c r="B4707" s="2"/>
      <c r="C4707" s="2"/>
    </row>
    <row r="4708" spans="2:3" hidden="1">
      <c r="B4708" s="2"/>
      <c r="C4708" s="2"/>
    </row>
    <row r="4709" spans="2:3" hidden="1">
      <c r="B4709" s="2"/>
      <c r="C4709" s="2"/>
    </row>
    <row r="4710" spans="2:3" hidden="1">
      <c r="B4710" s="2"/>
      <c r="C4710" s="2"/>
    </row>
    <row r="4711" spans="2:3" hidden="1">
      <c r="B4711" s="2"/>
      <c r="C4711" s="2"/>
    </row>
    <row r="4712" spans="2:3" hidden="1">
      <c r="B4712" s="2"/>
      <c r="C4712" s="2"/>
    </row>
    <row r="4713" spans="2:3" hidden="1">
      <c r="B4713" s="2"/>
      <c r="C4713" s="2"/>
    </row>
    <row r="4714" spans="2:3" hidden="1">
      <c r="B4714" s="2"/>
      <c r="C4714" s="2"/>
    </row>
    <row r="4715" spans="2:3" hidden="1">
      <c r="B4715" s="2"/>
      <c r="C4715" s="2"/>
    </row>
    <row r="4716" spans="2:3" hidden="1">
      <c r="B4716" s="2"/>
      <c r="C4716" s="2"/>
    </row>
    <row r="4717" spans="2:3" hidden="1">
      <c r="B4717" s="2"/>
      <c r="C4717" s="2"/>
    </row>
    <row r="4718" spans="2:3" hidden="1">
      <c r="B4718" s="2"/>
      <c r="C4718" s="2"/>
    </row>
    <row r="4719" spans="2:3" hidden="1">
      <c r="B4719" s="2"/>
      <c r="C4719" s="2"/>
    </row>
    <row r="4720" spans="2:3" hidden="1">
      <c r="B4720" s="2"/>
      <c r="C4720" s="2"/>
    </row>
    <row r="4721" spans="2:3" hidden="1">
      <c r="B4721" s="2"/>
      <c r="C4721" s="2"/>
    </row>
    <row r="4722" spans="2:3" hidden="1">
      <c r="B4722" s="2"/>
      <c r="C4722" s="2"/>
    </row>
    <row r="4723" spans="2:3" hidden="1">
      <c r="B4723" s="2"/>
      <c r="C4723" s="2"/>
    </row>
    <row r="4724" spans="2:3" hidden="1">
      <c r="B4724" s="2"/>
      <c r="C4724" s="2"/>
    </row>
    <row r="4725" spans="2:3" hidden="1">
      <c r="B4725" s="2"/>
      <c r="C4725" s="2"/>
    </row>
    <row r="4726" spans="2:3" hidden="1">
      <c r="B4726" s="2"/>
      <c r="C4726" s="2"/>
    </row>
    <row r="4727" spans="2:3" hidden="1">
      <c r="B4727" s="2"/>
      <c r="C4727" s="2"/>
    </row>
    <row r="4728" spans="2:3" hidden="1">
      <c r="B4728" s="2"/>
      <c r="C4728" s="2"/>
    </row>
    <row r="4729" spans="2:3" hidden="1">
      <c r="B4729" s="2"/>
      <c r="C4729" s="2"/>
    </row>
    <row r="4730" spans="2:3" hidden="1">
      <c r="B4730" s="2"/>
      <c r="C4730" s="2"/>
    </row>
    <row r="4731" spans="2:3" hidden="1">
      <c r="B4731" s="2"/>
      <c r="C4731" s="2"/>
    </row>
    <row r="4732" spans="2:3" hidden="1">
      <c r="B4732" s="2"/>
      <c r="C4732" s="2"/>
    </row>
    <row r="4733" spans="2:3" hidden="1">
      <c r="B4733" s="2"/>
      <c r="C4733" s="2"/>
    </row>
    <row r="4734" spans="2:3" hidden="1">
      <c r="B4734" s="2"/>
      <c r="C4734" s="2"/>
    </row>
    <row r="4735" spans="2:3" hidden="1">
      <c r="B4735" s="2"/>
      <c r="C4735" s="2"/>
    </row>
    <row r="4736" spans="2:3" hidden="1">
      <c r="B4736" s="2"/>
      <c r="C4736" s="2"/>
    </row>
    <row r="4737" spans="2:3" hidden="1">
      <c r="B4737" s="2"/>
      <c r="C4737" s="2"/>
    </row>
    <row r="4738" spans="2:3" hidden="1">
      <c r="B4738" s="2"/>
      <c r="C4738" s="2"/>
    </row>
    <row r="4739" spans="2:3" hidden="1">
      <c r="B4739" s="2"/>
      <c r="C4739" s="2"/>
    </row>
    <row r="4740" spans="2:3" hidden="1">
      <c r="B4740" s="2"/>
      <c r="C4740" s="2"/>
    </row>
    <row r="4741" spans="2:3" hidden="1">
      <c r="B4741" s="2"/>
      <c r="C4741" s="2"/>
    </row>
    <row r="4742" spans="2:3" hidden="1">
      <c r="B4742" s="2"/>
      <c r="C4742" s="2"/>
    </row>
    <row r="4743" spans="2:3" hidden="1">
      <c r="B4743" s="2"/>
      <c r="C4743" s="2"/>
    </row>
    <row r="4744" spans="2:3" hidden="1">
      <c r="B4744" s="2"/>
      <c r="C4744" s="2"/>
    </row>
    <row r="4745" spans="2:3" hidden="1">
      <c r="B4745" s="2"/>
      <c r="C4745" s="2"/>
    </row>
    <row r="4746" spans="2:3" hidden="1">
      <c r="B4746" s="2"/>
      <c r="C4746" s="2"/>
    </row>
    <row r="4747" spans="2:3" hidden="1">
      <c r="B4747" s="2"/>
      <c r="C4747" s="2"/>
    </row>
    <row r="4748" spans="2:3" hidden="1">
      <c r="B4748" s="2"/>
      <c r="C4748" s="2"/>
    </row>
    <row r="4749" spans="2:3" hidden="1">
      <c r="B4749" s="2"/>
      <c r="C4749" s="2"/>
    </row>
    <row r="4750" spans="2:3" hidden="1">
      <c r="B4750" s="2"/>
      <c r="C4750" s="2"/>
    </row>
    <row r="4751" spans="2:3" hidden="1">
      <c r="B4751" s="2"/>
      <c r="C4751" s="2"/>
    </row>
    <row r="4752" spans="2:3" hidden="1">
      <c r="B4752" s="2"/>
      <c r="C4752" s="2"/>
    </row>
    <row r="4753" spans="2:3" hidden="1">
      <c r="B4753" s="2"/>
      <c r="C4753" s="2"/>
    </row>
    <row r="4754" spans="2:3" hidden="1">
      <c r="B4754" s="2"/>
      <c r="C4754" s="2"/>
    </row>
    <row r="4755" spans="2:3" hidden="1">
      <c r="B4755" s="2"/>
      <c r="C4755" s="2"/>
    </row>
    <row r="4756" spans="2:3" hidden="1">
      <c r="B4756" s="2"/>
      <c r="C4756" s="2"/>
    </row>
    <row r="4757" spans="2:3" hidden="1">
      <c r="B4757" s="2"/>
      <c r="C4757" s="2"/>
    </row>
    <row r="4758" spans="2:3" hidden="1">
      <c r="B4758" s="2"/>
      <c r="C4758" s="2"/>
    </row>
    <row r="4759" spans="2:3" hidden="1">
      <c r="B4759" s="2"/>
      <c r="C4759" s="2"/>
    </row>
    <row r="4760" spans="2:3" hidden="1">
      <c r="B4760" s="2"/>
      <c r="C4760" s="2"/>
    </row>
    <row r="4761" spans="2:3" hidden="1">
      <c r="B4761" s="2"/>
      <c r="C4761" s="2"/>
    </row>
    <row r="4762" spans="2:3" hidden="1">
      <c r="B4762" s="2"/>
      <c r="C4762" s="2"/>
    </row>
    <row r="4763" spans="2:3" hidden="1">
      <c r="B4763" s="2"/>
      <c r="C4763" s="2"/>
    </row>
    <row r="4764" spans="2:3" hidden="1">
      <c r="B4764" s="2"/>
      <c r="C4764" s="2"/>
    </row>
    <row r="4765" spans="2:3" hidden="1">
      <c r="B4765" s="2"/>
      <c r="C4765" s="2"/>
    </row>
    <row r="4766" spans="2:3" hidden="1">
      <c r="B4766" s="2"/>
      <c r="C4766" s="2"/>
    </row>
    <row r="4767" spans="2:3" hidden="1">
      <c r="B4767" s="2"/>
      <c r="C4767" s="2"/>
    </row>
    <row r="4768" spans="2:3" hidden="1">
      <c r="B4768" s="2"/>
      <c r="C4768" s="2"/>
    </row>
    <row r="4769" spans="2:3" hidden="1">
      <c r="B4769" s="2"/>
      <c r="C4769" s="2"/>
    </row>
    <row r="4770" spans="2:3" hidden="1">
      <c r="B4770" s="2"/>
      <c r="C4770" s="2"/>
    </row>
    <row r="4771" spans="2:3" hidden="1">
      <c r="B4771" s="2"/>
      <c r="C4771" s="2"/>
    </row>
    <row r="4772" spans="2:3" hidden="1">
      <c r="B4772" s="2"/>
      <c r="C4772" s="2"/>
    </row>
    <row r="4773" spans="2:3" hidden="1">
      <c r="B4773" s="2"/>
      <c r="C4773" s="2"/>
    </row>
    <row r="4774" spans="2:3" hidden="1">
      <c r="B4774" s="2"/>
      <c r="C4774" s="2"/>
    </row>
    <row r="4775" spans="2:3" hidden="1">
      <c r="B4775" s="2"/>
      <c r="C4775" s="2"/>
    </row>
    <row r="4776" spans="2:3" hidden="1">
      <c r="B4776" s="2"/>
      <c r="C4776" s="2"/>
    </row>
    <row r="4777" spans="2:3" hidden="1">
      <c r="B4777" s="2"/>
      <c r="C4777" s="2"/>
    </row>
    <row r="4778" spans="2:3" hidden="1">
      <c r="B4778" s="2"/>
      <c r="C4778" s="2"/>
    </row>
    <row r="4779" spans="2:3" hidden="1">
      <c r="B4779" s="2"/>
      <c r="C4779" s="2"/>
    </row>
    <row r="4780" spans="2:3" hidden="1">
      <c r="B4780" s="2"/>
      <c r="C4780" s="2"/>
    </row>
    <row r="4781" spans="2:3" hidden="1">
      <c r="B4781" s="2"/>
      <c r="C4781" s="2"/>
    </row>
    <row r="4782" spans="2:3" hidden="1">
      <c r="B4782" s="2"/>
      <c r="C4782" s="2"/>
    </row>
    <row r="4783" spans="2:3" hidden="1">
      <c r="B4783" s="2"/>
      <c r="C4783" s="2"/>
    </row>
    <row r="4784" spans="2:3" hidden="1">
      <c r="B4784" s="2"/>
      <c r="C4784" s="2"/>
    </row>
    <row r="4785" spans="2:3" hidden="1">
      <c r="B4785" s="2"/>
      <c r="C4785" s="2"/>
    </row>
    <row r="4786" spans="2:3" hidden="1">
      <c r="B4786" s="2"/>
      <c r="C4786" s="2"/>
    </row>
    <row r="4787" spans="2:3" hidden="1">
      <c r="B4787" s="2"/>
      <c r="C4787" s="2"/>
    </row>
    <row r="4788" spans="2:3" hidden="1">
      <c r="B4788" s="2"/>
      <c r="C4788" s="2"/>
    </row>
    <row r="4789" spans="2:3" hidden="1">
      <c r="B4789" s="2"/>
      <c r="C4789" s="2"/>
    </row>
    <row r="4790" spans="2:3" hidden="1">
      <c r="B4790" s="2"/>
      <c r="C4790" s="2"/>
    </row>
    <row r="4791" spans="2:3" hidden="1">
      <c r="B4791" s="2"/>
      <c r="C4791" s="2"/>
    </row>
    <row r="4792" spans="2:3" hidden="1">
      <c r="B4792" s="2"/>
      <c r="C4792" s="2"/>
    </row>
    <row r="4793" spans="2:3" hidden="1">
      <c r="B4793" s="2"/>
      <c r="C4793" s="2"/>
    </row>
    <row r="4794" spans="2:3" hidden="1">
      <c r="B4794" s="2"/>
      <c r="C4794" s="2"/>
    </row>
    <row r="4795" spans="2:3" hidden="1">
      <c r="B4795" s="2"/>
      <c r="C4795" s="2"/>
    </row>
    <row r="4796" spans="2:3" hidden="1">
      <c r="B4796" s="2"/>
      <c r="C4796" s="2"/>
    </row>
    <row r="4797" spans="2:3" hidden="1">
      <c r="B4797" s="2"/>
      <c r="C4797" s="2"/>
    </row>
    <row r="4798" spans="2:3" hidden="1">
      <c r="B4798" s="2"/>
      <c r="C4798" s="2"/>
    </row>
    <row r="4799" spans="2:3" hidden="1">
      <c r="B4799" s="2"/>
      <c r="C4799" s="2"/>
    </row>
    <row r="4800" spans="2:3" hidden="1">
      <c r="B4800" s="2"/>
      <c r="C4800" s="2"/>
    </row>
    <row r="4801" spans="2:3" hidden="1">
      <c r="B4801" s="2"/>
      <c r="C4801" s="2"/>
    </row>
    <row r="4802" spans="2:3" hidden="1">
      <c r="B4802" s="2"/>
      <c r="C4802" s="2"/>
    </row>
    <row r="4803" spans="2:3" hidden="1">
      <c r="B4803" s="2"/>
      <c r="C4803" s="2"/>
    </row>
    <row r="4804" spans="2:3" hidden="1">
      <c r="B4804" s="2"/>
      <c r="C4804" s="2"/>
    </row>
    <row r="4805" spans="2:3" hidden="1">
      <c r="B4805" s="2"/>
      <c r="C4805" s="2"/>
    </row>
    <row r="4806" spans="2:3" hidden="1">
      <c r="B4806" s="2"/>
      <c r="C4806" s="2"/>
    </row>
    <row r="4807" spans="2:3" hidden="1">
      <c r="B4807" s="2"/>
      <c r="C4807" s="2"/>
    </row>
    <row r="4808" spans="2:3" hidden="1">
      <c r="B4808" s="2"/>
      <c r="C4808" s="2"/>
    </row>
    <row r="4809" spans="2:3" hidden="1">
      <c r="B4809" s="2"/>
      <c r="C4809" s="2"/>
    </row>
    <row r="4810" spans="2:3" hidden="1">
      <c r="B4810" s="2"/>
      <c r="C4810" s="2"/>
    </row>
    <row r="4811" spans="2:3" hidden="1">
      <c r="B4811" s="2"/>
      <c r="C4811" s="2"/>
    </row>
    <row r="4812" spans="2:3" hidden="1">
      <c r="B4812" s="2"/>
      <c r="C4812" s="2"/>
    </row>
    <row r="4813" spans="2:3" hidden="1">
      <c r="B4813" s="2"/>
      <c r="C4813" s="2"/>
    </row>
    <row r="4814" spans="2:3" hidden="1">
      <c r="B4814" s="2"/>
      <c r="C4814" s="2"/>
    </row>
    <row r="4815" spans="2:3" hidden="1">
      <c r="B4815" s="2"/>
      <c r="C4815" s="2"/>
    </row>
    <row r="4816" spans="2:3" hidden="1">
      <c r="B4816" s="2"/>
      <c r="C4816" s="2"/>
    </row>
    <row r="4817" spans="2:3" hidden="1">
      <c r="B4817" s="2"/>
      <c r="C4817" s="2"/>
    </row>
    <row r="4818" spans="2:3" hidden="1">
      <c r="B4818" s="2"/>
      <c r="C4818" s="2"/>
    </row>
    <row r="4819" spans="2:3" hidden="1">
      <c r="B4819" s="2"/>
      <c r="C4819" s="2"/>
    </row>
    <row r="4820" spans="2:3" hidden="1">
      <c r="B4820" s="2"/>
      <c r="C4820" s="2"/>
    </row>
    <row r="4821" spans="2:3" hidden="1">
      <c r="B4821" s="2"/>
      <c r="C4821" s="2"/>
    </row>
    <row r="4822" spans="2:3" hidden="1">
      <c r="B4822" s="2"/>
      <c r="C4822" s="2"/>
    </row>
    <row r="4823" spans="2:3" hidden="1">
      <c r="B4823" s="2"/>
      <c r="C4823" s="2"/>
    </row>
    <row r="4824" spans="2:3" hidden="1">
      <c r="B4824" s="2"/>
      <c r="C4824" s="2"/>
    </row>
    <row r="4825" spans="2:3" hidden="1">
      <c r="B4825" s="2"/>
      <c r="C4825" s="2"/>
    </row>
    <row r="4826" spans="2:3" hidden="1">
      <c r="B4826" s="2"/>
      <c r="C4826" s="2"/>
    </row>
    <row r="4827" spans="2:3" hidden="1">
      <c r="B4827" s="2"/>
      <c r="C4827" s="2"/>
    </row>
    <row r="4828" spans="2:3" hidden="1">
      <c r="B4828" s="2"/>
      <c r="C4828" s="2"/>
    </row>
    <row r="4829" spans="2:3" hidden="1">
      <c r="B4829" s="2"/>
      <c r="C4829" s="2"/>
    </row>
    <row r="4830" spans="2:3" hidden="1">
      <c r="B4830" s="2"/>
      <c r="C4830" s="2"/>
    </row>
    <row r="4831" spans="2:3" hidden="1">
      <c r="B4831" s="2"/>
      <c r="C4831" s="2"/>
    </row>
    <row r="4832" spans="2:3" hidden="1">
      <c r="B4832" s="2"/>
      <c r="C4832" s="2"/>
    </row>
    <row r="4833" spans="2:3" hidden="1">
      <c r="B4833" s="2"/>
      <c r="C4833" s="2"/>
    </row>
    <row r="4834" spans="2:3" hidden="1">
      <c r="B4834" s="2"/>
      <c r="C4834" s="2"/>
    </row>
    <row r="4835" spans="2:3" hidden="1">
      <c r="B4835" s="2"/>
      <c r="C4835" s="2"/>
    </row>
    <row r="4836" spans="2:3" hidden="1">
      <c r="B4836" s="2"/>
      <c r="C4836" s="2"/>
    </row>
    <row r="4837" spans="2:3" hidden="1">
      <c r="B4837" s="2"/>
      <c r="C4837" s="2"/>
    </row>
    <row r="4838" spans="2:3" hidden="1">
      <c r="B4838" s="2"/>
      <c r="C4838" s="2"/>
    </row>
    <row r="4839" spans="2:3" hidden="1">
      <c r="B4839" s="2"/>
      <c r="C4839" s="2"/>
    </row>
    <row r="4840" spans="2:3" hidden="1">
      <c r="B4840" s="2"/>
      <c r="C4840" s="2"/>
    </row>
    <row r="4841" spans="2:3" hidden="1">
      <c r="B4841" s="2"/>
      <c r="C4841" s="2"/>
    </row>
    <row r="4842" spans="2:3" hidden="1">
      <c r="B4842" s="2"/>
      <c r="C4842" s="2"/>
    </row>
    <row r="4843" spans="2:3" hidden="1">
      <c r="B4843" s="2"/>
      <c r="C4843" s="2"/>
    </row>
    <row r="4844" spans="2:3" hidden="1">
      <c r="B4844" s="2"/>
      <c r="C4844" s="2"/>
    </row>
    <row r="4845" spans="2:3" hidden="1">
      <c r="B4845" s="2"/>
      <c r="C4845" s="2"/>
    </row>
    <row r="4846" spans="2:3" hidden="1">
      <c r="B4846" s="2"/>
      <c r="C4846" s="2"/>
    </row>
    <row r="4847" spans="2:3" hidden="1">
      <c r="B4847" s="2"/>
      <c r="C4847" s="2"/>
    </row>
    <row r="4848" spans="2:3" hidden="1">
      <c r="B4848" s="2"/>
      <c r="C4848" s="2"/>
    </row>
    <row r="4849" spans="2:3" hidden="1">
      <c r="B4849" s="2"/>
      <c r="C4849" s="2"/>
    </row>
    <row r="4850" spans="2:3" hidden="1">
      <c r="B4850" s="2"/>
      <c r="C4850" s="2"/>
    </row>
    <row r="4851" spans="2:3" hidden="1">
      <c r="B4851" s="2"/>
      <c r="C4851" s="2"/>
    </row>
    <row r="4852" spans="2:3" hidden="1">
      <c r="B4852" s="2"/>
      <c r="C4852" s="2"/>
    </row>
    <row r="4853" spans="2:3" hidden="1">
      <c r="B4853" s="2"/>
      <c r="C4853" s="2"/>
    </row>
    <row r="4854" spans="2:3" hidden="1">
      <c r="B4854" s="2"/>
      <c r="C4854" s="2"/>
    </row>
    <row r="4855" spans="2:3" hidden="1">
      <c r="B4855" s="2"/>
      <c r="C4855" s="2"/>
    </row>
    <row r="4856" spans="2:3" hidden="1">
      <c r="B4856" s="2"/>
      <c r="C4856" s="2"/>
    </row>
    <row r="4857" spans="2:3" hidden="1">
      <c r="B4857" s="2"/>
      <c r="C4857" s="2"/>
    </row>
    <row r="4858" spans="2:3" hidden="1">
      <c r="B4858" s="2"/>
      <c r="C4858" s="2"/>
    </row>
    <row r="4859" spans="2:3" hidden="1">
      <c r="B4859" s="2"/>
      <c r="C4859" s="2"/>
    </row>
    <row r="4860" spans="2:3" hidden="1">
      <c r="B4860" s="2"/>
      <c r="C4860" s="2"/>
    </row>
    <row r="4861" spans="2:3" hidden="1">
      <c r="B4861" s="2"/>
      <c r="C4861" s="2"/>
    </row>
    <row r="4862" spans="2:3" hidden="1">
      <c r="B4862" s="2"/>
      <c r="C4862" s="2"/>
    </row>
    <row r="4863" spans="2:3" hidden="1">
      <c r="B4863" s="2"/>
      <c r="C4863" s="2"/>
    </row>
    <row r="4864" spans="2:3" hidden="1">
      <c r="B4864" s="2"/>
      <c r="C4864" s="2"/>
    </row>
    <row r="4865" spans="2:3" hidden="1">
      <c r="B4865" s="2"/>
      <c r="C4865" s="2"/>
    </row>
    <row r="4866" spans="2:3" hidden="1">
      <c r="B4866" s="2"/>
      <c r="C4866" s="2"/>
    </row>
    <row r="4867" spans="2:3" hidden="1">
      <c r="B4867" s="2"/>
      <c r="C4867" s="2"/>
    </row>
    <row r="4868" spans="2:3" hidden="1">
      <c r="B4868" s="2"/>
      <c r="C4868" s="2"/>
    </row>
    <row r="4869" spans="2:3" hidden="1">
      <c r="B4869" s="2"/>
      <c r="C4869" s="2"/>
    </row>
    <row r="4870" spans="2:3" hidden="1">
      <c r="B4870" s="2"/>
      <c r="C4870" s="2"/>
    </row>
    <row r="4871" spans="2:3" hidden="1">
      <c r="B4871" s="2"/>
      <c r="C4871" s="2"/>
    </row>
    <row r="4872" spans="2:3" hidden="1">
      <c r="B4872" s="2"/>
      <c r="C4872" s="2"/>
    </row>
    <row r="4873" spans="2:3" hidden="1">
      <c r="B4873" s="2"/>
      <c r="C4873" s="2"/>
    </row>
    <row r="4874" spans="2:3" hidden="1">
      <c r="B4874" s="2"/>
      <c r="C4874" s="2"/>
    </row>
    <row r="4875" spans="2:3" hidden="1">
      <c r="B4875" s="2"/>
      <c r="C4875" s="2"/>
    </row>
    <row r="4876" spans="2:3" hidden="1">
      <c r="B4876" s="2"/>
      <c r="C4876" s="2"/>
    </row>
    <row r="4877" spans="2:3" hidden="1">
      <c r="B4877" s="2"/>
      <c r="C4877" s="2"/>
    </row>
    <row r="4878" spans="2:3" hidden="1">
      <c r="B4878" s="2"/>
      <c r="C4878" s="2"/>
    </row>
    <row r="4879" spans="2:3" hidden="1">
      <c r="B4879" s="2"/>
      <c r="C4879" s="2"/>
    </row>
    <row r="4880" spans="2:3" hidden="1">
      <c r="B4880" s="2"/>
      <c r="C4880" s="2"/>
    </row>
    <row r="4881" spans="2:3" hidden="1">
      <c r="B4881" s="2"/>
      <c r="C4881" s="2"/>
    </row>
    <row r="4882" spans="2:3" hidden="1">
      <c r="B4882" s="2"/>
      <c r="C4882" s="2"/>
    </row>
    <row r="4883" spans="2:3" hidden="1">
      <c r="B4883" s="2"/>
      <c r="C4883" s="2"/>
    </row>
    <row r="4884" spans="2:3" hidden="1">
      <c r="B4884" s="2"/>
      <c r="C4884" s="2"/>
    </row>
    <row r="4885" spans="2:3" hidden="1">
      <c r="B4885" s="2"/>
      <c r="C4885" s="2"/>
    </row>
    <row r="4886" spans="2:3" hidden="1">
      <c r="B4886" s="2"/>
      <c r="C4886" s="2"/>
    </row>
    <row r="4887" spans="2:3" hidden="1">
      <c r="B4887" s="2"/>
      <c r="C4887" s="2"/>
    </row>
    <row r="4888" spans="2:3" hidden="1">
      <c r="B4888" s="2"/>
      <c r="C4888" s="2"/>
    </row>
    <row r="4889" spans="2:3" hidden="1">
      <c r="B4889" s="2"/>
      <c r="C4889" s="2"/>
    </row>
    <row r="4890" spans="2:3" hidden="1">
      <c r="B4890" s="2"/>
      <c r="C4890" s="2"/>
    </row>
    <row r="4891" spans="2:3" hidden="1">
      <c r="B4891" s="2"/>
      <c r="C4891" s="2"/>
    </row>
    <row r="4892" spans="2:3" hidden="1">
      <c r="B4892" s="2"/>
      <c r="C4892" s="2"/>
    </row>
    <row r="4893" spans="2:3" hidden="1">
      <c r="B4893" s="2"/>
      <c r="C4893" s="2"/>
    </row>
    <row r="4894" spans="2:3" hidden="1">
      <c r="B4894" s="2"/>
      <c r="C4894" s="2"/>
    </row>
    <row r="4895" spans="2:3" hidden="1">
      <c r="B4895" s="2"/>
      <c r="C4895" s="2"/>
    </row>
    <row r="4896" spans="2:3" hidden="1">
      <c r="B4896" s="2"/>
      <c r="C4896" s="2"/>
    </row>
    <row r="4897" spans="2:3" hidden="1">
      <c r="B4897" s="2"/>
      <c r="C4897" s="2"/>
    </row>
    <row r="4898" spans="2:3" hidden="1">
      <c r="B4898" s="2"/>
      <c r="C4898" s="2"/>
    </row>
    <row r="4899" spans="2:3" hidden="1">
      <c r="B4899" s="2"/>
      <c r="C4899" s="2"/>
    </row>
    <row r="4900" spans="2:3" hidden="1">
      <c r="B4900" s="2"/>
      <c r="C4900" s="2"/>
    </row>
    <row r="4901" spans="2:3" hidden="1">
      <c r="B4901" s="2"/>
      <c r="C4901" s="2"/>
    </row>
    <row r="4902" spans="2:3" hidden="1">
      <c r="B4902" s="2"/>
      <c r="C4902" s="2"/>
    </row>
    <row r="4903" spans="2:3" hidden="1">
      <c r="B4903" s="2"/>
      <c r="C4903" s="2"/>
    </row>
    <row r="4904" spans="2:3" hidden="1">
      <c r="B4904" s="2"/>
      <c r="C4904" s="2"/>
    </row>
    <row r="4905" spans="2:3" hidden="1">
      <c r="B4905" s="2"/>
      <c r="C4905" s="2"/>
    </row>
    <row r="4906" spans="2:3" hidden="1">
      <c r="B4906" s="2"/>
      <c r="C4906" s="2"/>
    </row>
    <row r="4907" spans="2:3" hidden="1">
      <c r="B4907" s="2"/>
      <c r="C4907" s="2"/>
    </row>
    <row r="4908" spans="2:3" hidden="1">
      <c r="B4908" s="2"/>
      <c r="C4908" s="2"/>
    </row>
    <row r="4909" spans="2:3" hidden="1">
      <c r="B4909" s="2"/>
      <c r="C4909" s="2"/>
    </row>
    <row r="4910" spans="2:3" hidden="1">
      <c r="B4910" s="2"/>
      <c r="C4910" s="2"/>
    </row>
    <row r="4911" spans="2:3" hidden="1">
      <c r="B4911" s="2"/>
      <c r="C4911" s="2"/>
    </row>
    <row r="4912" spans="2:3" hidden="1">
      <c r="B4912" s="2"/>
      <c r="C4912" s="2"/>
    </row>
    <row r="4913" spans="2:3" hidden="1">
      <c r="B4913" s="2"/>
      <c r="C4913" s="2"/>
    </row>
    <row r="4914" spans="2:3" hidden="1">
      <c r="B4914" s="2"/>
      <c r="C4914" s="2"/>
    </row>
    <row r="4915" spans="2:3" hidden="1">
      <c r="B4915" s="2"/>
      <c r="C4915" s="2"/>
    </row>
    <row r="4916" spans="2:3" hidden="1">
      <c r="B4916" s="2"/>
      <c r="C4916" s="2"/>
    </row>
    <row r="4917" spans="2:3" hidden="1">
      <c r="B4917" s="2"/>
      <c r="C4917" s="2"/>
    </row>
    <row r="4918" spans="2:3" hidden="1">
      <c r="B4918" s="2"/>
      <c r="C4918" s="2"/>
    </row>
    <row r="4919" spans="2:3" hidden="1">
      <c r="B4919" s="2"/>
      <c r="C4919" s="2"/>
    </row>
    <row r="4920" spans="2:3" hidden="1">
      <c r="B4920" s="2"/>
      <c r="C4920" s="2"/>
    </row>
    <row r="4921" spans="2:3" hidden="1">
      <c r="B4921" s="2"/>
      <c r="C4921" s="2"/>
    </row>
    <row r="4922" spans="2:3" hidden="1">
      <c r="B4922" s="2"/>
      <c r="C4922" s="2"/>
    </row>
    <row r="4923" spans="2:3" hidden="1">
      <c r="B4923" s="2"/>
      <c r="C4923" s="2"/>
    </row>
    <row r="4924" spans="2:3" hidden="1">
      <c r="B4924" s="2"/>
      <c r="C4924" s="2"/>
    </row>
    <row r="4925" spans="2:3" hidden="1">
      <c r="B4925" s="2"/>
      <c r="C4925" s="2"/>
    </row>
    <row r="4926" spans="2:3" hidden="1">
      <c r="B4926" s="2"/>
      <c r="C4926" s="2"/>
    </row>
    <row r="4927" spans="2:3" hidden="1">
      <c r="B4927" s="2"/>
      <c r="C4927" s="2"/>
    </row>
    <row r="4928" spans="2:3" hidden="1">
      <c r="B4928" s="2"/>
      <c r="C4928" s="2"/>
    </row>
    <row r="4929" spans="2:3" hidden="1">
      <c r="B4929" s="2"/>
      <c r="C4929" s="2"/>
    </row>
    <row r="4930" spans="2:3" hidden="1">
      <c r="B4930" s="2"/>
      <c r="C4930" s="2"/>
    </row>
    <row r="4931" spans="2:3" hidden="1">
      <c r="B4931" s="2"/>
      <c r="C4931" s="2"/>
    </row>
    <row r="4932" spans="2:3" hidden="1">
      <c r="B4932" s="2"/>
      <c r="C4932" s="2"/>
    </row>
    <row r="4933" spans="2:3" hidden="1">
      <c r="B4933" s="2"/>
      <c r="C4933" s="2"/>
    </row>
    <row r="4934" spans="2:3" hidden="1">
      <c r="B4934" s="2"/>
      <c r="C4934" s="2"/>
    </row>
    <row r="4935" spans="2:3" hidden="1">
      <c r="B4935" s="2"/>
      <c r="C4935" s="2"/>
    </row>
    <row r="4936" spans="2:3" hidden="1">
      <c r="B4936" s="2"/>
      <c r="C4936" s="2"/>
    </row>
    <row r="4937" spans="2:3" hidden="1">
      <c r="B4937" s="2"/>
      <c r="C4937" s="2"/>
    </row>
    <row r="4938" spans="2:3" hidden="1">
      <c r="B4938" s="2"/>
      <c r="C4938" s="2"/>
    </row>
    <row r="4939" spans="2:3" hidden="1">
      <c r="B4939" s="2"/>
      <c r="C4939" s="2"/>
    </row>
    <row r="4940" spans="2:3" hidden="1">
      <c r="B4940" s="2"/>
      <c r="C4940" s="2"/>
    </row>
    <row r="4941" spans="2:3" hidden="1">
      <c r="B4941" s="2"/>
      <c r="C4941" s="2"/>
    </row>
    <row r="4942" spans="2:3" hidden="1">
      <c r="B4942" s="2"/>
      <c r="C4942" s="2"/>
    </row>
    <row r="4943" spans="2:3" hidden="1">
      <c r="B4943" s="2"/>
      <c r="C4943" s="2"/>
    </row>
    <row r="4944" spans="2:3" hidden="1">
      <c r="B4944" s="2"/>
      <c r="C4944" s="2"/>
    </row>
    <row r="4945" spans="2:3" hidden="1">
      <c r="B4945" s="2"/>
      <c r="C4945" s="2"/>
    </row>
    <row r="4946" spans="2:3" hidden="1">
      <c r="B4946" s="2"/>
      <c r="C4946" s="2"/>
    </row>
    <row r="4947" spans="2:3" hidden="1">
      <c r="B4947" s="2"/>
      <c r="C4947" s="2"/>
    </row>
    <row r="4948" spans="2:3" hidden="1">
      <c r="B4948" s="2"/>
      <c r="C4948" s="2"/>
    </row>
    <row r="4949" spans="2:3" hidden="1">
      <c r="B4949" s="2"/>
      <c r="C4949" s="2"/>
    </row>
    <row r="4950" spans="2:3" hidden="1">
      <c r="B4950" s="2"/>
      <c r="C4950" s="2"/>
    </row>
    <row r="4951" spans="2:3" hidden="1">
      <c r="B4951" s="2"/>
      <c r="C4951" s="2"/>
    </row>
    <row r="4952" spans="2:3" hidden="1">
      <c r="B4952" s="2"/>
      <c r="C4952" s="2"/>
    </row>
    <row r="4953" spans="2:3" hidden="1">
      <c r="B4953" s="2"/>
      <c r="C4953" s="2"/>
    </row>
    <row r="4954" spans="2:3" hidden="1">
      <c r="B4954" s="2"/>
      <c r="C4954" s="2"/>
    </row>
    <row r="4955" spans="2:3" hidden="1">
      <c r="B4955" s="2"/>
      <c r="C4955" s="2"/>
    </row>
    <row r="4956" spans="2:3" hidden="1">
      <c r="B4956" s="2"/>
      <c r="C4956" s="2"/>
    </row>
    <row r="4957" spans="2:3" hidden="1">
      <c r="B4957" s="2"/>
      <c r="C4957" s="2"/>
    </row>
    <row r="4958" spans="2:3" hidden="1">
      <c r="B4958" s="2"/>
      <c r="C4958" s="2"/>
    </row>
    <row r="4959" spans="2:3" hidden="1">
      <c r="B4959" s="2"/>
      <c r="C4959" s="2"/>
    </row>
    <row r="4960" spans="2:3" hidden="1">
      <c r="B4960" s="2"/>
      <c r="C4960" s="2"/>
    </row>
    <row r="4961" spans="2:3" hidden="1">
      <c r="B4961" s="2"/>
      <c r="C4961" s="2"/>
    </row>
    <row r="4962" spans="2:3" hidden="1">
      <c r="B4962" s="2"/>
      <c r="C4962" s="2"/>
    </row>
    <row r="4963" spans="2:3" hidden="1">
      <c r="B4963" s="2"/>
      <c r="C4963" s="2"/>
    </row>
    <row r="4964" spans="2:3" hidden="1">
      <c r="B4964" s="2"/>
      <c r="C4964" s="2"/>
    </row>
    <row r="4965" spans="2:3" hidden="1">
      <c r="B4965" s="2"/>
      <c r="C4965" s="2"/>
    </row>
    <row r="4966" spans="2:3" hidden="1">
      <c r="B4966" s="2"/>
      <c r="C4966" s="2"/>
    </row>
    <row r="4967" spans="2:3" hidden="1">
      <c r="B4967" s="2"/>
      <c r="C4967" s="2"/>
    </row>
    <row r="4968" spans="2:3" hidden="1">
      <c r="B4968" s="2"/>
      <c r="C4968" s="2"/>
    </row>
    <row r="4969" spans="2:3" hidden="1">
      <c r="B4969" s="2"/>
      <c r="C4969" s="2"/>
    </row>
    <row r="4970" spans="2:3" hidden="1">
      <c r="B4970" s="2"/>
      <c r="C4970" s="2"/>
    </row>
    <row r="4971" spans="2:3" hidden="1">
      <c r="B4971" s="2"/>
      <c r="C4971" s="2"/>
    </row>
    <row r="4972" spans="2:3" hidden="1">
      <c r="B4972" s="2"/>
      <c r="C4972" s="2"/>
    </row>
    <row r="4973" spans="2:3" hidden="1">
      <c r="B4973" s="2"/>
      <c r="C4973" s="2"/>
    </row>
    <row r="4974" spans="2:3" hidden="1">
      <c r="B4974" s="2"/>
      <c r="C4974" s="2"/>
    </row>
    <row r="4975" spans="2:3" hidden="1">
      <c r="B4975" s="2"/>
      <c r="C4975" s="2"/>
    </row>
    <row r="4976" spans="2:3" hidden="1">
      <c r="B4976" s="2"/>
      <c r="C4976" s="2"/>
    </row>
    <row r="4977" spans="2:3" hidden="1">
      <c r="B4977" s="2"/>
      <c r="C4977" s="2"/>
    </row>
    <row r="4978" spans="2:3" hidden="1">
      <c r="B4978" s="2"/>
      <c r="C4978" s="2"/>
    </row>
    <row r="4979" spans="2:3" hidden="1">
      <c r="B4979" s="2"/>
      <c r="C4979" s="2"/>
    </row>
    <row r="4980" spans="2:3" hidden="1">
      <c r="B4980" s="2"/>
      <c r="C4980" s="2"/>
    </row>
    <row r="4981" spans="2:3" hidden="1">
      <c r="B4981" s="2"/>
      <c r="C4981" s="2"/>
    </row>
    <row r="4982" spans="2:3" hidden="1">
      <c r="B4982" s="2"/>
      <c r="C4982" s="2"/>
    </row>
    <row r="4983" spans="2:3" hidden="1">
      <c r="B4983" s="2"/>
      <c r="C4983" s="2"/>
    </row>
    <row r="4984" spans="2:3" hidden="1">
      <c r="B4984" s="2"/>
      <c r="C4984" s="2"/>
    </row>
    <row r="4985" spans="2:3" hidden="1">
      <c r="B4985" s="2"/>
      <c r="C4985" s="2"/>
    </row>
    <row r="4986" spans="2:3" hidden="1">
      <c r="B4986" s="2"/>
      <c r="C4986" s="2"/>
    </row>
    <row r="4987" spans="2:3" hidden="1">
      <c r="B4987" s="2"/>
      <c r="C4987" s="2"/>
    </row>
    <row r="4988" spans="2:3" hidden="1">
      <c r="B4988" s="2"/>
      <c r="C4988" s="2"/>
    </row>
    <row r="4989" spans="2:3" hidden="1">
      <c r="B4989" s="2"/>
      <c r="C4989" s="2"/>
    </row>
    <row r="4990" spans="2:3" hidden="1">
      <c r="B4990" s="2"/>
      <c r="C4990" s="2"/>
    </row>
    <row r="4991" spans="2:3" hidden="1">
      <c r="B4991" s="2"/>
      <c r="C4991" s="2"/>
    </row>
    <row r="4992" spans="2:3" hidden="1">
      <c r="B4992" s="2"/>
      <c r="C4992" s="2"/>
    </row>
    <row r="4993" spans="2:3" hidden="1">
      <c r="B4993" s="2"/>
      <c r="C4993" s="2"/>
    </row>
    <row r="4994" spans="2:3" hidden="1">
      <c r="B4994" s="2"/>
      <c r="C4994" s="2"/>
    </row>
    <row r="4995" spans="2:3" hidden="1">
      <c r="B4995" s="2"/>
      <c r="C4995" s="2"/>
    </row>
    <row r="4996" spans="2:3" hidden="1">
      <c r="B4996" s="2"/>
      <c r="C4996" s="2"/>
    </row>
    <row r="4997" spans="2:3" hidden="1">
      <c r="B4997" s="2"/>
      <c r="C4997" s="2"/>
    </row>
    <row r="4998" spans="2:3" hidden="1">
      <c r="B4998" s="2"/>
      <c r="C4998" s="2"/>
    </row>
    <row r="4999" spans="2:3" hidden="1">
      <c r="B4999" s="2"/>
      <c r="C4999" s="2"/>
    </row>
    <row r="5000" spans="2:3" hidden="1">
      <c r="B5000" s="2"/>
      <c r="C5000" s="2"/>
    </row>
    <row r="5001" spans="2:3" hidden="1">
      <c r="B5001" s="2"/>
      <c r="C5001" s="2"/>
    </row>
    <row r="5002" spans="2:3" hidden="1">
      <c r="B5002" s="2"/>
      <c r="C5002" s="2"/>
    </row>
    <row r="5003" spans="2:3" hidden="1">
      <c r="B5003" s="2"/>
      <c r="C5003" s="2"/>
    </row>
    <row r="5004" spans="2:3" hidden="1">
      <c r="B5004" s="2"/>
      <c r="C5004" s="2"/>
    </row>
    <row r="5005" spans="2:3" hidden="1">
      <c r="B5005" s="2"/>
      <c r="C5005" s="2"/>
    </row>
    <row r="5006" spans="2:3" hidden="1">
      <c r="B5006" s="2"/>
      <c r="C5006" s="2"/>
    </row>
    <row r="5007" spans="2:3" hidden="1">
      <c r="B5007" s="2"/>
      <c r="C5007" s="2"/>
    </row>
    <row r="5008" spans="2:3" hidden="1">
      <c r="B5008" s="2"/>
      <c r="C5008" s="2"/>
    </row>
    <row r="5009" spans="2:3" hidden="1">
      <c r="B5009" s="2"/>
      <c r="C5009" s="2"/>
    </row>
    <row r="5010" spans="2:3" hidden="1">
      <c r="B5010" s="2"/>
      <c r="C5010" s="2"/>
    </row>
    <row r="5011" spans="2:3" hidden="1">
      <c r="B5011" s="2"/>
      <c r="C5011" s="2"/>
    </row>
    <row r="5012" spans="2:3" hidden="1">
      <c r="B5012" s="2"/>
      <c r="C5012" s="2"/>
    </row>
    <row r="5013" spans="2:3" hidden="1">
      <c r="B5013" s="2"/>
      <c r="C5013" s="2"/>
    </row>
    <row r="5014" spans="2:3" hidden="1">
      <c r="B5014" s="2"/>
      <c r="C5014" s="2"/>
    </row>
    <row r="5015" spans="2:3" hidden="1">
      <c r="B5015" s="2"/>
      <c r="C5015" s="2"/>
    </row>
    <row r="5016" spans="2:3" hidden="1">
      <c r="B5016" s="2"/>
      <c r="C5016" s="2"/>
    </row>
    <row r="5017" spans="2:3" hidden="1">
      <c r="B5017" s="2"/>
      <c r="C5017" s="2"/>
    </row>
    <row r="5018" spans="2:3" hidden="1">
      <c r="B5018" s="2"/>
      <c r="C5018" s="2"/>
    </row>
    <row r="5019" spans="2:3" hidden="1">
      <c r="B5019" s="2"/>
      <c r="C5019" s="2"/>
    </row>
    <row r="5020" spans="2:3" hidden="1">
      <c r="B5020" s="2"/>
      <c r="C5020" s="2"/>
    </row>
    <row r="5021" spans="2:3" hidden="1">
      <c r="B5021" s="2"/>
      <c r="C5021" s="2"/>
    </row>
    <row r="5022" spans="2:3" hidden="1">
      <c r="B5022" s="2"/>
      <c r="C5022" s="2"/>
    </row>
    <row r="5023" spans="2:3" hidden="1">
      <c r="B5023" s="2"/>
      <c r="C5023" s="2"/>
    </row>
    <row r="5024" spans="2:3" hidden="1">
      <c r="B5024" s="2"/>
      <c r="C5024" s="2"/>
    </row>
    <row r="5025" spans="2:3" hidden="1">
      <c r="B5025" s="2"/>
      <c r="C5025" s="2"/>
    </row>
    <row r="5026" spans="2:3" hidden="1">
      <c r="B5026" s="2"/>
      <c r="C5026" s="2"/>
    </row>
    <row r="5027" spans="2:3" hidden="1">
      <c r="B5027" s="2"/>
      <c r="C5027" s="2"/>
    </row>
    <row r="5028" spans="2:3" hidden="1">
      <c r="B5028" s="2"/>
      <c r="C5028" s="2"/>
    </row>
    <row r="5029" spans="2:3" hidden="1">
      <c r="B5029" s="2"/>
      <c r="C5029" s="2"/>
    </row>
    <row r="5030" spans="2:3" hidden="1">
      <c r="B5030" s="2"/>
      <c r="C5030" s="2"/>
    </row>
    <row r="5031" spans="2:3" hidden="1">
      <c r="B5031" s="2"/>
      <c r="C5031" s="2"/>
    </row>
    <row r="5032" spans="2:3" hidden="1">
      <c r="B5032" s="2"/>
      <c r="C5032" s="2"/>
    </row>
    <row r="5033" spans="2:3" hidden="1">
      <c r="B5033" s="2"/>
      <c r="C5033" s="2"/>
    </row>
    <row r="5034" spans="2:3" hidden="1">
      <c r="B5034" s="2"/>
      <c r="C5034" s="2"/>
    </row>
    <row r="5035" spans="2:3" hidden="1">
      <c r="B5035" s="2"/>
      <c r="C5035" s="2"/>
    </row>
    <row r="5036" spans="2:3" hidden="1">
      <c r="B5036" s="2"/>
      <c r="C5036" s="2"/>
    </row>
    <row r="5037" spans="2:3" hidden="1">
      <c r="B5037" s="2"/>
      <c r="C5037" s="2"/>
    </row>
    <row r="5038" spans="2:3" hidden="1">
      <c r="B5038" s="2"/>
      <c r="C5038" s="2"/>
    </row>
    <row r="5039" spans="2:3" hidden="1">
      <c r="B5039" s="2"/>
      <c r="C5039" s="2"/>
    </row>
    <row r="5040" spans="2:3" hidden="1">
      <c r="B5040" s="2"/>
      <c r="C5040" s="2"/>
    </row>
    <row r="5041" spans="2:3" hidden="1">
      <c r="B5041" s="2"/>
      <c r="C5041" s="2"/>
    </row>
    <row r="5042" spans="2:3" hidden="1">
      <c r="B5042" s="2"/>
      <c r="C5042" s="2"/>
    </row>
    <row r="5043" spans="2:3" hidden="1">
      <c r="B5043" s="2"/>
      <c r="C5043" s="2"/>
    </row>
    <row r="5044" spans="2:3" hidden="1">
      <c r="B5044" s="2"/>
      <c r="C5044" s="2"/>
    </row>
    <row r="5045" spans="2:3" hidden="1">
      <c r="B5045" s="2"/>
      <c r="C5045" s="2"/>
    </row>
    <row r="5046" spans="2:3" hidden="1">
      <c r="B5046" s="2"/>
      <c r="C5046" s="2"/>
    </row>
    <row r="5047" spans="2:3" hidden="1">
      <c r="B5047" s="2"/>
      <c r="C5047" s="2"/>
    </row>
    <row r="5048" spans="2:3" hidden="1">
      <c r="B5048" s="2"/>
      <c r="C5048" s="2"/>
    </row>
    <row r="5049" spans="2:3" hidden="1">
      <c r="B5049" s="2"/>
      <c r="C5049" s="2"/>
    </row>
    <row r="5050" spans="2:3" hidden="1">
      <c r="B5050" s="2"/>
      <c r="C5050" s="2"/>
    </row>
    <row r="5051" spans="2:3" hidden="1">
      <c r="B5051" s="2"/>
      <c r="C5051" s="2"/>
    </row>
    <row r="5052" spans="2:3" hidden="1">
      <c r="B5052" s="2"/>
      <c r="C5052" s="2"/>
    </row>
    <row r="5053" spans="2:3" hidden="1">
      <c r="B5053" s="2"/>
      <c r="C5053" s="2"/>
    </row>
    <row r="5054" spans="2:3" hidden="1">
      <c r="B5054" s="2"/>
      <c r="C5054" s="2"/>
    </row>
    <row r="5055" spans="2:3" hidden="1">
      <c r="B5055" s="2"/>
      <c r="C5055" s="2"/>
    </row>
    <row r="5056" spans="2:3" hidden="1">
      <c r="B5056" s="2"/>
      <c r="C5056" s="2"/>
    </row>
    <row r="5057" spans="2:3" hidden="1">
      <c r="B5057" s="2"/>
      <c r="C5057" s="2"/>
    </row>
    <row r="5058" spans="2:3" hidden="1">
      <c r="B5058" s="2"/>
      <c r="C5058" s="2"/>
    </row>
    <row r="5059" spans="2:3" hidden="1">
      <c r="B5059" s="2"/>
      <c r="C5059" s="2"/>
    </row>
    <row r="5060" spans="2:3" hidden="1">
      <c r="B5060" s="2"/>
      <c r="C5060" s="2"/>
    </row>
    <row r="5061" spans="2:3" hidden="1">
      <c r="B5061" s="2"/>
      <c r="C5061" s="2"/>
    </row>
    <row r="5062" spans="2:3" hidden="1">
      <c r="B5062" s="2"/>
      <c r="C5062" s="2"/>
    </row>
    <row r="5063" spans="2:3" hidden="1">
      <c r="B5063" s="2"/>
      <c r="C5063" s="2"/>
    </row>
    <row r="5064" spans="2:3" hidden="1">
      <c r="B5064" s="2"/>
      <c r="C5064" s="2"/>
    </row>
    <row r="5065" spans="2:3" hidden="1">
      <c r="B5065" s="2"/>
      <c r="C5065" s="2"/>
    </row>
    <row r="5066" spans="2:3" hidden="1">
      <c r="B5066" s="2"/>
      <c r="C5066" s="2"/>
    </row>
    <row r="5067" spans="2:3" hidden="1">
      <c r="B5067" s="2"/>
      <c r="C5067" s="2"/>
    </row>
    <row r="5068" spans="2:3" hidden="1">
      <c r="B5068" s="2"/>
      <c r="C5068" s="2"/>
    </row>
    <row r="5069" spans="2:3" hidden="1">
      <c r="B5069" s="2"/>
      <c r="C5069" s="2"/>
    </row>
    <row r="5070" spans="2:3" hidden="1">
      <c r="B5070" s="2"/>
      <c r="C5070" s="2"/>
    </row>
    <row r="5071" spans="2:3" hidden="1">
      <c r="B5071" s="2"/>
      <c r="C5071" s="2"/>
    </row>
    <row r="5072" spans="2:3" hidden="1">
      <c r="B5072" s="2"/>
      <c r="C5072" s="2"/>
    </row>
    <row r="5073" spans="2:3" hidden="1">
      <c r="B5073" s="2"/>
      <c r="C5073" s="2"/>
    </row>
    <row r="5074" spans="2:3" hidden="1">
      <c r="B5074" s="2"/>
      <c r="C5074" s="2"/>
    </row>
    <row r="5075" spans="2:3" hidden="1">
      <c r="B5075" s="2"/>
      <c r="C5075" s="2"/>
    </row>
    <row r="5076" spans="2:3" hidden="1">
      <c r="B5076" s="2"/>
      <c r="C5076" s="2"/>
    </row>
    <row r="5077" spans="2:3" hidden="1">
      <c r="B5077" s="2"/>
      <c r="C5077" s="2"/>
    </row>
    <row r="5078" spans="2:3" hidden="1">
      <c r="B5078" s="2"/>
      <c r="C5078" s="2"/>
    </row>
    <row r="5079" spans="2:3" hidden="1">
      <c r="B5079" s="2"/>
      <c r="C5079" s="2"/>
    </row>
    <row r="5080" spans="2:3" hidden="1">
      <c r="B5080" s="2"/>
      <c r="C5080" s="2"/>
    </row>
    <row r="5081" spans="2:3" hidden="1">
      <c r="B5081" s="2"/>
      <c r="C5081" s="2"/>
    </row>
    <row r="5082" spans="2:3" hidden="1">
      <c r="B5082" s="2"/>
      <c r="C5082" s="2"/>
    </row>
    <row r="5083" spans="2:3" hidden="1">
      <c r="B5083" s="2"/>
      <c r="C5083" s="2"/>
    </row>
    <row r="5084" spans="2:3" hidden="1">
      <c r="B5084" s="2"/>
      <c r="C5084" s="2"/>
    </row>
    <row r="5085" spans="2:3" hidden="1">
      <c r="B5085" s="2"/>
      <c r="C5085" s="2"/>
    </row>
    <row r="5086" spans="2:3" hidden="1">
      <c r="B5086" s="2"/>
      <c r="C5086" s="2"/>
    </row>
    <row r="5087" spans="2:3" hidden="1">
      <c r="B5087" s="2"/>
      <c r="C5087" s="2"/>
    </row>
    <row r="5088" spans="2:3" hidden="1">
      <c r="B5088" s="2"/>
      <c r="C5088" s="2"/>
    </row>
    <row r="5089" spans="2:3" hidden="1">
      <c r="B5089" s="2"/>
      <c r="C5089" s="2"/>
    </row>
    <row r="5090" spans="2:3" hidden="1">
      <c r="B5090" s="2"/>
      <c r="C5090" s="2"/>
    </row>
    <row r="5091" spans="2:3" hidden="1">
      <c r="B5091" s="2"/>
      <c r="C5091" s="2"/>
    </row>
    <row r="5092" spans="2:3" hidden="1">
      <c r="B5092" s="2"/>
      <c r="C5092" s="2"/>
    </row>
    <row r="5093" spans="2:3" hidden="1">
      <c r="B5093" s="2"/>
      <c r="C5093" s="2"/>
    </row>
    <row r="5094" spans="2:3" hidden="1">
      <c r="B5094" s="2"/>
      <c r="C5094" s="2"/>
    </row>
    <row r="5095" spans="2:3" hidden="1">
      <c r="B5095" s="2"/>
      <c r="C5095" s="2"/>
    </row>
    <row r="5096" spans="2:3" hidden="1">
      <c r="B5096" s="2"/>
      <c r="C5096" s="2"/>
    </row>
    <row r="5097" spans="2:3" hidden="1">
      <c r="B5097" s="2"/>
      <c r="C5097" s="2"/>
    </row>
    <row r="5098" spans="2:3" hidden="1">
      <c r="B5098" s="2"/>
      <c r="C5098" s="2"/>
    </row>
    <row r="5099" spans="2:3" hidden="1">
      <c r="B5099" s="2"/>
      <c r="C5099" s="2"/>
    </row>
    <row r="5100" spans="2:3" hidden="1">
      <c r="B5100" s="2"/>
      <c r="C5100" s="2"/>
    </row>
    <row r="5101" spans="2:3" hidden="1">
      <c r="B5101" s="2"/>
      <c r="C5101" s="2"/>
    </row>
    <row r="5102" spans="2:3" hidden="1">
      <c r="B5102" s="2"/>
      <c r="C5102" s="2"/>
    </row>
    <row r="5103" spans="2:3" hidden="1">
      <c r="B5103" s="2"/>
      <c r="C5103" s="2"/>
    </row>
    <row r="5104" spans="2:3" hidden="1">
      <c r="B5104" s="2"/>
      <c r="C5104" s="2"/>
    </row>
    <row r="5105" spans="2:3" hidden="1">
      <c r="B5105" s="2"/>
      <c r="C5105" s="2"/>
    </row>
    <row r="5106" spans="2:3" hidden="1">
      <c r="B5106" s="2"/>
      <c r="C5106" s="2"/>
    </row>
    <row r="5107" spans="2:3" hidden="1">
      <c r="B5107" s="2"/>
      <c r="C5107" s="2"/>
    </row>
    <row r="5108" spans="2:3" hidden="1">
      <c r="B5108" s="2"/>
      <c r="C5108" s="2"/>
    </row>
    <row r="5109" spans="2:3" hidden="1">
      <c r="B5109" s="2"/>
      <c r="C5109" s="2"/>
    </row>
    <row r="5110" spans="2:3" hidden="1">
      <c r="B5110" s="2"/>
      <c r="C5110" s="2"/>
    </row>
    <row r="5111" spans="2:3" hidden="1">
      <c r="B5111" s="2"/>
      <c r="C5111" s="2"/>
    </row>
    <row r="5112" spans="2:3" hidden="1">
      <c r="B5112" s="2"/>
      <c r="C5112" s="2"/>
    </row>
    <row r="5113" spans="2:3" hidden="1">
      <c r="B5113" s="2"/>
      <c r="C5113" s="2"/>
    </row>
    <row r="5114" spans="2:3" hidden="1">
      <c r="B5114" s="2"/>
      <c r="C5114" s="2"/>
    </row>
    <row r="5115" spans="2:3" hidden="1">
      <c r="B5115" s="2"/>
      <c r="C5115" s="2"/>
    </row>
    <row r="5116" spans="2:3" hidden="1">
      <c r="B5116" s="2"/>
      <c r="C5116" s="2"/>
    </row>
    <row r="5117" spans="2:3" hidden="1">
      <c r="B5117" s="2"/>
      <c r="C5117" s="2"/>
    </row>
    <row r="5118" spans="2:3" hidden="1">
      <c r="B5118" s="2"/>
      <c r="C5118" s="2"/>
    </row>
    <row r="5119" spans="2:3" hidden="1">
      <c r="B5119" s="2"/>
      <c r="C5119" s="2"/>
    </row>
    <row r="5120" spans="2:3" hidden="1">
      <c r="B5120" s="2"/>
      <c r="C5120" s="2"/>
    </row>
    <row r="5121" spans="2:3" hidden="1">
      <c r="B5121" s="2"/>
      <c r="C5121" s="2"/>
    </row>
    <row r="5122" spans="2:3" hidden="1">
      <c r="B5122" s="2"/>
      <c r="C5122" s="2"/>
    </row>
    <row r="5123" spans="2:3" hidden="1">
      <c r="B5123" s="2"/>
      <c r="C5123" s="2"/>
    </row>
    <row r="5124" spans="2:3" hidden="1">
      <c r="B5124" s="2"/>
      <c r="C5124" s="2"/>
    </row>
    <row r="5125" spans="2:3" hidden="1">
      <c r="B5125" s="2"/>
      <c r="C5125" s="2"/>
    </row>
    <row r="5126" spans="2:3" hidden="1">
      <c r="B5126" s="2"/>
      <c r="C5126" s="2"/>
    </row>
    <row r="5127" spans="2:3" hidden="1">
      <c r="B5127" s="2"/>
      <c r="C5127" s="2"/>
    </row>
    <row r="5128" spans="2:3" hidden="1">
      <c r="B5128" s="2"/>
      <c r="C5128" s="2"/>
    </row>
    <row r="5129" spans="2:3" hidden="1">
      <c r="B5129" s="2"/>
      <c r="C5129" s="2"/>
    </row>
    <row r="5130" spans="2:3" hidden="1">
      <c r="B5130" s="2"/>
      <c r="C5130" s="2"/>
    </row>
    <row r="5131" spans="2:3" hidden="1">
      <c r="B5131" s="2"/>
      <c r="C5131" s="2"/>
    </row>
    <row r="5132" spans="2:3" hidden="1">
      <c r="B5132" s="2"/>
      <c r="C5132" s="2"/>
    </row>
    <row r="5133" spans="2:3" hidden="1">
      <c r="B5133" s="2"/>
      <c r="C5133" s="2"/>
    </row>
    <row r="5134" spans="2:3" hidden="1">
      <c r="B5134" s="2"/>
      <c r="C5134" s="2"/>
    </row>
    <row r="5135" spans="2:3" hidden="1">
      <c r="B5135" s="2"/>
      <c r="C5135" s="2"/>
    </row>
    <row r="5136" spans="2:3" hidden="1">
      <c r="B5136" s="2"/>
      <c r="C5136" s="2"/>
    </row>
    <row r="5137" spans="2:3" hidden="1">
      <c r="B5137" s="2"/>
      <c r="C5137" s="2"/>
    </row>
    <row r="5138" spans="2:3" hidden="1">
      <c r="B5138" s="2"/>
      <c r="C5138" s="2"/>
    </row>
    <row r="5139" spans="2:3" hidden="1">
      <c r="B5139" s="2"/>
      <c r="C5139" s="2"/>
    </row>
    <row r="5140" spans="2:3" hidden="1">
      <c r="B5140" s="2"/>
      <c r="C5140" s="2"/>
    </row>
    <row r="5141" spans="2:3" hidden="1">
      <c r="B5141" s="2"/>
      <c r="C5141" s="2"/>
    </row>
    <row r="5142" spans="2:3" hidden="1">
      <c r="B5142" s="2"/>
      <c r="C5142" s="2"/>
    </row>
    <row r="5143" spans="2:3" hidden="1">
      <c r="B5143" s="2"/>
      <c r="C5143" s="2"/>
    </row>
    <row r="5144" spans="2:3" hidden="1">
      <c r="B5144" s="2"/>
      <c r="C5144" s="2"/>
    </row>
    <row r="5145" spans="2:3" hidden="1">
      <c r="B5145" s="2"/>
      <c r="C5145" s="2"/>
    </row>
    <row r="5146" spans="2:3" hidden="1">
      <c r="B5146" s="2"/>
      <c r="C5146" s="2"/>
    </row>
    <row r="5147" spans="2:3" hidden="1">
      <c r="B5147" s="2"/>
      <c r="C5147" s="2"/>
    </row>
    <row r="5148" spans="2:3" hidden="1">
      <c r="B5148" s="2"/>
      <c r="C5148" s="2"/>
    </row>
    <row r="5149" spans="2:3" hidden="1">
      <c r="B5149" s="2"/>
      <c r="C5149" s="2"/>
    </row>
    <row r="5150" spans="2:3" hidden="1">
      <c r="B5150" s="2"/>
      <c r="C5150" s="2"/>
    </row>
    <row r="5151" spans="2:3" hidden="1">
      <c r="B5151" s="2"/>
      <c r="C5151" s="2"/>
    </row>
    <row r="5152" spans="2:3" hidden="1">
      <c r="B5152" s="2"/>
      <c r="C5152" s="2"/>
    </row>
    <row r="5153" spans="2:3" hidden="1">
      <c r="B5153" s="2"/>
      <c r="C5153" s="2"/>
    </row>
    <row r="5154" spans="2:3" hidden="1">
      <c r="B5154" s="2"/>
      <c r="C5154" s="2"/>
    </row>
    <row r="5155" spans="2:3" hidden="1">
      <c r="B5155" s="2"/>
      <c r="C5155" s="2"/>
    </row>
    <row r="5156" spans="2:3" hidden="1">
      <c r="B5156" s="2"/>
      <c r="C5156" s="2"/>
    </row>
    <row r="5157" spans="2:3" hidden="1">
      <c r="B5157" s="2"/>
      <c r="C5157" s="2"/>
    </row>
    <row r="5158" spans="2:3" hidden="1">
      <c r="B5158" s="2"/>
      <c r="C5158" s="2"/>
    </row>
    <row r="5159" spans="2:3" hidden="1">
      <c r="B5159" s="2"/>
      <c r="C5159" s="2"/>
    </row>
    <row r="5160" spans="2:3" hidden="1">
      <c r="B5160" s="2"/>
      <c r="C5160" s="2"/>
    </row>
    <row r="5161" spans="2:3" hidden="1">
      <c r="B5161" s="2"/>
      <c r="C5161" s="2"/>
    </row>
    <row r="5162" spans="2:3" hidden="1">
      <c r="B5162" s="2"/>
      <c r="C5162" s="2"/>
    </row>
    <row r="5163" spans="2:3" hidden="1">
      <c r="B5163" s="2"/>
      <c r="C5163" s="2"/>
    </row>
    <row r="5164" spans="2:3" hidden="1">
      <c r="B5164" s="2"/>
      <c r="C5164" s="2"/>
    </row>
    <row r="5165" spans="2:3" hidden="1">
      <c r="B5165" s="2"/>
      <c r="C5165" s="2"/>
    </row>
    <row r="5166" spans="2:3" hidden="1">
      <c r="B5166" s="2"/>
      <c r="C5166" s="2"/>
    </row>
    <row r="5167" spans="2:3" hidden="1">
      <c r="B5167" s="2"/>
      <c r="C5167" s="2"/>
    </row>
    <row r="5168" spans="2:3" hidden="1">
      <c r="B5168" s="2"/>
      <c r="C5168" s="2"/>
    </row>
    <row r="5169" spans="2:3" hidden="1">
      <c r="B5169" s="2"/>
      <c r="C5169" s="2"/>
    </row>
    <row r="5170" spans="2:3" hidden="1">
      <c r="B5170" s="2"/>
      <c r="C5170" s="2"/>
    </row>
    <row r="5171" spans="2:3" hidden="1">
      <c r="B5171" s="2"/>
      <c r="C5171" s="2"/>
    </row>
    <row r="5172" spans="2:3" hidden="1">
      <c r="B5172" s="2"/>
      <c r="C5172" s="2"/>
    </row>
    <row r="5173" spans="2:3" hidden="1">
      <c r="B5173" s="2"/>
      <c r="C5173" s="2"/>
    </row>
    <row r="5174" spans="2:3" hidden="1">
      <c r="B5174" s="2"/>
      <c r="C5174" s="2"/>
    </row>
    <row r="5175" spans="2:3" hidden="1">
      <c r="B5175" s="2"/>
      <c r="C5175" s="2"/>
    </row>
    <row r="5176" spans="2:3" hidden="1">
      <c r="B5176" s="2"/>
      <c r="C5176" s="2"/>
    </row>
    <row r="5177" spans="2:3" hidden="1">
      <c r="B5177" s="2"/>
      <c r="C5177" s="2"/>
    </row>
    <row r="5178" spans="2:3" hidden="1">
      <c r="B5178" s="2"/>
      <c r="C5178" s="2"/>
    </row>
    <row r="5179" spans="2:3" hidden="1">
      <c r="B5179" s="2"/>
      <c r="C5179" s="2"/>
    </row>
    <row r="5180" spans="2:3" hidden="1">
      <c r="B5180" s="2"/>
      <c r="C5180" s="2"/>
    </row>
    <row r="5181" spans="2:3" hidden="1">
      <c r="B5181" s="2"/>
      <c r="C5181" s="2"/>
    </row>
    <row r="5182" spans="2:3" hidden="1">
      <c r="B5182" s="2"/>
      <c r="C5182" s="2"/>
    </row>
    <row r="5183" spans="2:3" hidden="1">
      <c r="B5183" s="2"/>
      <c r="C5183" s="2"/>
    </row>
    <row r="5184" spans="2:3" hidden="1">
      <c r="B5184" s="2"/>
      <c r="C5184" s="2"/>
    </row>
    <row r="5185" spans="2:3" hidden="1">
      <c r="B5185" s="2"/>
      <c r="C5185" s="2"/>
    </row>
    <row r="5186" spans="2:3" hidden="1">
      <c r="B5186" s="2"/>
      <c r="C5186" s="2"/>
    </row>
    <row r="5187" spans="2:3" hidden="1">
      <c r="B5187" s="2"/>
      <c r="C5187" s="2"/>
    </row>
    <row r="5188" spans="2:3" hidden="1">
      <c r="B5188" s="2"/>
      <c r="C5188" s="2"/>
    </row>
    <row r="5189" spans="2:3" hidden="1">
      <c r="B5189" s="2"/>
      <c r="C5189" s="2"/>
    </row>
    <row r="5190" spans="2:3" hidden="1">
      <c r="B5190" s="2"/>
      <c r="C5190" s="2"/>
    </row>
    <row r="5191" spans="2:3" hidden="1">
      <c r="B5191" s="2"/>
      <c r="C5191" s="2"/>
    </row>
    <row r="5192" spans="2:3" hidden="1">
      <c r="B5192" s="2"/>
      <c r="C5192" s="2"/>
    </row>
    <row r="5193" spans="2:3" hidden="1">
      <c r="B5193" s="2"/>
      <c r="C5193" s="2"/>
    </row>
    <row r="5194" spans="2:3" hidden="1">
      <c r="B5194" s="2"/>
      <c r="C5194" s="2"/>
    </row>
    <row r="5195" spans="2:3" hidden="1">
      <c r="B5195" s="2"/>
      <c r="C5195" s="2"/>
    </row>
    <row r="5196" spans="2:3" hidden="1">
      <c r="B5196" s="2"/>
      <c r="C5196" s="2"/>
    </row>
    <row r="5197" spans="2:3" hidden="1">
      <c r="B5197" s="2"/>
      <c r="C5197" s="2"/>
    </row>
    <row r="5198" spans="2:3" hidden="1">
      <c r="B5198" s="2"/>
      <c r="C5198" s="2"/>
    </row>
    <row r="5199" spans="2:3" hidden="1">
      <c r="B5199" s="2"/>
      <c r="C5199" s="2"/>
    </row>
    <row r="5200" spans="2:3" hidden="1">
      <c r="B5200" s="2"/>
      <c r="C5200" s="2"/>
    </row>
    <row r="5201" spans="2:3" hidden="1">
      <c r="B5201" s="2"/>
      <c r="C5201" s="2"/>
    </row>
    <row r="5202" spans="2:3" hidden="1">
      <c r="B5202" s="2"/>
      <c r="C5202" s="2"/>
    </row>
    <row r="5203" spans="2:3" hidden="1">
      <c r="B5203" s="2"/>
      <c r="C5203" s="2"/>
    </row>
    <row r="5204" spans="2:3" hidden="1">
      <c r="B5204" s="2"/>
      <c r="C5204" s="2"/>
    </row>
    <row r="5205" spans="2:3" hidden="1">
      <c r="B5205" s="2"/>
      <c r="C5205" s="2"/>
    </row>
    <row r="5206" spans="2:3" hidden="1">
      <c r="B5206" s="2"/>
      <c r="C5206" s="2"/>
    </row>
    <row r="5207" spans="2:3" hidden="1">
      <c r="B5207" s="2"/>
      <c r="C5207" s="2"/>
    </row>
    <row r="5208" spans="2:3" hidden="1">
      <c r="B5208" s="2"/>
      <c r="C5208" s="2"/>
    </row>
    <row r="5209" spans="2:3" hidden="1">
      <c r="B5209" s="2"/>
      <c r="C5209" s="2"/>
    </row>
    <row r="5210" spans="2:3" hidden="1">
      <c r="B5210" s="2"/>
      <c r="C5210" s="2"/>
    </row>
    <row r="5211" spans="2:3" hidden="1">
      <c r="B5211" s="2"/>
      <c r="C5211" s="2"/>
    </row>
    <row r="5212" spans="2:3" hidden="1">
      <c r="B5212" s="2"/>
      <c r="C5212" s="2"/>
    </row>
    <row r="5213" spans="2:3" hidden="1">
      <c r="B5213" s="2"/>
      <c r="C5213" s="2"/>
    </row>
    <row r="5214" spans="2:3" hidden="1">
      <c r="B5214" s="2"/>
      <c r="C5214" s="2"/>
    </row>
    <row r="5215" spans="2:3" hidden="1">
      <c r="B5215" s="2"/>
      <c r="C5215" s="2"/>
    </row>
    <row r="5216" spans="2:3" hidden="1">
      <c r="B5216" s="2"/>
      <c r="C5216" s="2"/>
    </row>
    <row r="5217" spans="2:3" hidden="1">
      <c r="B5217" s="2"/>
      <c r="C5217" s="2"/>
    </row>
    <row r="5218" spans="2:3" hidden="1">
      <c r="B5218" s="2"/>
      <c r="C5218" s="2"/>
    </row>
    <row r="5219" spans="2:3" hidden="1">
      <c r="B5219" s="2"/>
      <c r="C5219" s="2"/>
    </row>
    <row r="5220" spans="2:3" hidden="1">
      <c r="B5220" s="2"/>
      <c r="C5220" s="2"/>
    </row>
    <row r="5221" spans="2:3" hidden="1">
      <c r="B5221" s="2"/>
      <c r="C5221" s="2"/>
    </row>
    <row r="5222" spans="2:3" hidden="1">
      <c r="B5222" s="2"/>
      <c r="C5222" s="2"/>
    </row>
    <row r="5223" spans="2:3" hidden="1">
      <c r="B5223" s="2"/>
      <c r="C5223" s="2"/>
    </row>
    <row r="5224" spans="2:3" hidden="1">
      <c r="B5224" s="2"/>
      <c r="C5224" s="2"/>
    </row>
    <row r="5225" spans="2:3" hidden="1">
      <c r="B5225" s="2"/>
      <c r="C5225" s="2"/>
    </row>
    <row r="5226" spans="2:3" hidden="1">
      <c r="B5226" s="2"/>
      <c r="C5226" s="2"/>
    </row>
    <row r="5227" spans="2:3" hidden="1">
      <c r="B5227" s="2"/>
      <c r="C5227" s="2"/>
    </row>
    <row r="5228" spans="2:3" hidden="1">
      <c r="B5228" s="2"/>
      <c r="C5228" s="2"/>
    </row>
    <row r="5229" spans="2:3" hidden="1">
      <c r="B5229" s="2"/>
      <c r="C5229" s="2"/>
    </row>
    <row r="5230" spans="2:3" hidden="1">
      <c r="B5230" s="2"/>
      <c r="C5230" s="2"/>
    </row>
    <row r="5231" spans="2:3" hidden="1">
      <c r="B5231" s="2"/>
      <c r="C5231" s="2"/>
    </row>
    <row r="5232" spans="2:3" hidden="1">
      <c r="B5232" s="2"/>
      <c r="C5232" s="2"/>
    </row>
    <row r="5233" spans="2:3" hidden="1">
      <c r="B5233" s="2"/>
      <c r="C5233" s="2"/>
    </row>
    <row r="5234" spans="2:3" hidden="1">
      <c r="B5234" s="2"/>
      <c r="C5234" s="2"/>
    </row>
    <row r="5235" spans="2:3" hidden="1">
      <c r="B5235" s="2"/>
      <c r="C5235" s="2"/>
    </row>
    <row r="5236" spans="2:3" hidden="1">
      <c r="B5236" s="2"/>
      <c r="C5236" s="2"/>
    </row>
    <row r="5237" spans="2:3" hidden="1">
      <c r="B5237" s="2"/>
      <c r="C5237" s="2"/>
    </row>
    <row r="5238" spans="2:3" hidden="1">
      <c r="B5238" s="2"/>
      <c r="C5238" s="2"/>
    </row>
    <row r="5239" spans="2:3" hidden="1">
      <c r="B5239" s="2"/>
      <c r="C5239" s="2"/>
    </row>
    <row r="5240" spans="2:3" hidden="1">
      <c r="B5240" s="2"/>
      <c r="C5240" s="2"/>
    </row>
    <row r="5241" spans="2:3" hidden="1">
      <c r="B5241" s="2"/>
      <c r="C5241" s="2"/>
    </row>
    <row r="5242" spans="2:3" hidden="1">
      <c r="B5242" s="2"/>
      <c r="C5242" s="2"/>
    </row>
    <row r="5243" spans="2:3" hidden="1">
      <c r="B5243" s="2"/>
      <c r="C5243" s="2"/>
    </row>
    <row r="5244" spans="2:3" hidden="1">
      <c r="B5244" s="2"/>
      <c r="C5244" s="2"/>
    </row>
    <row r="5245" spans="2:3" hidden="1">
      <c r="B5245" s="2"/>
      <c r="C5245" s="2"/>
    </row>
    <row r="5246" spans="2:3" hidden="1">
      <c r="B5246" s="2"/>
      <c r="C5246" s="2"/>
    </row>
    <row r="5247" spans="2:3" hidden="1">
      <c r="B5247" s="2"/>
      <c r="C5247" s="2"/>
    </row>
    <row r="5248" spans="2:3" hidden="1">
      <c r="B5248" s="2"/>
      <c r="C5248" s="2"/>
    </row>
    <row r="5249" spans="2:3" hidden="1">
      <c r="B5249" s="2"/>
      <c r="C5249" s="2"/>
    </row>
    <row r="5250" spans="2:3" hidden="1">
      <c r="B5250" s="2"/>
      <c r="C5250" s="2"/>
    </row>
    <row r="5251" spans="2:3" hidden="1">
      <c r="B5251" s="2"/>
      <c r="C5251" s="2"/>
    </row>
    <row r="5252" spans="2:3" hidden="1">
      <c r="B5252" s="2"/>
      <c r="C5252" s="2"/>
    </row>
    <row r="5253" spans="2:3" hidden="1">
      <c r="B5253" s="2"/>
      <c r="C5253" s="2"/>
    </row>
    <row r="5254" spans="2:3" hidden="1">
      <c r="B5254" s="2"/>
      <c r="C5254" s="2"/>
    </row>
    <row r="5255" spans="2:3" hidden="1">
      <c r="B5255" s="2"/>
      <c r="C5255" s="2"/>
    </row>
    <row r="5256" spans="2:3" hidden="1">
      <c r="B5256" s="2"/>
      <c r="C5256" s="2"/>
    </row>
    <row r="5257" spans="2:3" hidden="1">
      <c r="B5257" s="2"/>
      <c r="C5257" s="2"/>
    </row>
    <row r="5258" spans="2:3" hidden="1">
      <c r="B5258" s="2"/>
      <c r="C5258" s="2"/>
    </row>
    <row r="5259" spans="2:3" hidden="1">
      <c r="B5259" s="2"/>
      <c r="C5259" s="2"/>
    </row>
    <row r="5260" spans="2:3" hidden="1">
      <c r="B5260" s="2"/>
      <c r="C5260" s="2"/>
    </row>
    <row r="5261" spans="2:3" hidden="1">
      <c r="B5261" s="2"/>
      <c r="C5261" s="2"/>
    </row>
    <row r="5262" spans="2:3" hidden="1">
      <c r="B5262" s="2"/>
      <c r="C5262" s="2"/>
    </row>
    <row r="5263" spans="2:3" hidden="1">
      <c r="B5263" s="2"/>
      <c r="C5263" s="2"/>
    </row>
    <row r="5264" spans="2:3" hidden="1">
      <c r="B5264" s="2"/>
      <c r="C5264" s="2"/>
    </row>
    <row r="5265" spans="2:3" hidden="1">
      <c r="B5265" s="2"/>
      <c r="C5265" s="2"/>
    </row>
    <row r="5266" spans="2:3" hidden="1">
      <c r="B5266" s="2"/>
      <c r="C5266" s="2"/>
    </row>
    <row r="5267" spans="2:3" hidden="1">
      <c r="B5267" s="2"/>
      <c r="C5267" s="2"/>
    </row>
    <row r="5268" spans="2:3" hidden="1">
      <c r="B5268" s="2"/>
      <c r="C5268" s="2"/>
    </row>
    <row r="5269" spans="2:3" hidden="1">
      <c r="B5269" s="2"/>
      <c r="C5269" s="2"/>
    </row>
    <row r="5270" spans="2:3" hidden="1">
      <c r="B5270" s="2"/>
      <c r="C5270" s="2"/>
    </row>
    <row r="5271" spans="2:3" hidden="1">
      <c r="B5271" s="2"/>
      <c r="C5271" s="2"/>
    </row>
    <row r="5272" spans="2:3" hidden="1">
      <c r="B5272" s="2"/>
      <c r="C5272" s="2"/>
    </row>
    <row r="5273" spans="2:3" hidden="1">
      <c r="B5273" s="2"/>
      <c r="C5273" s="2"/>
    </row>
    <row r="5274" spans="2:3" hidden="1">
      <c r="B5274" s="2"/>
      <c r="C5274" s="2"/>
    </row>
    <row r="5275" spans="2:3" hidden="1">
      <c r="B5275" s="2"/>
      <c r="C5275" s="2"/>
    </row>
    <row r="5276" spans="2:3" hidden="1">
      <c r="B5276" s="2"/>
      <c r="C5276" s="2"/>
    </row>
    <row r="5277" spans="2:3" hidden="1">
      <c r="B5277" s="2"/>
      <c r="C5277" s="2"/>
    </row>
    <row r="5278" spans="2:3" hidden="1">
      <c r="B5278" s="2"/>
      <c r="C5278" s="2"/>
    </row>
    <row r="5279" spans="2:3" hidden="1">
      <c r="B5279" s="2"/>
      <c r="C5279" s="2"/>
    </row>
    <row r="5280" spans="2:3" hidden="1">
      <c r="B5280" s="2"/>
      <c r="C5280" s="2"/>
    </row>
    <row r="5281" spans="2:3" hidden="1">
      <c r="B5281" s="2"/>
      <c r="C5281" s="2"/>
    </row>
    <row r="5282" spans="2:3" hidden="1">
      <c r="B5282" s="2"/>
      <c r="C5282" s="2"/>
    </row>
    <row r="5283" spans="2:3" hidden="1">
      <c r="B5283" s="2"/>
      <c r="C5283" s="2"/>
    </row>
    <row r="5284" spans="2:3" hidden="1">
      <c r="B5284" s="2"/>
      <c r="C5284" s="2"/>
    </row>
    <row r="5285" spans="2:3" hidden="1">
      <c r="B5285" s="2"/>
      <c r="C5285" s="2"/>
    </row>
    <row r="5286" spans="2:3" hidden="1">
      <c r="B5286" s="2"/>
      <c r="C5286" s="2"/>
    </row>
    <row r="5287" spans="2:3" hidden="1">
      <c r="B5287" s="2"/>
      <c r="C5287" s="2"/>
    </row>
    <row r="5288" spans="2:3" hidden="1">
      <c r="B5288" s="2"/>
      <c r="C5288" s="2"/>
    </row>
    <row r="5289" spans="2:3" hidden="1">
      <c r="B5289" s="2"/>
      <c r="C5289" s="2"/>
    </row>
    <row r="5290" spans="2:3" hidden="1">
      <c r="B5290" s="2"/>
      <c r="C5290" s="2"/>
    </row>
    <row r="5291" spans="2:3" hidden="1">
      <c r="B5291" s="2"/>
      <c r="C5291" s="2"/>
    </row>
    <row r="5292" spans="2:3" hidden="1">
      <c r="B5292" s="2"/>
      <c r="C5292" s="2"/>
    </row>
    <row r="5293" spans="2:3" hidden="1">
      <c r="B5293" s="2"/>
      <c r="C5293" s="2"/>
    </row>
    <row r="5294" spans="2:3" hidden="1">
      <c r="B5294" s="2"/>
      <c r="C5294" s="2"/>
    </row>
    <row r="5295" spans="2:3" hidden="1">
      <c r="B5295" s="2"/>
      <c r="C5295" s="2"/>
    </row>
    <row r="5296" spans="2:3" hidden="1">
      <c r="B5296" s="2"/>
      <c r="C5296" s="2"/>
    </row>
    <row r="5297" spans="2:3" hidden="1">
      <c r="B5297" s="2"/>
      <c r="C5297" s="2"/>
    </row>
    <row r="5298" spans="2:3" hidden="1">
      <c r="B5298" s="2"/>
      <c r="C5298" s="2"/>
    </row>
    <row r="5299" spans="2:3" hidden="1">
      <c r="B5299" s="2"/>
      <c r="C5299" s="2"/>
    </row>
    <row r="5300" spans="2:3" hidden="1">
      <c r="B5300" s="2"/>
      <c r="C5300" s="2"/>
    </row>
    <row r="5301" spans="2:3" hidden="1">
      <c r="B5301" s="2"/>
      <c r="C5301" s="2"/>
    </row>
    <row r="5302" spans="2:3" hidden="1">
      <c r="B5302" s="2"/>
      <c r="C5302" s="2"/>
    </row>
    <row r="5303" spans="2:3" hidden="1">
      <c r="B5303" s="2"/>
      <c r="C5303" s="2"/>
    </row>
    <row r="5304" spans="2:3" hidden="1">
      <c r="B5304" s="2"/>
      <c r="C5304" s="2"/>
    </row>
    <row r="5305" spans="2:3" hidden="1">
      <c r="B5305" s="2"/>
      <c r="C5305" s="2"/>
    </row>
    <row r="5306" spans="2:3" hidden="1">
      <c r="B5306" s="2"/>
      <c r="C5306" s="2"/>
    </row>
    <row r="5307" spans="2:3" hidden="1">
      <c r="B5307" s="2"/>
      <c r="C5307" s="2"/>
    </row>
    <row r="5308" spans="2:3" hidden="1">
      <c r="B5308" s="2"/>
      <c r="C5308" s="2"/>
    </row>
    <row r="5309" spans="2:3" hidden="1">
      <c r="B5309" s="2"/>
      <c r="C5309" s="2"/>
    </row>
    <row r="5310" spans="2:3" hidden="1">
      <c r="B5310" s="2"/>
      <c r="C5310" s="2"/>
    </row>
    <row r="5311" spans="2:3" hidden="1">
      <c r="B5311" s="2"/>
      <c r="C5311" s="2"/>
    </row>
    <row r="5312" spans="2:3" hidden="1">
      <c r="B5312" s="2"/>
      <c r="C5312" s="2"/>
    </row>
    <row r="5313" spans="2:3" hidden="1">
      <c r="B5313" s="2"/>
      <c r="C5313" s="2"/>
    </row>
    <row r="5314" spans="2:3" hidden="1">
      <c r="B5314" s="2"/>
      <c r="C5314" s="2"/>
    </row>
    <row r="5315" spans="2:3" hidden="1">
      <c r="B5315" s="2"/>
      <c r="C5315" s="2"/>
    </row>
    <row r="5316" spans="2:3" hidden="1">
      <c r="B5316" s="2"/>
      <c r="C5316" s="2"/>
    </row>
    <row r="5317" spans="2:3" hidden="1">
      <c r="B5317" s="2"/>
      <c r="C5317" s="2"/>
    </row>
    <row r="5318" spans="2:3" hidden="1">
      <c r="B5318" s="2"/>
      <c r="C5318" s="2"/>
    </row>
    <row r="5319" spans="2:3" hidden="1">
      <c r="B5319" s="2"/>
      <c r="C5319" s="2"/>
    </row>
    <row r="5320" spans="2:3" hidden="1">
      <c r="B5320" s="2"/>
      <c r="C5320" s="2"/>
    </row>
    <row r="5321" spans="2:3" hidden="1">
      <c r="B5321" s="2"/>
      <c r="C5321" s="2"/>
    </row>
    <row r="5322" spans="2:3" hidden="1">
      <c r="B5322" s="2"/>
      <c r="C5322" s="2"/>
    </row>
    <row r="5323" spans="2:3" hidden="1">
      <c r="B5323" s="2"/>
      <c r="C5323" s="2"/>
    </row>
    <row r="5324" spans="2:3" hidden="1">
      <c r="B5324" s="2"/>
      <c r="C5324" s="2"/>
    </row>
    <row r="5325" spans="2:3" hidden="1">
      <c r="B5325" s="2"/>
      <c r="C5325" s="2"/>
    </row>
    <row r="5326" spans="2:3" hidden="1">
      <c r="B5326" s="2"/>
      <c r="C5326" s="2"/>
    </row>
    <row r="5327" spans="2:3" hidden="1">
      <c r="B5327" s="2"/>
      <c r="C5327" s="2"/>
    </row>
    <row r="5328" spans="2:3" hidden="1">
      <c r="B5328" s="2"/>
      <c r="C5328" s="2"/>
    </row>
    <row r="5329" spans="2:3" hidden="1">
      <c r="B5329" s="2"/>
      <c r="C5329" s="2"/>
    </row>
    <row r="5330" spans="2:3" hidden="1">
      <c r="B5330" s="2"/>
      <c r="C5330" s="2"/>
    </row>
    <row r="5331" spans="2:3" hidden="1">
      <c r="B5331" s="2"/>
      <c r="C5331" s="2"/>
    </row>
    <row r="5332" spans="2:3" hidden="1">
      <c r="B5332" s="2"/>
      <c r="C5332" s="2"/>
    </row>
    <row r="5333" spans="2:3" hidden="1">
      <c r="B5333" s="2"/>
      <c r="C5333" s="2"/>
    </row>
    <row r="5334" spans="2:3" hidden="1">
      <c r="B5334" s="2"/>
      <c r="C5334" s="2"/>
    </row>
    <row r="5335" spans="2:3" hidden="1">
      <c r="B5335" s="2"/>
      <c r="C5335" s="2"/>
    </row>
    <row r="5336" spans="2:3" hidden="1">
      <c r="B5336" s="2"/>
      <c r="C5336" s="2"/>
    </row>
    <row r="5337" spans="2:3" hidden="1">
      <c r="B5337" s="2"/>
      <c r="C5337" s="2"/>
    </row>
    <row r="5338" spans="2:3" hidden="1">
      <c r="B5338" s="2"/>
      <c r="C5338" s="2"/>
    </row>
    <row r="5339" spans="2:3" hidden="1">
      <c r="B5339" s="2"/>
      <c r="C5339" s="2"/>
    </row>
    <row r="5340" spans="2:3" hidden="1">
      <c r="B5340" s="2"/>
      <c r="C5340" s="2"/>
    </row>
    <row r="5341" spans="2:3" hidden="1">
      <c r="B5341" s="2"/>
      <c r="C5341" s="2"/>
    </row>
    <row r="5342" spans="2:3" hidden="1">
      <c r="B5342" s="2"/>
      <c r="C5342" s="2"/>
    </row>
    <row r="5343" spans="2:3" hidden="1">
      <c r="B5343" s="2"/>
      <c r="C5343" s="2"/>
    </row>
    <row r="5344" spans="2:3" hidden="1">
      <c r="B5344" s="2"/>
      <c r="C5344" s="2"/>
    </row>
    <row r="5345" spans="2:3" hidden="1">
      <c r="B5345" s="2"/>
      <c r="C5345" s="2"/>
    </row>
    <row r="5346" spans="2:3" hidden="1">
      <c r="B5346" s="2"/>
      <c r="C5346" s="2"/>
    </row>
    <row r="5347" spans="2:3" hidden="1">
      <c r="B5347" s="2"/>
      <c r="C5347" s="2"/>
    </row>
    <row r="5348" spans="2:3" hidden="1">
      <c r="B5348" s="2"/>
      <c r="C5348" s="2"/>
    </row>
    <row r="5349" spans="2:3" hidden="1">
      <c r="B5349" s="2"/>
      <c r="C5349" s="2"/>
    </row>
    <row r="5350" spans="2:3" hidden="1">
      <c r="B5350" s="2"/>
      <c r="C5350" s="2"/>
    </row>
    <row r="5351" spans="2:3" hidden="1">
      <c r="B5351" s="2"/>
      <c r="C5351" s="2"/>
    </row>
    <row r="5352" spans="2:3" hidden="1">
      <c r="B5352" s="2"/>
      <c r="C5352" s="2"/>
    </row>
    <row r="5353" spans="2:3" hidden="1">
      <c r="B5353" s="2"/>
      <c r="C5353" s="2"/>
    </row>
    <row r="5354" spans="2:3" hidden="1">
      <c r="B5354" s="2"/>
      <c r="C5354" s="2"/>
    </row>
    <row r="5355" spans="2:3" hidden="1">
      <c r="B5355" s="2"/>
      <c r="C5355" s="2"/>
    </row>
    <row r="5356" spans="2:3" hidden="1">
      <c r="B5356" s="2"/>
      <c r="C5356" s="2"/>
    </row>
    <row r="5357" spans="2:3" hidden="1">
      <c r="B5357" s="2"/>
      <c r="C5357" s="2"/>
    </row>
    <row r="5358" spans="2:3" hidden="1">
      <c r="B5358" s="2"/>
      <c r="C5358" s="2"/>
    </row>
    <row r="5359" spans="2:3" hidden="1">
      <c r="B5359" s="2"/>
      <c r="C5359" s="2"/>
    </row>
    <row r="5360" spans="2:3" hidden="1">
      <c r="B5360" s="2"/>
      <c r="C5360" s="2"/>
    </row>
    <row r="5361" spans="2:3" hidden="1">
      <c r="B5361" s="2"/>
      <c r="C5361" s="2"/>
    </row>
    <row r="5362" spans="2:3" hidden="1">
      <c r="B5362" s="2"/>
      <c r="C5362" s="2"/>
    </row>
    <row r="5363" spans="2:3" hidden="1">
      <c r="B5363" s="2"/>
      <c r="C5363" s="2"/>
    </row>
    <row r="5364" spans="2:3" hidden="1">
      <c r="B5364" s="2"/>
      <c r="C5364" s="2"/>
    </row>
    <row r="5365" spans="2:3" hidden="1">
      <c r="B5365" s="2"/>
      <c r="C5365" s="2"/>
    </row>
    <row r="5366" spans="2:3" hidden="1">
      <c r="B5366" s="2"/>
      <c r="C5366" s="2"/>
    </row>
    <row r="5367" spans="2:3" hidden="1">
      <c r="B5367" s="2"/>
      <c r="C5367" s="2"/>
    </row>
    <row r="5368" spans="2:3" hidden="1">
      <c r="B5368" s="2"/>
      <c r="C5368" s="2"/>
    </row>
    <row r="5369" spans="2:3" hidden="1">
      <c r="B5369" s="2"/>
      <c r="C5369" s="2"/>
    </row>
    <row r="5370" spans="2:3" hidden="1">
      <c r="B5370" s="2"/>
      <c r="C5370" s="2"/>
    </row>
    <row r="5371" spans="2:3" hidden="1">
      <c r="B5371" s="2"/>
      <c r="C5371" s="2"/>
    </row>
    <row r="5372" spans="2:3" hidden="1">
      <c r="B5372" s="2"/>
      <c r="C5372" s="2"/>
    </row>
    <row r="5373" spans="2:3" hidden="1">
      <c r="B5373" s="2"/>
      <c r="C5373" s="2"/>
    </row>
    <row r="5374" spans="2:3" hidden="1">
      <c r="B5374" s="2"/>
      <c r="C5374" s="2"/>
    </row>
    <row r="5375" spans="2:3" hidden="1">
      <c r="B5375" s="2"/>
      <c r="C5375" s="2"/>
    </row>
    <row r="5376" spans="2:3" hidden="1">
      <c r="B5376" s="2"/>
      <c r="C5376" s="2"/>
    </row>
    <row r="5377" spans="2:3" hidden="1">
      <c r="B5377" s="2"/>
      <c r="C5377" s="2"/>
    </row>
    <row r="5378" spans="2:3" hidden="1">
      <c r="B5378" s="2"/>
      <c r="C5378" s="2"/>
    </row>
    <row r="5379" spans="2:3" hidden="1">
      <c r="B5379" s="2"/>
      <c r="C5379" s="2"/>
    </row>
    <row r="5380" spans="2:3" hidden="1">
      <c r="B5380" s="2"/>
      <c r="C5380" s="2"/>
    </row>
    <row r="5381" spans="2:3" hidden="1">
      <c r="B5381" s="2"/>
      <c r="C5381" s="2"/>
    </row>
    <row r="5382" spans="2:3" hidden="1">
      <c r="B5382" s="2"/>
      <c r="C5382" s="2"/>
    </row>
    <row r="5383" spans="2:3" hidden="1">
      <c r="B5383" s="2"/>
      <c r="C5383" s="2"/>
    </row>
    <row r="5384" spans="2:3" hidden="1">
      <c r="B5384" s="2"/>
      <c r="C5384" s="2"/>
    </row>
    <row r="5385" spans="2:3" hidden="1">
      <c r="B5385" s="2"/>
      <c r="C5385" s="2"/>
    </row>
    <row r="5386" spans="2:3" hidden="1">
      <c r="B5386" s="2"/>
      <c r="C5386" s="2"/>
    </row>
    <row r="5387" spans="2:3" hidden="1">
      <c r="B5387" s="2"/>
      <c r="C5387" s="2"/>
    </row>
    <row r="5388" spans="2:3" hidden="1">
      <c r="B5388" s="2"/>
      <c r="C5388" s="2"/>
    </row>
    <row r="5389" spans="2:3" hidden="1">
      <c r="B5389" s="2"/>
      <c r="C5389" s="2"/>
    </row>
    <row r="5390" spans="2:3" hidden="1">
      <c r="B5390" s="2"/>
      <c r="C5390" s="2"/>
    </row>
    <row r="5391" spans="2:3" hidden="1">
      <c r="B5391" s="2"/>
      <c r="C5391" s="2"/>
    </row>
    <row r="5392" spans="2:3" hidden="1">
      <c r="B5392" s="2"/>
      <c r="C5392" s="2"/>
    </row>
    <row r="5393" spans="2:3" hidden="1">
      <c r="B5393" s="2"/>
      <c r="C5393" s="2"/>
    </row>
    <row r="5394" spans="2:3" hidden="1">
      <c r="B5394" s="2"/>
      <c r="C5394" s="2"/>
    </row>
    <row r="5395" spans="2:3" hidden="1">
      <c r="B5395" s="2"/>
      <c r="C5395" s="2"/>
    </row>
    <row r="5396" spans="2:3" hidden="1">
      <c r="B5396" s="2"/>
      <c r="C5396" s="2"/>
    </row>
    <row r="5397" spans="2:3" hidden="1">
      <c r="B5397" s="2"/>
      <c r="C5397" s="2"/>
    </row>
    <row r="5398" spans="2:3" hidden="1">
      <c r="B5398" s="2"/>
      <c r="C5398" s="2"/>
    </row>
    <row r="5399" spans="2:3" hidden="1">
      <c r="B5399" s="2"/>
      <c r="C5399" s="2"/>
    </row>
    <row r="5400" spans="2:3" hidden="1">
      <c r="B5400" s="2"/>
      <c r="C5400" s="2"/>
    </row>
    <row r="5401" spans="2:3" hidden="1">
      <c r="B5401" s="2"/>
      <c r="C5401" s="2"/>
    </row>
    <row r="5402" spans="2:3" hidden="1">
      <c r="B5402" s="2"/>
      <c r="C5402" s="2"/>
    </row>
    <row r="5403" spans="2:3" hidden="1">
      <c r="B5403" s="2"/>
      <c r="C5403" s="2"/>
    </row>
    <row r="5404" spans="2:3" hidden="1">
      <c r="B5404" s="2"/>
      <c r="C5404" s="2"/>
    </row>
    <row r="5405" spans="2:3" hidden="1">
      <c r="B5405" s="2"/>
      <c r="C5405" s="2"/>
    </row>
    <row r="5406" spans="2:3" hidden="1">
      <c r="B5406" s="2"/>
      <c r="C5406" s="2"/>
    </row>
    <row r="5407" spans="2:3" hidden="1">
      <c r="B5407" s="2"/>
      <c r="C5407" s="2"/>
    </row>
    <row r="5408" spans="2:3" hidden="1">
      <c r="B5408" s="2"/>
      <c r="C5408" s="2"/>
    </row>
    <row r="5409" spans="2:3" hidden="1">
      <c r="B5409" s="2"/>
      <c r="C5409" s="2"/>
    </row>
    <row r="5410" spans="2:3" hidden="1">
      <c r="B5410" s="2"/>
      <c r="C5410" s="2"/>
    </row>
    <row r="5411" spans="2:3" hidden="1">
      <c r="B5411" s="2"/>
      <c r="C5411" s="2"/>
    </row>
    <row r="5412" spans="2:3" hidden="1">
      <c r="B5412" s="2"/>
      <c r="C5412" s="2"/>
    </row>
    <row r="5413" spans="2:3" hidden="1">
      <c r="B5413" s="2"/>
      <c r="C5413" s="2"/>
    </row>
    <row r="5414" spans="2:3" hidden="1">
      <c r="B5414" s="2"/>
      <c r="C5414" s="2"/>
    </row>
    <row r="5415" spans="2:3" hidden="1">
      <c r="B5415" s="2"/>
      <c r="C5415" s="2"/>
    </row>
    <row r="5416" spans="2:3" hidden="1">
      <c r="B5416" s="2"/>
      <c r="C5416" s="2"/>
    </row>
    <row r="5417" spans="2:3" hidden="1">
      <c r="B5417" s="2"/>
      <c r="C5417" s="2"/>
    </row>
    <row r="5418" spans="2:3" hidden="1">
      <c r="B5418" s="2"/>
      <c r="C5418" s="2"/>
    </row>
    <row r="5419" spans="2:3" hidden="1">
      <c r="B5419" s="2"/>
      <c r="C5419" s="2"/>
    </row>
    <row r="5420" spans="2:3" hidden="1">
      <c r="B5420" s="2"/>
      <c r="C5420" s="2"/>
    </row>
    <row r="5421" spans="2:3" hidden="1">
      <c r="B5421" s="2"/>
      <c r="C5421" s="2"/>
    </row>
    <row r="5422" spans="2:3" hidden="1">
      <c r="B5422" s="2"/>
      <c r="C5422" s="2"/>
    </row>
    <row r="5423" spans="2:3" hidden="1">
      <c r="B5423" s="2"/>
      <c r="C5423" s="2"/>
    </row>
    <row r="5424" spans="2:3" hidden="1">
      <c r="B5424" s="2"/>
      <c r="C5424" s="2"/>
    </row>
    <row r="5425" spans="2:3" hidden="1">
      <c r="B5425" s="2"/>
      <c r="C5425" s="2"/>
    </row>
    <row r="5426" spans="2:3" hidden="1">
      <c r="B5426" s="2"/>
      <c r="C5426" s="2"/>
    </row>
    <row r="5427" spans="2:3" hidden="1">
      <c r="B5427" s="2"/>
      <c r="C5427" s="2"/>
    </row>
    <row r="5428" spans="2:3" hidden="1">
      <c r="B5428" s="2"/>
      <c r="C5428" s="2"/>
    </row>
    <row r="5429" spans="2:3" hidden="1">
      <c r="B5429" s="2"/>
      <c r="C5429" s="2"/>
    </row>
    <row r="5430" spans="2:3" hidden="1">
      <c r="B5430" s="2"/>
      <c r="C5430" s="2"/>
    </row>
    <row r="5431" spans="2:3" hidden="1">
      <c r="B5431" s="2"/>
      <c r="C5431" s="2"/>
    </row>
    <row r="5432" spans="2:3" hidden="1">
      <c r="B5432" s="2"/>
      <c r="C5432" s="2"/>
    </row>
    <row r="5433" spans="2:3" hidden="1">
      <c r="B5433" s="2"/>
      <c r="C5433" s="2"/>
    </row>
    <row r="5434" spans="2:3" hidden="1">
      <c r="B5434" s="2"/>
      <c r="C5434" s="2"/>
    </row>
    <row r="5435" spans="2:3" hidden="1">
      <c r="B5435" s="2"/>
      <c r="C5435" s="2"/>
    </row>
    <row r="5436" spans="2:3" hidden="1">
      <c r="B5436" s="2"/>
      <c r="C5436" s="2"/>
    </row>
    <row r="5437" spans="2:3" hidden="1">
      <c r="B5437" s="2"/>
      <c r="C5437" s="2"/>
    </row>
    <row r="5438" spans="2:3" hidden="1">
      <c r="B5438" s="2"/>
      <c r="C5438" s="2"/>
    </row>
    <row r="5439" spans="2:3" hidden="1">
      <c r="B5439" s="2"/>
      <c r="C5439" s="2"/>
    </row>
    <row r="5440" spans="2:3" hidden="1">
      <c r="B5440" s="2"/>
      <c r="C5440" s="2"/>
    </row>
    <row r="5441" spans="2:3" hidden="1">
      <c r="B5441" s="2"/>
      <c r="C5441" s="2"/>
    </row>
    <row r="5442" spans="2:3" hidden="1">
      <c r="B5442" s="2"/>
      <c r="C5442" s="2"/>
    </row>
    <row r="5443" spans="2:3" hidden="1">
      <c r="B5443" s="2"/>
      <c r="C5443" s="2"/>
    </row>
    <row r="5444" spans="2:3" hidden="1">
      <c r="B5444" s="2"/>
      <c r="C5444" s="2"/>
    </row>
    <row r="5445" spans="2:3" hidden="1">
      <c r="B5445" s="2"/>
      <c r="C5445" s="2"/>
    </row>
    <row r="5446" spans="2:3" hidden="1">
      <c r="B5446" s="2"/>
      <c r="C5446" s="2"/>
    </row>
    <row r="5447" spans="2:3" hidden="1">
      <c r="B5447" s="2"/>
      <c r="C5447" s="2"/>
    </row>
    <row r="5448" spans="2:3" hidden="1">
      <c r="B5448" s="2"/>
      <c r="C5448" s="2"/>
    </row>
    <row r="5449" spans="2:3" hidden="1">
      <c r="B5449" s="2"/>
      <c r="C5449" s="2"/>
    </row>
    <row r="5450" spans="2:3" hidden="1">
      <c r="B5450" s="2"/>
      <c r="C5450" s="2"/>
    </row>
    <row r="5451" spans="2:3" hidden="1">
      <c r="B5451" s="2"/>
      <c r="C5451" s="2"/>
    </row>
    <row r="5452" spans="2:3" hidden="1">
      <c r="B5452" s="2"/>
      <c r="C5452" s="2"/>
    </row>
    <row r="5453" spans="2:3" hidden="1">
      <c r="B5453" s="2"/>
      <c r="C5453" s="2"/>
    </row>
    <row r="5454" spans="2:3" hidden="1">
      <c r="B5454" s="2"/>
      <c r="C5454" s="2"/>
    </row>
    <row r="5455" spans="2:3" hidden="1">
      <c r="B5455" s="2"/>
      <c r="C5455" s="2"/>
    </row>
    <row r="5456" spans="2:3" hidden="1">
      <c r="B5456" s="2"/>
      <c r="C5456" s="2"/>
    </row>
    <row r="5457" spans="2:3" hidden="1">
      <c r="B5457" s="2"/>
      <c r="C5457" s="2"/>
    </row>
    <row r="5458" spans="2:3" hidden="1">
      <c r="B5458" s="2"/>
      <c r="C5458" s="2"/>
    </row>
    <row r="5459" spans="2:3" hidden="1">
      <c r="B5459" s="2"/>
      <c r="C5459" s="2"/>
    </row>
    <row r="5460" spans="2:3" hidden="1">
      <c r="B5460" s="2"/>
      <c r="C5460" s="2"/>
    </row>
    <row r="5461" spans="2:3" hidden="1">
      <c r="B5461" s="2"/>
      <c r="C5461" s="2"/>
    </row>
    <row r="5462" spans="2:3" hidden="1">
      <c r="B5462" s="2"/>
      <c r="C5462" s="2"/>
    </row>
    <row r="5463" spans="2:3" hidden="1">
      <c r="B5463" s="2"/>
      <c r="C5463" s="2"/>
    </row>
    <row r="5464" spans="2:3" hidden="1">
      <c r="B5464" s="2"/>
      <c r="C5464" s="2"/>
    </row>
    <row r="5465" spans="2:3" hidden="1">
      <c r="B5465" s="2"/>
      <c r="C5465" s="2"/>
    </row>
    <row r="5466" spans="2:3" hidden="1">
      <c r="B5466" s="2"/>
      <c r="C5466" s="2"/>
    </row>
    <row r="5467" spans="2:3" hidden="1">
      <c r="B5467" s="2"/>
      <c r="C5467" s="2"/>
    </row>
    <row r="5468" spans="2:3" hidden="1">
      <c r="B5468" s="2"/>
      <c r="C5468" s="2"/>
    </row>
    <row r="5469" spans="2:3" hidden="1">
      <c r="B5469" s="2"/>
      <c r="C5469" s="2"/>
    </row>
    <row r="5470" spans="2:3" hidden="1">
      <c r="B5470" s="2"/>
      <c r="C5470" s="2"/>
    </row>
    <row r="5471" spans="2:3" hidden="1">
      <c r="B5471" s="2"/>
      <c r="C5471" s="2"/>
    </row>
    <row r="5472" spans="2:3" hidden="1">
      <c r="B5472" s="2"/>
      <c r="C5472" s="2"/>
    </row>
    <row r="5473" spans="2:3" hidden="1">
      <c r="B5473" s="2"/>
      <c r="C5473" s="2"/>
    </row>
    <row r="5474" spans="2:3" hidden="1">
      <c r="B5474" s="2"/>
      <c r="C5474" s="2"/>
    </row>
    <row r="5475" spans="2:3" hidden="1">
      <c r="B5475" s="2"/>
      <c r="C5475" s="2"/>
    </row>
    <row r="5476" spans="2:3" hidden="1">
      <c r="B5476" s="2"/>
      <c r="C5476" s="2"/>
    </row>
    <row r="5477" spans="2:3" hidden="1">
      <c r="B5477" s="2"/>
      <c r="C5477" s="2"/>
    </row>
    <row r="5478" spans="2:3" hidden="1">
      <c r="B5478" s="2"/>
      <c r="C5478" s="2"/>
    </row>
    <row r="5479" spans="2:3" hidden="1">
      <c r="B5479" s="2"/>
      <c r="C5479" s="2"/>
    </row>
    <row r="5480" spans="2:3" hidden="1">
      <c r="B5480" s="2"/>
      <c r="C5480" s="2"/>
    </row>
    <row r="5481" spans="2:3" hidden="1">
      <c r="B5481" s="2"/>
      <c r="C5481" s="2"/>
    </row>
    <row r="5482" spans="2:3" hidden="1">
      <c r="B5482" s="2"/>
      <c r="C5482" s="2"/>
    </row>
    <row r="5483" spans="2:3" hidden="1">
      <c r="B5483" s="2"/>
      <c r="C5483" s="2"/>
    </row>
    <row r="5484" spans="2:3" hidden="1">
      <c r="B5484" s="2"/>
      <c r="C5484" s="2"/>
    </row>
    <row r="5485" spans="2:3" hidden="1">
      <c r="B5485" s="2"/>
      <c r="C5485" s="2"/>
    </row>
    <row r="5486" spans="2:3" hidden="1">
      <c r="B5486" s="2"/>
      <c r="C5486" s="2"/>
    </row>
    <row r="5487" spans="2:3" hidden="1">
      <c r="B5487" s="2"/>
      <c r="C5487" s="2"/>
    </row>
    <row r="5488" spans="2:3" hidden="1">
      <c r="B5488" s="2"/>
      <c r="C5488" s="2"/>
    </row>
    <row r="5489" spans="2:3" hidden="1">
      <c r="B5489" s="2"/>
      <c r="C5489" s="2"/>
    </row>
    <row r="5490" spans="2:3" hidden="1">
      <c r="B5490" s="2"/>
      <c r="C5490" s="2"/>
    </row>
    <row r="5491" spans="2:3" hidden="1">
      <c r="B5491" s="2"/>
      <c r="C5491" s="2"/>
    </row>
    <row r="5492" spans="2:3" hidden="1">
      <c r="B5492" s="2"/>
      <c r="C5492" s="2"/>
    </row>
    <row r="5493" spans="2:3" hidden="1">
      <c r="B5493" s="2"/>
      <c r="C5493" s="2"/>
    </row>
    <row r="5494" spans="2:3" hidden="1">
      <c r="B5494" s="2"/>
      <c r="C5494" s="2"/>
    </row>
    <row r="5495" spans="2:3" hidden="1">
      <c r="B5495" s="2"/>
      <c r="C5495" s="2"/>
    </row>
    <row r="5496" spans="2:3" hidden="1">
      <c r="B5496" s="2"/>
      <c r="C5496" s="2"/>
    </row>
    <row r="5497" spans="2:3" hidden="1">
      <c r="B5497" s="2"/>
      <c r="C5497" s="2"/>
    </row>
    <row r="5498" spans="2:3" hidden="1">
      <c r="B5498" s="2"/>
      <c r="C5498" s="2"/>
    </row>
    <row r="5499" spans="2:3" hidden="1">
      <c r="B5499" s="2"/>
      <c r="C5499" s="2"/>
    </row>
    <row r="5500" spans="2:3" hidden="1">
      <c r="B5500" s="2"/>
      <c r="C5500" s="2"/>
    </row>
    <row r="5501" spans="2:3" hidden="1">
      <c r="B5501" s="2"/>
      <c r="C5501" s="2"/>
    </row>
    <row r="5502" spans="2:3" hidden="1">
      <c r="B5502" s="2"/>
      <c r="C5502" s="2"/>
    </row>
    <row r="5503" spans="2:3" hidden="1">
      <c r="B5503" s="2"/>
      <c r="C5503" s="2"/>
    </row>
    <row r="5504" spans="2:3" hidden="1">
      <c r="B5504" s="2"/>
      <c r="C5504" s="2"/>
    </row>
    <row r="5505" spans="2:3" hidden="1">
      <c r="B5505" s="2"/>
      <c r="C5505" s="2"/>
    </row>
    <row r="5506" spans="2:3" hidden="1">
      <c r="B5506" s="2"/>
      <c r="C5506" s="2"/>
    </row>
    <row r="5507" spans="2:3" hidden="1">
      <c r="B5507" s="2"/>
      <c r="C5507" s="2"/>
    </row>
    <row r="5508" spans="2:3" hidden="1">
      <c r="B5508" s="2"/>
      <c r="C5508" s="2"/>
    </row>
    <row r="5509" spans="2:3" hidden="1">
      <c r="B5509" s="2"/>
      <c r="C5509" s="2"/>
    </row>
    <row r="5510" spans="2:3" hidden="1">
      <c r="B5510" s="2"/>
      <c r="C5510" s="2"/>
    </row>
    <row r="5511" spans="2:3" hidden="1">
      <c r="B5511" s="2"/>
      <c r="C5511" s="2"/>
    </row>
    <row r="5512" spans="2:3" hidden="1">
      <c r="B5512" s="2"/>
      <c r="C5512" s="2"/>
    </row>
    <row r="5513" spans="2:3" hidden="1">
      <c r="B5513" s="2"/>
      <c r="C5513" s="2"/>
    </row>
    <row r="5514" spans="2:3" hidden="1">
      <c r="B5514" s="2"/>
      <c r="C5514" s="2"/>
    </row>
    <row r="5515" spans="2:3" hidden="1">
      <c r="B5515" s="2"/>
      <c r="C5515" s="2"/>
    </row>
    <row r="5516" spans="2:3" hidden="1">
      <c r="B5516" s="2"/>
      <c r="C5516" s="2"/>
    </row>
    <row r="5517" spans="2:3" hidden="1">
      <c r="B5517" s="2"/>
      <c r="C5517" s="2"/>
    </row>
    <row r="5518" spans="2:3" hidden="1">
      <c r="B5518" s="2"/>
      <c r="C5518" s="2"/>
    </row>
    <row r="5519" spans="2:3" hidden="1">
      <c r="B5519" s="2"/>
      <c r="C5519" s="2"/>
    </row>
    <row r="5520" spans="2:3" hidden="1">
      <c r="B5520" s="2"/>
      <c r="C5520" s="2"/>
    </row>
    <row r="5521" spans="2:3" hidden="1">
      <c r="B5521" s="2"/>
      <c r="C5521" s="2"/>
    </row>
    <row r="5522" spans="2:3" hidden="1">
      <c r="B5522" s="2"/>
      <c r="C5522" s="2"/>
    </row>
    <row r="5523" spans="2:3" hidden="1">
      <c r="B5523" s="2"/>
      <c r="C5523" s="2"/>
    </row>
    <row r="5524" spans="2:3" hidden="1">
      <c r="B5524" s="2"/>
      <c r="C5524" s="2"/>
    </row>
    <row r="5525" spans="2:3" hidden="1">
      <c r="B5525" s="2"/>
      <c r="C5525" s="2"/>
    </row>
    <row r="5526" spans="2:3" hidden="1">
      <c r="B5526" s="2"/>
      <c r="C5526" s="2"/>
    </row>
    <row r="5527" spans="2:3" hidden="1">
      <c r="B5527" s="2"/>
      <c r="C5527" s="2"/>
    </row>
    <row r="5528" spans="2:3" hidden="1">
      <c r="B5528" s="2"/>
      <c r="C5528" s="2"/>
    </row>
    <row r="5529" spans="2:3" hidden="1">
      <c r="B5529" s="2"/>
      <c r="C5529" s="2"/>
    </row>
    <row r="5530" spans="2:3" hidden="1">
      <c r="B5530" s="2"/>
      <c r="C5530" s="2"/>
    </row>
    <row r="5531" spans="2:3" hidden="1">
      <c r="B5531" s="2"/>
      <c r="C5531" s="2"/>
    </row>
    <row r="5532" spans="2:3" hidden="1">
      <c r="B5532" s="2"/>
      <c r="C5532" s="2"/>
    </row>
    <row r="5533" spans="2:3" hidden="1">
      <c r="B5533" s="2"/>
      <c r="C5533" s="2"/>
    </row>
    <row r="5534" spans="2:3" hidden="1">
      <c r="B5534" s="2"/>
      <c r="C5534" s="2"/>
    </row>
    <row r="5535" spans="2:3" hidden="1">
      <c r="B5535" s="2"/>
      <c r="C5535" s="2"/>
    </row>
    <row r="5536" spans="2:3" hidden="1">
      <c r="B5536" s="2"/>
      <c r="C5536" s="2"/>
    </row>
    <row r="5537" spans="2:3" hidden="1">
      <c r="B5537" s="2"/>
      <c r="C5537" s="2"/>
    </row>
    <row r="5538" spans="2:3" hidden="1">
      <c r="B5538" s="2"/>
      <c r="C5538" s="2"/>
    </row>
    <row r="5539" spans="2:3" hidden="1">
      <c r="B5539" s="2"/>
      <c r="C5539" s="2"/>
    </row>
    <row r="5540" spans="2:3" hidden="1">
      <c r="B5540" s="2"/>
      <c r="C5540" s="2"/>
    </row>
    <row r="5541" spans="2:3" hidden="1">
      <c r="B5541" s="2"/>
      <c r="C5541" s="2"/>
    </row>
    <row r="5542" spans="2:3" hidden="1">
      <c r="B5542" s="2"/>
      <c r="C5542" s="2"/>
    </row>
    <row r="5543" spans="2:3" hidden="1">
      <c r="B5543" s="2"/>
      <c r="C5543" s="2"/>
    </row>
    <row r="5544" spans="2:3" hidden="1">
      <c r="B5544" s="2"/>
      <c r="C5544" s="2"/>
    </row>
    <row r="5545" spans="2:3" hidden="1">
      <c r="B5545" s="2"/>
      <c r="C5545" s="2"/>
    </row>
    <row r="5546" spans="2:3" hidden="1">
      <c r="B5546" s="2"/>
      <c r="C5546" s="2"/>
    </row>
    <row r="5547" spans="2:3" hidden="1">
      <c r="B5547" s="2"/>
      <c r="C5547" s="2"/>
    </row>
    <row r="5548" spans="2:3" hidden="1">
      <c r="B5548" s="2"/>
      <c r="C5548" s="2"/>
    </row>
    <row r="5549" spans="2:3" hidden="1">
      <c r="B5549" s="2"/>
      <c r="C5549" s="2"/>
    </row>
    <row r="5550" spans="2:3" hidden="1">
      <c r="B5550" s="2"/>
      <c r="C5550" s="2"/>
    </row>
    <row r="5551" spans="2:3" hidden="1">
      <c r="B5551" s="2"/>
      <c r="C5551" s="2"/>
    </row>
    <row r="5552" spans="2:3" hidden="1">
      <c r="B5552" s="2"/>
      <c r="C5552" s="2"/>
    </row>
    <row r="5553" spans="2:3" hidden="1">
      <c r="B5553" s="2"/>
      <c r="C5553" s="2"/>
    </row>
    <row r="5554" spans="2:3" hidden="1">
      <c r="B5554" s="2"/>
      <c r="C5554" s="2"/>
    </row>
    <row r="5555" spans="2:3" hidden="1">
      <c r="B5555" s="2"/>
      <c r="C5555" s="2"/>
    </row>
    <row r="5556" spans="2:3" hidden="1">
      <c r="B5556" s="2"/>
      <c r="C5556" s="2"/>
    </row>
    <row r="5557" spans="2:3" hidden="1">
      <c r="B5557" s="2"/>
      <c r="C5557" s="2"/>
    </row>
    <row r="5558" spans="2:3" hidden="1">
      <c r="B5558" s="2"/>
      <c r="C5558" s="2"/>
    </row>
    <row r="5559" spans="2:3" hidden="1">
      <c r="B5559" s="2"/>
      <c r="C5559" s="2"/>
    </row>
    <row r="5560" spans="2:3" hidden="1">
      <c r="B5560" s="2"/>
      <c r="C5560" s="2"/>
    </row>
    <row r="5561" spans="2:3" hidden="1">
      <c r="B5561" s="2"/>
      <c r="C5561" s="2"/>
    </row>
    <row r="5562" spans="2:3" hidden="1">
      <c r="B5562" s="2"/>
      <c r="C5562" s="2"/>
    </row>
    <row r="5563" spans="2:3" hidden="1">
      <c r="B5563" s="2"/>
      <c r="C5563" s="2"/>
    </row>
    <row r="5564" spans="2:3" hidden="1">
      <c r="B5564" s="2"/>
      <c r="C5564" s="2"/>
    </row>
    <row r="5565" spans="2:3" hidden="1">
      <c r="B5565" s="2"/>
      <c r="C5565" s="2"/>
    </row>
    <row r="5566" spans="2:3" hidden="1">
      <c r="B5566" s="2"/>
      <c r="C5566" s="2"/>
    </row>
    <row r="5567" spans="2:3" hidden="1">
      <c r="B5567" s="2"/>
      <c r="C5567" s="2"/>
    </row>
    <row r="5568" spans="2:3" hidden="1">
      <c r="B5568" s="2"/>
      <c r="C5568" s="2"/>
    </row>
    <row r="5569" spans="2:3" hidden="1">
      <c r="B5569" s="2"/>
      <c r="C5569" s="2"/>
    </row>
    <row r="5570" spans="2:3" hidden="1">
      <c r="B5570" s="2"/>
      <c r="C5570" s="2"/>
    </row>
    <row r="5571" spans="2:3" hidden="1">
      <c r="B5571" s="2"/>
      <c r="C5571" s="2"/>
    </row>
    <row r="5572" spans="2:3" hidden="1">
      <c r="B5572" s="2"/>
      <c r="C5572" s="2"/>
    </row>
    <row r="5573" spans="2:3" hidden="1">
      <c r="B5573" s="2"/>
      <c r="C5573" s="2"/>
    </row>
    <row r="5574" spans="2:3" hidden="1">
      <c r="B5574" s="2"/>
      <c r="C5574" s="2"/>
    </row>
    <row r="5575" spans="2:3" hidden="1">
      <c r="B5575" s="2"/>
      <c r="C5575" s="2"/>
    </row>
    <row r="5576" spans="2:3" hidden="1">
      <c r="B5576" s="2"/>
      <c r="C5576" s="2"/>
    </row>
    <row r="5577" spans="2:3" hidden="1">
      <c r="B5577" s="2"/>
      <c r="C5577" s="2"/>
    </row>
    <row r="5578" spans="2:3" hidden="1">
      <c r="B5578" s="2"/>
      <c r="C5578" s="2"/>
    </row>
    <row r="5579" spans="2:3" hidden="1">
      <c r="B5579" s="2"/>
      <c r="C5579" s="2"/>
    </row>
    <row r="5580" spans="2:3" hidden="1">
      <c r="B5580" s="2"/>
      <c r="C5580" s="2"/>
    </row>
    <row r="5581" spans="2:3" hidden="1">
      <c r="B5581" s="2"/>
      <c r="C5581" s="2"/>
    </row>
    <row r="5582" spans="2:3" hidden="1">
      <c r="B5582" s="2"/>
      <c r="C5582" s="2"/>
    </row>
    <row r="5583" spans="2:3" hidden="1">
      <c r="B5583" s="2"/>
      <c r="C5583" s="2"/>
    </row>
    <row r="5584" spans="2:3" hidden="1">
      <c r="B5584" s="2"/>
      <c r="C5584" s="2"/>
    </row>
    <row r="5585" spans="2:3" hidden="1">
      <c r="B5585" s="2"/>
      <c r="C5585" s="2"/>
    </row>
    <row r="5586" spans="2:3" hidden="1">
      <c r="B5586" s="2"/>
      <c r="C5586" s="2"/>
    </row>
    <row r="5587" spans="2:3" hidden="1">
      <c r="B5587" s="2"/>
      <c r="C5587" s="2"/>
    </row>
    <row r="5588" spans="2:3" hidden="1">
      <c r="B5588" s="2"/>
      <c r="C5588" s="2"/>
    </row>
    <row r="5589" spans="2:3" hidden="1">
      <c r="B5589" s="2"/>
      <c r="C5589" s="2"/>
    </row>
    <row r="5590" spans="2:3" hidden="1">
      <c r="B5590" s="2"/>
      <c r="C5590" s="2"/>
    </row>
    <row r="5591" spans="2:3" hidden="1">
      <c r="B5591" s="2"/>
      <c r="C5591" s="2"/>
    </row>
    <row r="5592" spans="2:3" hidden="1">
      <c r="B5592" s="2"/>
      <c r="C5592" s="2"/>
    </row>
    <row r="5593" spans="2:3" hidden="1">
      <c r="B5593" s="2"/>
      <c r="C5593" s="2"/>
    </row>
    <row r="5594" spans="2:3" hidden="1">
      <c r="B5594" s="2"/>
      <c r="C5594" s="2"/>
    </row>
    <row r="5595" spans="2:3" hidden="1">
      <c r="B5595" s="2"/>
      <c r="C5595" s="2"/>
    </row>
    <row r="5596" spans="2:3" hidden="1">
      <c r="B5596" s="2"/>
      <c r="C5596" s="2"/>
    </row>
    <row r="5597" spans="2:3" hidden="1">
      <c r="B5597" s="2"/>
      <c r="C5597" s="2"/>
    </row>
    <row r="5598" spans="2:3" hidden="1">
      <c r="B5598" s="2"/>
      <c r="C5598" s="2"/>
    </row>
    <row r="5599" spans="2:3" hidden="1">
      <c r="B5599" s="2"/>
      <c r="C5599" s="2"/>
    </row>
    <row r="5600" spans="2:3" hidden="1">
      <c r="B5600" s="2"/>
      <c r="C5600" s="2"/>
    </row>
    <row r="5601" spans="2:3" hidden="1">
      <c r="B5601" s="2"/>
      <c r="C5601" s="2"/>
    </row>
    <row r="5602" spans="2:3" hidden="1">
      <c r="B5602" s="2"/>
      <c r="C5602" s="2"/>
    </row>
    <row r="5603" spans="2:3" hidden="1">
      <c r="B5603" s="2"/>
      <c r="C5603" s="2"/>
    </row>
    <row r="5604" spans="2:3" hidden="1">
      <c r="B5604" s="2"/>
      <c r="C5604" s="2"/>
    </row>
    <row r="5605" spans="2:3" hidden="1">
      <c r="B5605" s="2"/>
      <c r="C5605" s="2"/>
    </row>
    <row r="5606" spans="2:3" hidden="1">
      <c r="B5606" s="2"/>
      <c r="C5606" s="2"/>
    </row>
    <row r="5607" spans="2:3" hidden="1">
      <c r="B5607" s="2"/>
      <c r="C5607" s="2"/>
    </row>
    <row r="5608" spans="2:3" hidden="1">
      <c r="B5608" s="2"/>
      <c r="C5608" s="2"/>
    </row>
    <row r="5609" spans="2:3" hidden="1">
      <c r="B5609" s="2"/>
      <c r="C5609" s="2"/>
    </row>
    <row r="5610" spans="2:3" hidden="1">
      <c r="B5610" s="2"/>
      <c r="C5610" s="2"/>
    </row>
    <row r="5611" spans="2:3" hidden="1">
      <c r="B5611" s="2"/>
      <c r="C5611" s="2"/>
    </row>
    <row r="5612" spans="2:3" hidden="1">
      <c r="B5612" s="2"/>
      <c r="C5612" s="2"/>
    </row>
    <row r="5613" spans="2:3" hidden="1">
      <c r="B5613" s="2"/>
      <c r="C5613" s="2"/>
    </row>
    <row r="5614" spans="2:3" hidden="1">
      <c r="B5614" s="2"/>
      <c r="C5614" s="2"/>
    </row>
    <row r="5615" spans="2:3" hidden="1">
      <c r="B5615" s="2"/>
      <c r="C5615" s="2"/>
    </row>
    <row r="5616" spans="2:3" hidden="1">
      <c r="B5616" s="2"/>
      <c r="C5616" s="2"/>
    </row>
    <row r="5617" spans="2:3" hidden="1">
      <c r="B5617" s="2"/>
      <c r="C5617" s="2"/>
    </row>
    <row r="5618" spans="2:3" hidden="1">
      <c r="B5618" s="2"/>
      <c r="C5618" s="2"/>
    </row>
    <row r="5619" spans="2:3" hidden="1">
      <c r="B5619" s="2"/>
      <c r="C5619" s="2"/>
    </row>
    <row r="5620" spans="2:3" hidden="1">
      <c r="B5620" s="2"/>
      <c r="C5620" s="2"/>
    </row>
    <row r="5621" spans="2:3" hidden="1">
      <c r="B5621" s="2"/>
      <c r="C5621" s="2"/>
    </row>
    <row r="5622" spans="2:3" hidden="1">
      <c r="B5622" s="2"/>
      <c r="C5622" s="2"/>
    </row>
    <row r="5623" spans="2:3" hidden="1">
      <c r="B5623" s="2"/>
      <c r="C5623" s="2"/>
    </row>
    <row r="5624" spans="2:3" hidden="1">
      <c r="B5624" s="2"/>
      <c r="C5624" s="2"/>
    </row>
    <row r="5625" spans="2:3" hidden="1">
      <c r="B5625" s="2"/>
      <c r="C5625" s="2"/>
    </row>
    <row r="5626" spans="2:3" hidden="1">
      <c r="B5626" s="2"/>
      <c r="C5626" s="2"/>
    </row>
    <row r="5627" spans="2:3" hidden="1">
      <c r="B5627" s="2"/>
      <c r="C5627" s="2"/>
    </row>
    <row r="5628" spans="2:3" hidden="1">
      <c r="B5628" s="2"/>
      <c r="C5628" s="2"/>
    </row>
    <row r="5629" spans="2:3" hidden="1">
      <c r="B5629" s="2"/>
      <c r="C5629" s="2"/>
    </row>
    <row r="5630" spans="2:3" hidden="1">
      <c r="B5630" s="2"/>
      <c r="C5630" s="2"/>
    </row>
    <row r="5631" spans="2:3" hidden="1">
      <c r="B5631" s="2"/>
      <c r="C5631" s="2"/>
    </row>
    <row r="5632" spans="2:3" hidden="1">
      <c r="B5632" s="2"/>
      <c r="C5632" s="2"/>
    </row>
    <row r="5633" spans="2:3" hidden="1">
      <c r="B5633" s="2"/>
      <c r="C5633" s="2"/>
    </row>
    <row r="5634" spans="2:3" hidden="1">
      <c r="B5634" s="2"/>
      <c r="C5634" s="2"/>
    </row>
    <row r="5635" spans="2:3" hidden="1">
      <c r="B5635" s="2"/>
      <c r="C5635" s="2"/>
    </row>
    <row r="5636" spans="2:3" hidden="1">
      <c r="B5636" s="2"/>
      <c r="C5636" s="2"/>
    </row>
    <row r="5637" spans="2:3" hidden="1">
      <c r="B5637" s="2"/>
      <c r="C5637" s="2"/>
    </row>
    <row r="5638" spans="2:3" hidden="1">
      <c r="B5638" s="2"/>
      <c r="C5638" s="2"/>
    </row>
    <row r="5639" spans="2:3" hidden="1">
      <c r="B5639" s="2"/>
      <c r="C5639" s="2"/>
    </row>
    <row r="5640" spans="2:3" hidden="1">
      <c r="B5640" s="2"/>
      <c r="C5640" s="2"/>
    </row>
    <row r="5641" spans="2:3" hidden="1">
      <c r="B5641" s="2"/>
      <c r="C5641" s="2"/>
    </row>
    <row r="5642" spans="2:3" hidden="1">
      <c r="B5642" s="2"/>
      <c r="C5642" s="2"/>
    </row>
    <row r="5643" spans="2:3" hidden="1">
      <c r="B5643" s="2"/>
      <c r="C5643" s="2"/>
    </row>
    <row r="5644" spans="2:3" hidden="1">
      <c r="B5644" s="2"/>
      <c r="C5644" s="2"/>
    </row>
    <row r="5645" spans="2:3" hidden="1">
      <c r="B5645" s="2"/>
      <c r="C5645" s="2"/>
    </row>
    <row r="5646" spans="2:3" hidden="1">
      <c r="B5646" s="2"/>
      <c r="C5646" s="2"/>
    </row>
    <row r="5647" spans="2:3" hidden="1">
      <c r="B5647" s="2"/>
      <c r="C5647" s="2"/>
    </row>
    <row r="5648" spans="2:3" hidden="1">
      <c r="B5648" s="2"/>
      <c r="C5648" s="2"/>
    </row>
    <row r="5649" spans="2:3" hidden="1">
      <c r="B5649" s="2"/>
      <c r="C5649" s="2"/>
    </row>
    <row r="5650" spans="2:3" hidden="1">
      <c r="B5650" s="2"/>
      <c r="C5650" s="2"/>
    </row>
    <row r="5651" spans="2:3" hidden="1">
      <c r="B5651" s="2"/>
      <c r="C5651" s="2"/>
    </row>
    <row r="5652" spans="2:3" hidden="1">
      <c r="B5652" s="2"/>
      <c r="C5652" s="2"/>
    </row>
    <row r="5653" spans="2:3" hidden="1">
      <c r="B5653" s="2"/>
      <c r="C5653" s="2"/>
    </row>
    <row r="5654" spans="2:3" hidden="1">
      <c r="B5654" s="2"/>
      <c r="C5654" s="2"/>
    </row>
    <row r="5655" spans="2:3" hidden="1">
      <c r="B5655" s="2"/>
      <c r="C5655" s="2"/>
    </row>
    <row r="5656" spans="2:3" hidden="1">
      <c r="B5656" s="2"/>
      <c r="C5656" s="2"/>
    </row>
    <row r="5657" spans="2:3" hidden="1">
      <c r="B5657" s="2"/>
      <c r="C5657" s="2"/>
    </row>
    <row r="5658" spans="2:3" hidden="1">
      <c r="B5658" s="2"/>
      <c r="C5658" s="2"/>
    </row>
    <row r="5659" spans="2:3" hidden="1">
      <c r="B5659" s="2"/>
      <c r="C5659" s="2"/>
    </row>
    <row r="5660" spans="2:3" hidden="1">
      <c r="B5660" s="2"/>
      <c r="C5660" s="2"/>
    </row>
    <row r="5661" spans="2:3" hidden="1">
      <c r="B5661" s="2"/>
      <c r="C5661" s="2"/>
    </row>
    <row r="5662" spans="2:3" hidden="1">
      <c r="B5662" s="2"/>
      <c r="C5662" s="2"/>
    </row>
    <row r="5663" spans="2:3" hidden="1">
      <c r="B5663" s="2"/>
      <c r="C5663" s="2"/>
    </row>
    <row r="5664" spans="2:3" hidden="1">
      <c r="B5664" s="2"/>
      <c r="C5664" s="2"/>
    </row>
    <row r="5665" spans="2:3" hidden="1">
      <c r="B5665" s="2"/>
      <c r="C5665" s="2"/>
    </row>
    <row r="5666" spans="2:3" hidden="1">
      <c r="B5666" s="2"/>
      <c r="C5666" s="2"/>
    </row>
    <row r="5667" spans="2:3" hidden="1">
      <c r="B5667" s="2"/>
      <c r="C5667" s="2"/>
    </row>
    <row r="5668" spans="2:3" hidden="1">
      <c r="B5668" s="2"/>
      <c r="C5668" s="2"/>
    </row>
    <row r="5669" spans="2:3" hidden="1">
      <c r="B5669" s="2"/>
      <c r="C5669" s="2"/>
    </row>
    <row r="5670" spans="2:3" hidden="1">
      <c r="B5670" s="2"/>
      <c r="C5670" s="2"/>
    </row>
    <row r="5671" spans="2:3" hidden="1">
      <c r="B5671" s="2"/>
      <c r="C5671" s="2"/>
    </row>
    <row r="5672" spans="2:3" hidden="1">
      <c r="B5672" s="2"/>
      <c r="C5672" s="2"/>
    </row>
    <row r="5673" spans="2:3" hidden="1">
      <c r="B5673" s="2"/>
      <c r="C5673" s="2"/>
    </row>
    <row r="5674" spans="2:3" hidden="1">
      <c r="B5674" s="2"/>
      <c r="C5674" s="2"/>
    </row>
    <row r="5675" spans="2:3" hidden="1">
      <c r="B5675" s="2"/>
      <c r="C5675" s="2"/>
    </row>
    <row r="5676" spans="2:3" hidden="1">
      <c r="B5676" s="2"/>
      <c r="C5676" s="2"/>
    </row>
    <row r="5677" spans="2:3" hidden="1">
      <c r="B5677" s="2"/>
      <c r="C5677" s="2"/>
    </row>
    <row r="5678" spans="2:3" hidden="1">
      <c r="B5678" s="2"/>
      <c r="C5678" s="2"/>
    </row>
    <row r="5679" spans="2:3" hidden="1">
      <c r="B5679" s="2"/>
      <c r="C5679" s="2"/>
    </row>
    <row r="5680" spans="2:3" hidden="1">
      <c r="B5680" s="2"/>
      <c r="C5680" s="2"/>
    </row>
    <row r="5681" spans="2:3" hidden="1">
      <c r="B5681" s="2"/>
      <c r="C5681" s="2"/>
    </row>
    <row r="5682" spans="2:3" hidden="1">
      <c r="B5682" s="2"/>
      <c r="C5682" s="2"/>
    </row>
    <row r="5683" spans="2:3" hidden="1">
      <c r="B5683" s="2"/>
      <c r="C5683" s="2"/>
    </row>
    <row r="5684" spans="2:3" hidden="1">
      <c r="B5684" s="2"/>
      <c r="C5684" s="2"/>
    </row>
    <row r="5685" spans="2:3" hidden="1">
      <c r="B5685" s="2"/>
      <c r="C5685" s="2"/>
    </row>
    <row r="5686" spans="2:3" hidden="1">
      <c r="B5686" s="2"/>
      <c r="C5686" s="2"/>
    </row>
    <row r="5687" spans="2:3" hidden="1">
      <c r="B5687" s="2"/>
      <c r="C5687" s="2"/>
    </row>
    <row r="5688" spans="2:3" hidden="1">
      <c r="B5688" s="2"/>
      <c r="C5688" s="2"/>
    </row>
    <row r="5689" spans="2:3" hidden="1">
      <c r="B5689" s="2"/>
      <c r="C5689" s="2"/>
    </row>
    <row r="5690" spans="2:3" hidden="1">
      <c r="B5690" s="2"/>
      <c r="C5690" s="2"/>
    </row>
    <row r="5691" spans="2:3" hidden="1">
      <c r="B5691" s="2"/>
      <c r="C5691" s="2"/>
    </row>
    <row r="5692" spans="2:3" hidden="1">
      <c r="B5692" s="2"/>
      <c r="C5692" s="2"/>
    </row>
    <row r="5693" spans="2:3" hidden="1">
      <c r="B5693" s="2"/>
      <c r="C5693" s="2"/>
    </row>
    <row r="5694" spans="2:3" hidden="1">
      <c r="B5694" s="2"/>
      <c r="C5694" s="2"/>
    </row>
    <row r="5695" spans="2:3" hidden="1">
      <c r="B5695" s="2"/>
      <c r="C5695" s="2"/>
    </row>
    <row r="5696" spans="2:3" hidden="1">
      <c r="B5696" s="2"/>
      <c r="C5696" s="2"/>
    </row>
    <row r="5697" spans="2:3" hidden="1">
      <c r="B5697" s="2"/>
      <c r="C5697" s="2"/>
    </row>
    <row r="5698" spans="2:3" hidden="1">
      <c r="B5698" s="2"/>
      <c r="C5698" s="2"/>
    </row>
    <row r="5699" spans="2:3" hidden="1">
      <c r="B5699" s="2"/>
      <c r="C5699" s="2"/>
    </row>
    <row r="5700" spans="2:3" hidden="1">
      <c r="B5700" s="2"/>
      <c r="C5700" s="2"/>
    </row>
    <row r="5701" spans="2:3" hidden="1">
      <c r="B5701" s="2"/>
      <c r="C5701" s="2"/>
    </row>
    <row r="5702" spans="2:3" hidden="1">
      <c r="B5702" s="2"/>
      <c r="C5702" s="2"/>
    </row>
    <row r="5703" spans="2:3" hidden="1">
      <c r="B5703" s="2"/>
      <c r="C5703" s="2"/>
    </row>
    <row r="5704" spans="2:3" hidden="1">
      <c r="B5704" s="2"/>
      <c r="C5704" s="2"/>
    </row>
    <row r="5705" spans="2:3" hidden="1">
      <c r="B5705" s="2"/>
      <c r="C5705" s="2"/>
    </row>
    <row r="5706" spans="2:3" hidden="1">
      <c r="B5706" s="2"/>
      <c r="C5706" s="2"/>
    </row>
    <row r="5707" spans="2:3" hidden="1">
      <c r="B5707" s="2"/>
      <c r="C5707" s="2"/>
    </row>
    <row r="5708" spans="2:3" hidden="1">
      <c r="B5708" s="2"/>
      <c r="C5708" s="2"/>
    </row>
    <row r="5709" spans="2:3" hidden="1">
      <c r="B5709" s="2"/>
      <c r="C5709" s="2"/>
    </row>
    <row r="5710" spans="2:3" hidden="1">
      <c r="B5710" s="2"/>
      <c r="C5710" s="2"/>
    </row>
    <row r="5711" spans="2:3" hidden="1">
      <c r="B5711" s="2"/>
      <c r="C5711" s="2"/>
    </row>
    <row r="5712" spans="2:3" hidden="1">
      <c r="B5712" s="2"/>
      <c r="C5712" s="2"/>
    </row>
    <row r="5713" spans="2:3" hidden="1">
      <c r="B5713" s="2"/>
      <c r="C5713" s="2"/>
    </row>
    <row r="5714" spans="2:3" hidden="1">
      <c r="B5714" s="2"/>
      <c r="C5714" s="2"/>
    </row>
    <row r="5715" spans="2:3" hidden="1">
      <c r="B5715" s="2"/>
      <c r="C5715" s="2"/>
    </row>
    <row r="5716" spans="2:3" hidden="1">
      <c r="B5716" s="2"/>
      <c r="C5716" s="2"/>
    </row>
    <row r="5717" spans="2:3" hidden="1">
      <c r="B5717" s="2"/>
      <c r="C5717" s="2"/>
    </row>
    <row r="5718" spans="2:3" hidden="1">
      <c r="B5718" s="2"/>
      <c r="C5718" s="2"/>
    </row>
    <row r="5719" spans="2:3" hidden="1">
      <c r="B5719" s="2"/>
      <c r="C5719" s="2"/>
    </row>
    <row r="5720" spans="2:3" hidden="1">
      <c r="B5720" s="2"/>
      <c r="C5720" s="2"/>
    </row>
    <row r="5721" spans="2:3" hidden="1">
      <c r="B5721" s="2"/>
      <c r="C5721" s="2"/>
    </row>
    <row r="5722" spans="2:3" hidden="1">
      <c r="B5722" s="2"/>
      <c r="C5722" s="2"/>
    </row>
    <row r="5723" spans="2:3" hidden="1">
      <c r="B5723" s="2"/>
      <c r="C5723" s="2"/>
    </row>
    <row r="5724" spans="2:3" hidden="1">
      <c r="B5724" s="2"/>
      <c r="C5724" s="2"/>
    </row>
    <row r="5725" spans="2:3" hidden="1">
      <c r="B5725" s="2"/>
      <c r="C5725" s="2"/>
    </row>
    <row r="5726" spans="2:3" hidden="1">
      <c r="B5726" s="2"/>
      <c r="C5726" s="2"/>
    </row>
    <row r="5727" spans="2:3" hidden="1">
      <c r="B5727" s="2"/>
      <c r="C5727" s="2"/>
    </row>
    <row r="5728" spans="2:3" hidden="1">
      <c r="B5728" s="2"/>
      <c r="C5728" s="2"/>
    </row>
    <row r="5729" spans="2:3" hidden="1">
      <c r="B5729" s="2"/>
      <c r="C5729" s="2"/>
    </row>
    <row r="5730" spans="2:3" hidden="1">
      <c r="B5730" s="2"/>
      <c r="C5730" s="2"/>
    </row>
    <row r="5731" spans="2:3" hidden="1">
      <c r="B5731" s="2"/>
      <c r="C5731" s="2"/>
    </row>
    <row r="5732" spans="2:3" hidden="1">
      <c r="B5732" s="2"/>
      <c r="C5732" s="2"/>
    </row>
    <row r="5733" spans="2:3" hidden="1">
      <c r="B5733" s="2"/>
      <c r="C5733" s="2"/>
    </row>
    <row r="5734" spans="2:3" hidden="1">
      <c r="B5734" s="2"/>
      <c r="C5734" s="2"/>
    </row>
    <row r="5735" spans="2:3" hidden="1">
      <c r="B5735" s="2"/>
      <c r="C5735" s="2"/>
    </row>
    <row r="5736" spans="2:3" hidden="1">
      <c r="B5736" s="2"/>
      <c r="C5736" s="2"/>
    </row>
    <row r="5737" spans="2:3" hidden="1">
      <c r="B5737" s="2"/>
      <c r="C5737" s="2"/>
    </row>
    <row r="5738" spans="2:3" hidden="1">
      <c r="B5738" s="2"/>
      <c r="C5738" s="2"/>
    </row>
    <row r="5739" spans="2:3" hidden="1">
      <c r="B5739" s="2"/>
      <c r="C5739" s="2"/>
    </row>
    <row r="5740" spans="2:3" hidden="1">
      <c r="B5740" s="2"/>
      <c r="C5740" s="2"/>
    </row>
    <row r="5741" spans="2:3" hidden="1">
      <c r="B5741" s="2"/>
      <c r="C5741" s="2"/>
    </row>
    <row r="5742" spans="2:3" hidden="1">
      <c r="B5742" s="2"/>
      <c r="C5742" s="2"/>
    </row>
    <row r="5743" spans="2:3" hidden="1">
      <c r="B5743" s="2"/>
      <c r="C5743" s="2"/>
    </row>
    <row r="5744" spans="2:3" hidden="1">
      <c r="B5744" s="2"/>
      <c r="C5744" s="2"/>
    </row>
    <row r="5745" spans="2:3" hidden="1">
      <c r="B5745" s="2"/>
      <c r="C5745" s="2"/>
    </row>
    <row r="5746" spans="2:3" hidden="1">
      <c r="B5746" s="2"/>
      <c r="C5746" s="2"/>
    </row>
    <row r="5747" spans="2:3" hidden="1">
      <c r="B5747" s="2"/>
      <c r="C5747" s="2"/>
    </row>
    <row r="5748" spans="2:3" hidden="1">
      <c r="B5748" s="2"/>
      <c r="C5748" s="2"/>
    </row>
    <row r="5749" spans="2:3" hidden="1">
      <c r="B5749" s="2"/>
      <c r="C5749" s="2"/>
    </row>
    <row r="5750" spans="2:3" hidden="1">
      <c r="B5750" s="2"/>
      <c r="C5750" s="2"/>
    </row>
    <row r="5751" spans="2:3" hidden="1">
      <c r="B5751" s="2"/>
      <c r="C5751" s="2"/>
    </row>
    <row r="5752" spans="2:3" hidden="1">
      <c r="B5752" s="2"/>
      <c r="C5752" s="2"/>
    </row>
    <row r="5753" spans="2:3" hidden="1">
      <c r="B5753" s="2"/>
      <c r="C5753" s="2"/>
    </row>
    <row r="5754" spans="2:3" hidden="1">
      <c r="B5754" s="2"/>
      <c r="C5754" s="2"/>
    </row>
    <row r="5755" spans="2:3" hidden="1">
      <c r="B5755" s="2"/>
      <c r="C5755" s="2"/>
    </row>
    <row r="5756" spans="2:3" hidden="1">
      <c r="B5756" s="2"/>
      <c r="C5756" s="2"/>
    </row>
    <row r="5757" spans="2:3" hidden="1">
      <c r="B5757" s="2"/>
      <c r="C5757" s="2"/>
    </row>
    <row r="5758" spans="2:3" hidden="1">
      <c r="B5758" s="2"/>
      <c r="C5758" s="2"/>
    </row>
    <row r="5759" spans="2:3" hidden="1">
      <c r="B5759" s="2"/>
      <c r="C5759" s="2"/>
    </row>
    <row r="5760" spans="2:3" hidden="1">
      <c r="B5760" s="2"/>
      <c r="C5760" s="2"/>
    </row>
    <row r="5761" spans="2:3" hidden="1">
      <c r="B5761" s="2"/>
      <c r="C5761" s="2"/>
    </row>
    <row r="5762" spans="2:3" hidden="1">
      <c r="B5762" s="2"/>
      <c r="C5762" s="2"/>
    </row>
    <row r="5763" spans="2:3" hidden="1">
      <c r="B5763" s="2"/>
      <c r="C5763" s="2"/>
    </row>
    <row r="5764" spans="2:3" hidden="1">
      <c r="B5764" s="2"/>
      <c r="C5764" s="2"/>
    </row>
    <row r="5765" spans="2:3" hidden="1">
      <c r="B5765" s="2"/>
      <c r="C5765" s="2"/>
    </row>
    <row r="5766" spans="2:3" hidden="1">
      <c r="B5766" s="2"/>
      <c r="C5766" s="2"/>
    </row>
    <row r="5767" spans="2:3" hidden="1">
      <c r="B5767" s="2"/>
      <c r="C5767" s="2"/>
    </row>
    <row r="5768" spans="2:3" hidden="1">
      <c r="B5768" s="2"/>
      <c r="C5768" s="2"/>
    </row>
    <row r="5769" spans="2:3" hidden="1">
      <c r="B5769" s="2"/>
      <c r="C5769" s="2"/>
    </row>
    <row r="5770" spans="2:3" hidden="1">
      <c r="B5770" s="2"/>
      <c r="C5770" s="2"/>
    </row>
    <row r="5771" spans="2:3" hidden="1">
      <c r="B5771" s="2"/>
      <c r="C5771" s="2"/>
    </row>
    <row r="5772" spans="2:3" hidden="1">
      <c r="B5772" s="2"/>
      <c r="C5772" s="2"/>
    </row>
    <row r="5773" spans="2:3" hidden="1">
      <c r="B5773" s="2"/>
      <c r="C5773" s="2"/>
    </row>
    <row r="5774" spans="2:3" hidden="1">
      <c r="B5774" s="2"/>
      <c r="C5774" s="2"/>
    </row>
    <row r="5775" spans="2:3" hidden="1">
      <c r="B5775" s="2"/>
      <c r="C5775" s="2"/>
    </row>
    <row r="5776" spans="2:3" hidden="1">
      <c r="B5776" s="2"/>
      <c r="C5776" s="2"/>
    </row>
    <row r="5777" spans="2:3" hidden="1">
      <c r="B5777" s="2"/>
      <c r="C5777" s="2"/>
    </row>
    <row r="5778" spans="2:3" hidden="1">
      <c r="B5778" s="2"/>
      <c r="C5778" s="2"/>
    </row>
    <row r="5779" spans="2:3" hidden="1">
      <c r="B5779" s="2"/>
      <c r="C5779" s="2"/>
    </row>
    <row r="5780" spans="2:3" hidden="1">
      <c r="B5780" s="2"/>
      <c r="C5780" s="2"/>
    </row>
    <row r="5781" spans="2:3" hidden="1">
      <c r="B5781" s="2"/>
      <c r="C5781" s="2"/>
    </row>
    <row r="5782" spans="2:3" hidden="1">
      <c r="B5782" s="2"/>
      <c r="C5782" s="2"/>
    </row>
    <row r="5783" spans="2:3" hidden="1">
      <c r="B5783" s="2"/>
      <c r="C5783" s="2"/>
    </row>
    <row r="5784" spans="2:3" hidden="1">
      <c r="B5784" s="2"/>
      <c r="C5784" s="2"/>
    </row>
    <row r="5785" spans="2:3" hidden="1">
      <c r="B5785" s="2"/>
      <c r="C5785" s="2"/>
    </row>
    <row r="5786" spans="2:3" hidden="1">
      <c r="B5786" s="2"/>
      <c r="C5786" s="2"/>
    </row>
    <row r="5787" spans="2:3" hidden="1">
      <c r="B5787" s="2"/>
      <c r="C5787" s="2"/>
    </row>
    <row r="5788" spans="2:3" hidden="1">
      <c r="B5788" s="2"/>
      <c r="C5788" s="2"/>
    </row>
    <row r="5789" spans="2:3" hidden="1">
      <c r="B5789" s="2"/>
      <c r="C5789" s="2"/>
    </row>
    <row r="5790" spans="2:3" hidden="1">
      <c r="B5790" s="2"/>
      <c r="C5790" s="2"/>
    </row>
    <row r="5791" spans="2:3" hidden="1">
      <c r="B5791" s="2"/>
      <c r="C5791" s="2"/>
    </row>
    <row r="5792" spans="2:3" hidden="1">
      <c r="B5792" s="2"/>
      <c r="C5792" s="2"/>
    </row>
    <row r="5793" spans="2:3" hidden="1">
      <c r="B5793" s="2"/>
      <c r="C5793" s="2"/>
    </row>
    <row r="5794" spans="2:3" hidden="1">
      <c r="B5794" s="2"/>
      <c r="C5794" s="2"/>
    </row>
    <row r="5795" spans="2:3" hidden="1">
      <c r="B5795" s="2"/>
      <c r="C5795" s="2"/>
    </row>
    <row r="5796" spans="2:3" hidden="1">
      <c r="B5796" s="2"/>
      <c r="C5796" s="2"/>
    </row>
    <row r="5797" spans="2:3" hidden="1">
      <c r="B5797" s="2"/>
      <c r="C5797" s="2"/>
    </row>
    <row r="5798" spans="2:3" hidden="1">
      <c r="B5798" s="2"/>
      <c r="C5798" s="2"/>
    </row>
    <row r="5799" spans="2:3" hidden="1">
      <c r="B5799" s="2"/>
      <c r="C5799" s="2"/>
    </row>
    <row r="5800" spans="2:3" hidden="1">
      <c r="B5800" s="2"/>
      <c r="C5800" s="2"/>
    </row>
    <row r="5801" spans="2:3" hidden="1">
      <c r="B5801" s="2"/>
      <c r="C5801" s="2"/>
    </row>
    <row r="5802" spans="2:3" hidden="1">
      <c r="B5802" s="2"/>
      <c r="C5802" s="2"/>
    </row>
    <row r="5803" spans="2:3" hidden="1">
      <c r="B5803" s="2"/>
      <c r="C5803" s="2"/>
    </row>
    <row r="5804" spans="2:3" hidden="1">
      <c r="B5804" s="2"/>
      <c r="C5804" s="2"/>
    </row>
    <row r="5805" spans="2:3" hidden="1">
      <c r="B5805" s="2"/>
      <c r="C5805" s="2"/>
    </row>
    <row r="5806" spans="2:3" hidden="1">
      <c r="B5806" s="2"/>
      <c r="C5806" s="2"/>
    </row>
    <row r="5807" spans="2:3" hidden="1">
      <c r="B5807" s="2"/>
      <c r="C5807" s="2"/>
    </row>
    <row r="5808" spans="2:3" hidden="1">
      <c r="B5808" s="2"/>
      <c r="C5808" s="2"/>
    </row>
    <row r="5809" spans="2:3" hidden="1">
      <c r="B5809" s="2"/>
      <c r="C5809" s="2"/>
    </row>
    <row r="5810" spans="2:3" hidden="1">
      <c r="B5810" s="2"/>
      <c r="C5810" s="2"/>
    </row>
    <row r="5811" spans="2:3" hidden="1">
      <c r="B5811" s="2"/>
      <c r="C5811" s="2"/>
    </row>
    <row r="5812" spans="2:3" hidden="1">
      <c r="B5812" s="2"/>
      <c r="C5812" s="2"/>
    </row>
    <row r="5813" spans="2:3" hidden="1">
      <c r="B5813" s="2"/>
      <c r="C5813" s="2"/>
    </row>
    <row r="5814" spans="2:3" hidden="1">
      <c r="B5814" s="2"/>
      <c r="C5814" s="2"/>
    </row>
    <row r="5815" spans="2:3" hidden="1">
      <c r="B5815" s="2"/>
      <c r="C5815" s="2"/>
    </row>
    <row r="5816" spans="2:3" hidden="1">
      <c r="B5816" s="2"/>
      <c r="C5816" s="2"/>
    </row>
    <row r="5817" spans="2:3" hidden="1">
      <c r="B5817" s="2"/>
      <c r="C5817" s="2"/>
    </row>
    <row r="5818" spans="2:3" hidden="1">
      <c r="B5818" s="2"/>
      <c r="C5818" s="2"/>
    </row>
    <row r="5819" spans="2:3" hidden="1">
      <c r="B5819" s="2"/>
      <c r="C5819" s="2"/>
    </row>
    <row r="5820" spans="2:3" hidden="1">
      <c r="B5820" s="2"/>
      <c r="C5820" s="2"/>
    </row>
    <row r="5821" spans="2:3" hidden="1">
      <c r="B5821" s="2"/>
      <c r="C5821" s="2"/>
    </row>
    <row r="5822" spans="2:3" hidden="1">
      <c r="B5822" s="2"/>
      <c r="C5822" s="2"/>
    </row>
    <row r="5823" spans="2:3" hidden="1">
      <c r="B5823" s="2"/>
      <c r="C5823" s="2"/>
    </row>
    <row r="5824" spans="2:3" hidden="1">
      <c r="B5824" s="2"/>
      <c r="C5824" s="2"/>
    </row>
    <row r="5825" spans="2:3" hidden="1">
      <c r="B5825" s="2"/>
      <c r="C5825" s="2"/>
    </row>
    <row r="5826" spans="2:3" hidden="1">
      <c r="B5826" s="2"/>
      <c r="C5826" s="2"/>
    </row>
    <row r="5827" spans="2:3" hidden="1">
      <c r="B5827" s="2"/>
      <c r="C5827" s="2"/>
    </row>
    <row r="5828" spans="2:3" hidden="1">
      <c r="B5828" s="2"/>
      <c r="C5828" s="2"/>
    </row>
    <row r="5829" spans="2:3" hidden="1">
      <c r="B5829" s="2"/>
      <c r="C5829" s="2"/>
    </row>
    <row r="5830" spans="2:3" hidden="1">
      <c r="B5830" s="2"/>
      <c r="C5830" s="2"/>
    </row>
    <row r="5831" spans="2:3" hidden="1">
      <c r="B5831" s="2"/>
      <c r="C5831" s="2"/>
    </row>
    <row r="5832" spans="2:3" hidden="1">
      <c r="B5832" s="2"/>
      <c r="C5832" s="2"/>
    </row>
    <row r="5833" spans="2:3" hidden="1">
      <c r="B5833" s="2"/>
      <c r="C5833" s="2"/>
    </row>
    <row r="5834" spans="2:3" hidden="1">
      <c r="B5834" s="2"/>
      <c r="C5834" s="2"/>
    </row>
    <row r="5835" spans="2:3" hidden="1">
      <c r="B5835" s="2"/>
      <c r="C5835" s="2"/>
    </row>
    <row r="5836" spans="2:3" hidden="1">
      <c r="B5836" s="2"/>
      <c r="C5836" s="2"/>
    </row>
    <row r="5837" spans="2:3" hidden="1">
      <c r="B5837" s="2"/>
      <c r="C5837" s="2"/>
    </row>
    <row r="5838" spans="2:3" hidden="1">
      <c r="B5838" s="2"/>
      <c r="C5838" s="2"/>
    </row>
    <row r="5839" spans="2:3" hidden="1">
      <c r="B5839" s="2"/>
      <c r="C5839" s="2"/>
    </row>
    <row r="5840" spans="2:3" hidden="1">
      <c r="B5840" s="2"/>
      <c r="C5840" s="2"/>
    </row>
    <row r="5841" spans="2:3" hidden="1">
      <c r="B5841" s="2"/>
      <c r="C5841" s="2"/>
    </row>
    <row r="5842" spans="2:3" hidden="1">
      <c r="B5842" s="2"/>
      <c r="C5842" s="2"/>
    </row>
    <row r="5843" spans="2:3" hidden="1">
      <c r="B5843" s="2"/>
      <c r="C5843" s="2"/>
    </row>
    <row r="5844" spans="2:3" hidden="1">
      <c r="B5844" s="2"/>
      <c r="C5844" s="2"/>
    </row>
    <row r="5845" spans="2:3" hidden="1">
      <c r="B5845" s="2"/>
      <c r="C5845" s="2"/>
    </row>
    <row r="5846" spans="2:3" hidden="1">
      <c r="B5846" s="2"/>
      <c r="C5846" s="2"/>
    </row>
    <row r="5847" spans="2:3" hidden="1">
      <c r="B5847" s="2"/>
      <c r="C5847" s="2"/>
    </row>
    <row r="5848" spans="2:3" hidden="1">
      <c r="B5848" s="2"/>
      <c r="C5848" s="2"/>
    </row>
    <row r="5849" spans="2:3" hidden="1">
      <c r="B5849" s="2"/>
      <c r="C5849" s="2"/>
    </row>
    <row r="5850" spans="2:3" hidden="1">
      <c r="B5850" s="2"/>
      <c r="C5850" s="2"/>
    </row>
    <row r="5851" spans="2:3" hidden="1">
      <c r="B5851" s="2"/>
      <c r="C5851" s="2"/>
    </row>
    <row r="5852" spans="2:3" hidden="1">
      <c r="B5852" s="2"/>
      <c r="C5852" s="2"/>
    </row>
    <row r="5853" spans="2:3" hidden="1">
      <c r="B5853" s="2"/>
      <c r="C5853" s="2"/>
    </row>
    <row r="5854" spans="2:3" hidden="1">
      <c r="B5854" s="2"/>
      <c r="C5854" s="2"/>
    </row>
    <row r="5855" spans="2:3" hidden="1">
      <c r="B5855" s="2"/>
      <c r="C5855" s="2"/>
    </row>
    <row r="5856" spans="2:3" hidden="1">
      <c r="B5856" s="2"/>
      <c r="C5856" s="2"/>
    </row>
    <row r="5857" spans="2:3" hidden="1">
      <c r="B5857" s="2"/>
      <c r="C5857" s="2"/>
    </row>
    <row r="5858" spans="2:3" hidden="1">
      <c r="B5858" s="2"/>
      <c r="C5858" s="2"/>
    </row>
    <row r="5859" spans="2:3" hidden="1">
      <c r="B5859" s="2"/>
      <c r="C5859" s="2"/>
    </row>
    <row r="5860" spans="2:3" hidden="1">
      <c r="B5860" s="2"/>
      <c r="C5860" s="2"/>
    </row>
    <row r="5861" spans="2:3" hidden="1">
      <c r="B5861" s="2"/>
      <c r="C5861" s="2"/>
    </row>
    <row r="5862" spans="2:3" hidden="1">
      <c r="B5862" s="2"/>
      <c r="C5862" s="2"/>
    </row>
    <row r="5863" spans="2:3" hidden="1">
      <c r="B5863" s="2"/>
      <c r="C5863" s="2"/>
    </row>
    <row r="5864" spans="2:3" hidden="1">
      <c r="B5864" s="2"/>
      <c r="C5864" s="2"/>
    </row>
    <row r="5865" spans="2:3" hidden="1">
      <c r="B5865" s="2"/>
      <c r="C5865" s="2"/>
    </row>
    <row r="5866" spans="2:3" hidden="1">
      <c r="B5866" s="2"/>
      <c r="C5866" s="2"/>
    </row>
    <row r="5867" spans="2:3" hidden="1">
      <c r="B5867" s="2"/>
      <c r="C5867" s="2"/>
    </row>
    <row r="5868" spans="2:3" hidden="1">
      <c r="B5868" s="2"/>
      <c r="C5868" s="2"/>
    </row>
    <row r="5869" spans="2:3" hidden="1">
      <c r="B5869" s="2"/>
      <c r="C5869" s="2"/>
    </row>
    <row r="5870" spans="2:3" hidden="1">
      <c r="B5870" s="2"/>
      <c r="C5870" s="2"/>
    </row>
    <row r="5871" spans="2:3" hidden="1">
      <c r="B5871" s="2"/>
      <c r="C5871" s="2"/>
    </row>
    <row r="5872" spans="2:3" hidden="1">
      <c r="B5872" s="2"/>
      <c r="C5872" s="2"/>
    </row>
    <row r="5873" spans="2:3" hidden="1">
      <c r="B5873" s="2"/>
      <c r="C5873" s="2"/>
    </row>
    <row r="5874" spans="2:3" hidden="1">
      <c r="B5874" s="2"/>
      <c r="C5874" s="2"/>
    </row>
    <row r="5875" spans="2:3" hidden="1">
      <c r="B5875" s="2"/>
      <c r="C5875" s="2"/>
    </row>
    <row r="5876" spans="2:3" hidden="1">
      <c r="B5876" s="2"/>
      <c r="C5876" s="2"/>
    </row>
    <row r="5877" spans="2:3" hidden="1">
      <c r="B5877" s="2"/>
      <c r="C5877" s="2"/>
    </row>
    <row r="5878" spans="2:3" hidden="1">
      <c r="B5878" s="2"/>
      <c r="C5878" s="2"/>
    </row>
    <row r="5879" spans="2:3" hidden="1">
      <c r="B5879" s="2"/>
      <c r="C5879" s="2"/>
    </row>
    <row r="5880" spans="2:3" hidden="1">
      <c r="B5880" s="2"/>
      <c r="C5880" s="2"/>
    </row>
    <row r="5881" spans="2:3" hidden="1">
      <c r="B5881" s="2"/>
      <c r="C5881" s="2"/>
    </row>
    <row r="5882" spans="2:3" hidden="1">
      <c r="B5882" s="2"/>
      <c r="C5882" s="2"/>
    </row>
    <row r="5883" spans="2:3" hidden="1">
      <c r="B5883" s="2"/>
      <c r="C5883" s="2"/>
    </row>
    <row r="5884" spans="2:3" hidden="1">
      <c r="B5884" s="2"/>
      <c r="C5884" s="2"/>
    </row>
    <row r="5885" spans="2:3" hidden="1">
      <c r="B5885" s="2"/>
      <c r="C5885" s="2"/>
    </row>
    <row r="5886" spans="2:3" hidden="1">
      <c r="B5886" s="2"/>
      <c r="C5886" s="2"/>
    </row>
    <row r="5887" spans="2:3" hidden="1">
      <c r="B5887" s="2"/>
      <c r="C5887" s="2"/>
    </row>
    <row r="5888" spans="2:3" hidden="1">
      <c r="B5888" s="2"/>
      <c r="C5888" s="2"/>
    </row>
    <row r="5889" spans="2:3" hidden="1">
      <c r="B5889" s="2"/>
      <c r="C5889" s="2"/>
    </row>
    <row r="5890" spans="2:3" hidden="1">
      <c r="B5890" s="2"/>
      <c r="C5890" s="2"/>
    </row>
    <row r="5891" spans="2:3" hidden="1">
      <c r="B5891" s="2"/>
      <c r="C5891" s="2"/>
    </row>
    <row r="5892" spans="2:3" hidden="1">
      <c r="B5892" s="2"/>
      <c r="C5892" s="2"/>
    </row>
    <row r="5893" spans="2:3" hidden="1">
      <c r="B5893" s="2"/>
      <c r="C5893" s="2"/>
    </row>
    <row r="5894" spans="2:3" hidden="1">
      <c r="B5894" s="2"/>
      <c r="C5894" s="2"/>
    </row>
    <row r="5895" spans="2:3" hidden="1">
      <c r="B5895" s="2"/>
      <c r="C5895" s="2"/>
    </row>
    <row r="5896" spans="2:3" hidden="1">
      <c r="B5896" s="2"/>
      <c r="C5896" s="2"/>
    </row>
    <row r="5897" spans="2:3" hidden="1">
      <c r="B5897" s="2"/>
      <c r="C5897" s="2"/>
    </row>
    <row r="5898" spans="2:3" hidden="1">
      <c r="B5898" s="2"/>
      <c r="C5898" s="2"/>
    </row>
    <row r="5899" spans="2:3" hidden="1">
      <c r="B5899" s="2"/>
      <c r="C5899" s="2"/>
    </row>
    <row r="5900" spans="2:3" hidden="1">
      <c r="B5900" s="2"/>
      <c r="C5900" s="2"/>
    </row>
    <row r="5901" spans="2:3" hidden="1">
      <c r="B5901" s="2"/>
      <c r="C5901" s="2"/>
    </row>
    <row r="5902" spans="2:3" hidden="1">
      <c r="B5902" s="2"/>
      <c r="C5902" s="2"/>
    </row>
    <row r="5903" spans="2:3" hidden="1">
      <c r="B5903" s="2"/>
      <c r="C5903" s="2"/>
    </row>
    <row r="5904" spans="2:3" hidden="1">
      <c r="B5904" s="2"/>
      <c r="C5904" s="2"/>
    </row>
    <row r="5905" spans="2:3" hidden="1">
      <c r="B5905" s="2"/>
      <c r="C5905" s="2"/>
    </row>
    <row r="5906" spans="2:3" hidden="1">
      <c r="B5906" s="2"/>
      <c r="C5906" s="2"/>
    </row>
    <row r="5907" spans="2:3" hidden="1">
      <c r="B5907" s="2"/>
      <c r="C5907" s="2"/>
    </row>
    <row r="5908" spans="2:3" hidden="1">
      <c r="B5908" s="2"/>
      <c r="C5908" s="2"/>
    </row>
    <row r="5909" spans="2:3" hidden="1">
      <c r="B5909" s="2"/>
      <c r="C5909" s="2"/>
    </row>
    <row r="5910" spans="2:3" hidden="1">
      <c r="B5910" s="2"/>
      <c r="C5910" s="2"/>
    </row>
    <row r="5911" spans="2:3" hidden="1">
      <c r="B5911" s="2"/>
      <c r="C5911" s="2"/>
    </row>
    <row r="5912" spans="2:3" hidden="1">
      <c r="B5912" s="2"/>
      <c r="C5912" s="2"/>
    </row>
    <row r="5913" spans="2:3" hidden="1">
      <c r="B5913" s="2"/>
      <c r="C5913" s="2"/>
    </row>
    <row r="5914" spans="2:3" hidden="1">
      <c r="B5914" s="2"/>
      <c r="C5914" s="2"/>
    </row>
    <row r="5915" spans="2:3" hidden="1">
      <c r="B5915" s="2"/>
      <c r="C5915" s="2"/>
    </row>
    <row r="5916" spans="2:3" hidden="1">
      <c r="B5916" s="2"/>
      <c r="C5916" s="2"/>
    </row>
    <row r="5917" spans="2:3" hidden="1">
      <c r="B5917" s="2"/>
      <c r="C5917" s="2"/>
    </row>
    <row r="5918" spans="2:3" hidden="1">
      <c r="B5918" s="2"/>
      <c r="C5918" s="2"/>
    </row>
    <row r="5919" spans="2:3" hidden="1">
      <c r="B5919" s="2"/>
      <c r="C5919" s="2"/>
    </row>
    <row r="5920" spans="2:3" hidden="1">
      <c r="B5920" s="2"/>
      <c r="C5920" s="2"/>
    </row>
    <row r="5921" spans="2:3" hidden="1">
      <c r="B5921" s="2"/>
      <c r="C5921" s="2"/>
    </row>
    <row r="5922" spans="2:3" hidden="1">
      <c r="B5922" s="2"/>
      <c r="C5922" s="2"/>
    </row>
    <row r="5923" spans="2:3" hidden="1">
      <c r="B5923" s="2"/>
      <c r="C5923" s="2"/>
    </row>
    <row r="5924" spans="2:3" hidden="1">
      <c r="B5924" s="2"/>
      <c r="C5924" s="2"/>
    </row>
    <row r="5925" spans="2:3" hidden="1">
      <c r="B5925" s="2"/>
      <c r="C5925" s="2"/>
    </row>
    <row r="5926" spans="2:3" hidden="1">
      <c r="B5926" s="2"/>
      <c r="C5926" s="2"/>
    </row>
    <row r="5927" spans="2:3" hidden="1">
      <c r="B5927" s="2"/>
      <c r="C5927" s="2"/>
    </row>
    <row r="5928" spans="2:3" hidden="1">
      <c r="B5928" s="2"/>
      <c r="C5928" s="2"/>
    </row>
    <row r="5929" spans="2:3" hidden="1">
      <c r="B5929" s="2"/>
      <c r="C5929" s="2"/>
    </row>
    <row r="5930" spans="2:3" hidden="1">
      <c r="B5930" s="2"/>
      <c r="C5930" s="2"/>
    </row>
    <row r="5931" spans="2:3" hidden="1">
      <c r="B5931" s="2"/>
      <c r="C5931" s="2"/>
    </row>
    <row r="5932" spans="2:3" hidden="1">
      <c r="B5932" s="2"/>
      <c r="C5932" s="2"/>
    </row>
    <row r="5933" spans="2:3" hidden="1">
      <c r="B5933" s="2"/>
      <c r="C5933" s="2"/>
    </row>
    <row r="5934" spans="2:3" hidden="1">
      <c r="B5934" s="2"/>
      <c r="C5934" s="2"/>
    </row>
    <row r="5935" spans="2:3" hidden="1">
      <c r="B5935" s="2"/>
      <c r="C5935" s="2"/>
    </row>
    <row r="5936" spans="2:3" hidden="1">
      <c r="B5936" s="2"/>
      <c r="C5936" s="2"/>
    </row>
    <row r="5937" spans="2:3" hidden="1">
      <c r="B5937" s="2"/>
      <c r="C5937" s="2"/>
    </row>
    <row r="5938" spans="2:3" hidden="1">
      <c r="B5938" s="2"/>
      <c r="C5938" s="2"/>
    </row>
    <row r="5939" spans="2:3" hidden="1">
      <c r="B5939" s="2"/>
      <c r="C5939" s="2"/>
    </row>
    <row r="5940" spans="2:3" hidden="1">
      <c r="B5940" s="2"/>
      <c r="C5940" s="2"/>
    </row>
    <row r="5941" spans="2:3" hidden="1">
      <c r="B5941" s="2"/>
      <c r="C5941" s="2"/>
    </row>
    <row r="5942" spans="2:3" hidden="1">
      <c r="B5942" s="2"/>
      <c r="C5942" s="2"/>
    </row>
    <row r="5943" spans="2:3" hidden="1">
      <c r="B5943" s="2"/>
      <c r="C5943" s="2"/>
    </row>
    <row r="5944" spans="2:3" hidden="1">
      <c r="B5944" s="2"/>
      <c r="C5944" s="2"/>
    </row>
    <row r="5945" spans="2:3" hidden="1">
      <c r="B5945" s="2"/>
      <c r="C5945" s="2"/>
    </row>
    <row r="5946" spans="2:3" hidden="1">
      <c r="B5946" s="2"/>
      <c r="C5946" s="2"/>
    </row>
    <row r="5947" spans="2:3" hidden="1">
      <c r="B5947" s="2"/>
      <c r="C5947" s="2"/>
    </row>
    <row r="5948" spans="2:3" hidden="1">
      <c r="B5948" s="2"/>
      <c r="C5948" s="2"/>
    </row>
    <row r="5949" spans="2:3" hidden="1">
      <c r="B5949" s="2"/>
      <c r="C5949" s="2"/>
    </row>
    <row r="5950" spans="2:3" hidden="1">
      <c r="B5950" s="2"/>
      <c r="C5950" s="2"/>
    </row>
    <row r="5951" spans="2:3" hidden="1">
      <c r="B5951" s="2"/>
      <c r="C5951" s="2"/>
    </row>
    <row r="5952" spans="2:3" hidden="1">
      <c r="B5952" s="2"/>
      <c r="C5952" s="2"/>
    </row>
    <row r="5953" spans="2:3" hidden="1">
      <c r="B5953" s="2"/>
      <c r="C5953" s="2"/>
    </row>
    <row r="5954" spans="2:3" hidden="1">
      <c r="B5954" s="2"/>
      <c r="C5954" s="2"/>
    </row>
    <row r="5955" spans="2:3" hidden="1">
      <c r="B5955" s="2"/>
      <c r="C5955" s="2"/>
    </row>
    <row r="5956" spans="2:3" hidden="1">
      <c r="B5956" s="2"/>
      <c r="C5956" s="2"/>
    </row>
    <row r="5957" spans="2:3" hidden="1">
      <c r="B5957" s="2"/>
      <c r="C5957" s="2"/>
    </row>
    <row r="5958" spans="2:3" hidden="1">
      <c r="B5958" s="2"/>
      <c r="C5958" s="2"/>
    </row>
    <row r="5959" spans="2:3" hidden="1">
      <c r="B5959" s="2"/>
      <c r="C5959" s="2"/>
    </row>
    <row r="5960" spans="2:3" hidden="1">
      <c r="B5960" s="2"/>
      <c r="C5960" s="2"/>
    </row>
    <row r="5961" spans="2:3" hidden="1">
      <c r="B5961" s="2"/>
      <c r="C5961" s="2"/>
    </row>
    <row r="5962" spans="2:3" hidden="1">
      <c r="B5962" s="2"/>
      <c r="C5962" s="2"/>
    </row>
    <row r="5963" spans="2:3" hidden="1">
      <c r="B5963" s="2"/>
      <c r="C5963" s="2"/>
    </row>
    <row r="5964" spans="2:3" hidden="1">
      <c r="B5964" s="2"/>
      <c r="C5964" s="2"/>
    </row>
    <row r="5965" spans="2:3" hidden="1">
      <c r="B5965" s="2"/>
      <c r="C5965" s="2"/>
    </row>
    <row r="5966" spans="2:3" hidden="1">
      <c r="B5966" s="2"/>
      <c r="C5966" s="2"/>
    </row>
    <row r="5967" spans="2:3" hidden="1">
      <c r="B5967" s="2"/>
      <c r="C5967" s="2"/>
    </row>
    <row r="5968" spans="2:3" hidden="1">
      <c r="B5968" s="2"/>
      <c r="C5968" s="2"/>
    </row>
    <row r="5969" spans="2:3" hidden="1">
      <c r="B5969" s="2"/>
      <c r="C5969" s="2"/>
    </row>
    <row r="5970" spans="2:3" hidden="1">
      <c r="B5970" s="2"/>
      <c r="C5970" s="2"/>
    </row>
    <row r="5971" spans="2:3" hidden="1">
      <c r="B5971" s="2"/>
      <c r="C5971" s="2"/>
    </row>
    <row r="5972" spans="2:3" hidden="1">
      <c r="B5972" s="2"/>
      <c r="C5972" s="2"/>
    </row>
    <row r="5973" spans="2:3" hidden="1">
      <c r="B5973" s="2"/>
      <c r="C5973" s="2"/>
    </row>
    <row r="5974" spans="2:3" hidden="1">
      <c r="B5974" s="2"/>
      <c r="C5974" s="2"/>
    </row>
    <row r="5975" spans="2:3" hidden="1">
      <c r="B5975" s="2"/>
      <c r="C5975" s="2"/>
    </row>
    <row r="5976" spans="2:3" hidden="1">
      <c r="B5976" s="2"/>
      <c r="C5976" s="2"/>
    </row>
    <row r="5977" spans="2:3" hidden="1">
      <c r="B5977" s="2"/>
      <c r="C5977" s="2"/>
    </row>
    <row r="5978" spans="2:3" hidden="1">
      <c r="B5978" s="2"/>
      <c r="C5978" s="2"/>
    </row>
    <row r="5979" spans="2:3" hidden="1">
      <c r="B5979" s="2"/>
      <c r="C5979" s="2"/>
    </row>
    <row r="5980" spans="2:3" hidden="1">
      <c r="B5980" s="2"/>
      <c r="C5980" s="2"/>
    </row>
    <row r="5981" spans="2:3" hidden="1">
      <c r="B5981" s="2"/>
      <c r="C5981" s="2"/>
    </row>
    <row r="5982" spans="2:3" hidden="1">
      <c r="B5982" s="2"/>
      <c r="C5982" s="2"/>
    </row>
    <row r="5983" spans="2:3" hidden="1">
      <c r="B5983" s="2"/>
      <c r="C5983" s="2"/>
    </row>
    <row r="5984" spans="2:3" hidden="1">
      <c r="B5984" s="2"/>
      <c r="C5984" s="2"/>
    </row>
    <row r="5985" spans="2:3" hidden="1">
      <c r="B5985" s="2"/>
      <c r="C5985" s="2"/>
    </row>
    <row r="5986" spans="2:3" hidden="1">
      <c r="B5986" s="2"/>
      <c r="C5986" s="2"/>
    </row>
    <row r="5987" spans="2:3" hidden="1">
      <c r="B5987" s="2"/>
      <c r="C5987" s="2"/>
    </row>
    <row r="5988" spans="2:3" hidden="1">
      <c r="B5988" s="2"/>
      <c r="C5988" s="2"/>
    </row>
    <row r="5989" spans="2:3" hidden="1">
      <c r="B5989" s="2"/>
      <c r="C5989" s="2"/>
    </row>
    <row r="5990" spans="2:3" hidden="1">
      <c r="B5990" s="2"/>
      <c r="C5990" s="2"/>
    </row>
    <row r="5991" spans="2:3" hidden="1">
      <c r="B5991" s="2"/>
      <c r="C5991" s="2"/>
    </row>
    <row r="5992" spans="2:3" hidden="1">
      <c r="B5992" s="2"/>
      <c r="C5992" s="2"/>
    </row>
    <row r="5993" spans="2:3" hidden="1">
      <c r="B5993" s="2"/>
      <c r="C5993" s="2"/>
    </row>
    <row r="5994" spans="2:3" hidden="1">
      <c r="B5994" s="2"/>
      <c r="C5994" s="2"/>
    </row>
    <row r="5995" spans="2:3" hidden="1">
      <c r="B5995" s="2"/>
      <c r="C5995" s="2"/>
    </row>
    <row r="5996" spans="2:3" hidden="1">
      <c r="B5996" s="2"/>
      <c r="C5996" s="2"/>
    </row>
    <row r="5997" spans="2:3" hidden="1">
      <c r="B5997" s="2"/>
      <c r="C5997" s="2"/>
    </row>
    <row r="5998" spans="2:3" hidden="1">
      <c r="B5998" s="2"/>
      <c r="C5998" s="2"/>
    </row>
    <row r="5999" spans="2:3" hidden="1">
      <c r="B5999" s="2"/>
      <c r="C5999" s="2"/>
    </row>
    <row r="6000" spans="2:3" hidden="1">
      <c r="B6000" s="2"/>
      <c r="C6000" s="2"/>
    </row>
    <row r="6001" spans="2:3" hidden="1">
      <c r="B6001" s="2"/>
      <c r="C6001" s="2"/>
    </row>
    <row r="6002" spans="2:3" hidden="1">
      <c r="B6002" s="2"/>
      <c r="C6002" s="2"/>
    </row>
    <row r="6003" spans="2:3" hidden="1">
      <c r="B6003" s="2"/>
      <c r="C6003" s="2"/>
    </row>
    <row r="6004" spans="2:3" hidden="1">
      <c r="B6004" s="2"/>
      <c r="C6004" s="2"/>
    </row>
    <row r="6005" spans="2:3" hidden="1">
      <c r="B6005" s="2"/>
      <c r="C6005" s="2"/>
    </row>
    <row r="6006" spans="2:3" hidden="1">
      <c r="B6006" s="2"/>
      <c r="C6006" s="2"/>
    </row>
    <row r="6007" spans="2:3" hidden="1">
      <c r="B6007" s="2"/>
      <c r="C6007" s="2"/>
    </row>
    <row r="6008" spans="2:3" hidden="1">
      <c r="B6008" s="2"/>
      <c r="C6008" s="2"/>
    </row>
    <row r="6009" spans="2:3" hidden="1">
      <c r="B6009" s="2"/>
      <c r="C6009" s="2"/>
    </row>
    <row r="6010" spans="2:3" hidden="1">
      <c r="B6010" s="2"/>
      <c r="C6010" s="2"/>
    </row>
    <row r="6011" spans="2:3" hidden="1">
      <c r="B6011" s="2"/>
      <c r="C6011" s="2"/>
    </row>
    <row r="6012" spans="2:3" hidden="1">
      <c r="B6012" s="2"/>
      <c r="C6012" s="2"/>
    </row>
    <row r="6013" spans="2:3" hidden="1">
      <c r="B6013" s="2"/>
      <c r="C6013" s="2"/>
    </row>
    <row r="6014" spans="2:3" hidden="1">
      <c r="B6014" s="2"/>
      <c r="C6014" s="2"/>
    </row>
    <row r="6015" spans="2:3" hidden="1">
      <c r="B6015" s="2"/>
      <c r="C6015" s="2"/>
    </row>
    <row r="6016" spans="2:3" hidden="1">
      <c r="B6016" s="2"/>
      <c r="C6016" s="2"/>
    </row>
    <row r="6017" spans="2:3" hidden="1">
      <c r="B6017" s="2"/>
      <c r="C6017" s="2"/>
    </row>
    <row r="6018" spans="2:3" hidden="1">
      <c r="B6018" s="2"/>
      <c r="C6018" s="2"/>
    </row>
    <row r="6019" spans="2:3" hidden="1">
      <c r="B6019" s="2"/>
      <c r="C6019" s="2"/>
    </row>
    <row r="6020" spans="2:3" hidden="1">
      <c r="B6020" s="2"/>
      <c r="C6020" s="2"/>
    </row>
    <row r="6021" spans="2:3" hidden="1">
      <c r="B6021" s="2"/>
      <c r="C6021" s="2"/>
    </row>
    <row r="6022" spans="2:3" hidden="1">
      <c r="B6022" s="2"/>
      <c r="C6022" s="2"/>
    </row>
    <row r="6023" spans="2:3" hidden="1">
      <c r="B6023" s="2"/>
      <c r="C6023" s="2"/>
    </row>
    <row r="6024" spans="2:3" hidden="1">
      <c r="B6024" s="2"/>
      <c r="C6024" s="2"/>
    </row>
    <row r="6025" spans="2:3" hidden="1">
      <c r="B6025" s="2"/>
      <c r="C6025" s="2"/>
    </row>
    <row r="6026" spans="2:3" hidden="1">
      <c r="B6026" s="2"/>
      <c r="C6026" s="2"/>
    </row>
    <row r="6027" spans="2:3" hidden="1">
      <c r="B6027" s="2"/>
      <c r="C6027" s="2"/>
    </row>
    <row r="6028" spans="2:3" hidden="1">
      <c r="B6028" s="2"/>
      <c r="C6028" s="2"/>
    </row>
    <row r="6029" spans="2:3" hidden="1">
      <c r="B6029" s="2"/>
      <c r="C6029" s="2"/>
    </row>
    <row r="6030" spans="2:3" hidden="1">
      <c r="B6030" s="2"/>
      <c r="C6030" s="2"/>
    </row>
    <row r="6031" spans="2:3" hidden="1">
      <c r="B6031" s="2"/>
      <c r="C6031" s="2"/>
    </row>
    <row r="6032" spans="2:3" hidden="1">
      <c r="B6032" s="2"/>
      <c r="C6032" s="2"/>
    </row>
    <row r="6033" spans="2:3" hidden="1">
      <c r="B6033" s="2"/>
      <c r="C6033" s="2"/>
    </row>
    <row r="6034" spans="2:3" hidden="1">
      <c r="B6034" s="2"/>
      <c r="C6034" s="2"/>
    </row>
    <row r="6035" spans="2:3" hidden="1">
      <c r="B6035" s="2"/>
      <c r="C6035" s="2"/>
    </row>
    <row r="6036" spans="2:3" hidden="1">
      <c r="B6036" s="2"/>
      <c r="C6036" s="2"/>
    </row>
    <row r="6037" spans="2:3" hidden="1">
      <c r="B6037" s="2"/>
      <c r="C6037" s="2"/>
    </row>
    <row r="6038" spans="2:3" hidden="1">
      <c r="B6038" s="2"/>
      <c r="C6038" s="2"/>
    </row>
    <row r="6039" spans="2:3" hidden="1">
      <c r="B6039" s="2"/>
      <c r="C6039" s="2"/>
    </row>
    <row r="6040" spans="2:3" hidden="1">
      <c r="B6040" s="2"/>
      <c r="C6040" s="2"/>
    </row>
    <row r="6041" spans="2:3" hidden="1">
      <c r="B6041" s="2"/>
      <c r="C6041" s="2"/>
    </row>
    <row r="6042" spans="2:3" hidden="1">
      <c r="B6042" s="2"/>
      <c r="C6042" s="2"/>
    </row>
    <row r="6043" spans="2:3" hidden="1">
      <c r="B6043" s="2"/>
      <c r="C6043" s="2"/>
    </row>
    <row r="6044" spans="2:3" hidden="1">
      <c r="B6044" s="2"/>
      <c r="C6044" s="2"/>
    </row>
    <row r="6045" spans="2:3" hidden="1">
      <c r="B6045" s="2"/>
      <c r="C6045" s="2"/>
    </row>
    <row r="6046" spans="2:3" hidden="1">
      <c r="B6046" s="2"/>
      <c r="C6046" s="2"/>
    </row>
    <row r="6047" spans="2:3" hidden="1">
      <c r="B6047" s="2"/>
      <c r="C6047" s="2"/>
    </row>
    <row r="6048" spans="2:3" hidden="1">
      <c r="B6048" s="2"/>
      <c r="C6048" s="2"/>
    </row>
    <row r="6049" spans="2:3" hidden="1">
      <c r="B6049" s="2"/>
      <c r="C6049" s="2"/>
    </row>
    <row r="6050" spans="2:3" hidden="1">
      <c r="B6050" s="2"/>
      <c r="C6050" s="2"/>
    </row>
    <row r="6051" spans="2:3" hidden="1">
      <c r="B6051" s="2"/>
      <c r="C6051" s="2"/>
    </row>
    <row r="6052" spans="2:3" hidden="1">
      <c r="B6052" s="2"/>
      <c r="C6052" s="2"/>
    </row>
    <row r="6053" spans="2:3" hidden="1">
      <c r="B6053" s="2"/>
      <c r="C6053" s="2"/>
    </row>
    <row r="6054" spans="2:3" hidden="1">
      <c r="B6054" s="2"/>
      <c r="C6054" s="2"/>
    </row>
    <row r="6055" spans="2:3" hidden="1">
      <c r="B6055" s="2"/>
      <c r="C6055" s="2"/>
    </row>
    <row r="6056" spans="2:3" hidden="1">
      <c r="B6056" s="2"/>
      <c r="C6056" s="2"/>
    </row>
    <row r="6057" spans="2:3" hidden="1">
      <c r="B6057" s="2"/>
      <c r="C6057" s="2"/>
    </row>
    <row r="6058" spans="2:3" hidden="1">
      <c r="B6058" s="2"/>
      <c r="C6058" s="2"/>
    </row>
    <row r="6059" spans="2:3" hidden="1">
      <c r="B6059" s="2"/>
      <c r="C6059" s="2"/>
    </row>
    <row r="6060" spans="2:3" hidden="1">
      <c r="B6060" s="2"/>
      <c r="C6060" s="2"/>
    </row>
    <row r="6061" spans="2:3" hidden="1">
      <c r="B6061" s="2"/>
      <c r="C6061" s="2"/>
    </row>
    <row r="6062" spans="2:3" hidden="1">
      <c r="B6062" s="2"/>
      <c r="C6062" s="2"/>
    </row>
    <row r="6063" spans="2:3" hidden="1">
      <c r="B6063" s="2"/>
      <c r="C6063" s="2"/>
    </row>
    <row r="6064" spans="2:3" hidden="1">
      <c r="B6064" s="2"/>
      <c r="C6064" s="2"/>
    </row>
    <row r="6065" spans="2:3" hidden="1">
      <c r="B6065" s="2"/>
      <c r="C6065" s="2"/>
    </row>
    <row r="6066" spans="2:3" hidden="1">
      <c r="B6066" s="2"/>
      <c r="C6066" s="2"/>
    </row>
    <row r="6067" spans="2:3" hidden="1">
      <c r="B6067" s="2"/>
      <c r="C6067" s="2"/>
    </row>
    <row r="6068" spans="2:3" hidden="1">
      <c r="B6068" s="2"/>
      <c r="C6068" s="2"/>
    </row>
    <row r="6069" spans="2:3" hidden="1">
      <c r="B6069" s="2"/>
      <c r="C6069" s="2"/>
    </row>
    <row r="6070" spans="2:3" hidden="1">
      <c r="B6070" s="2"/>
      <c r="C6070" s="2"/>
    </row>
    <row r="6071" spans="2:3" hidden="1">
      <c r="B6071" s="2"/>
      <c r="C6071" s="2"/>
    </row>
    <row r="6072" spans="2:3" hidden="1">
      <c r="B6072" s="2"/>
      <c r="C6072" s="2"/>
    </row>
    <row r="6073" spans="2:3" hidden="1">
      <c r="B6073" s="2"/>
      <c r="C6073" s="2"/>
    </row>
    <row r="6074" spans="2:3" hidden="1">
      <c r="B6074" s="2"/>
      <c r="C6074" s="2"/>
    </row>
    <row r="6075" spans="2:3" hidden="1">
      <c r="B6075" s="2"/>
      <c r="C6075" s="2"/>
    </row>
    <row r="6076" spans="2:3" hidden="1">
      <c r="B6076" s="2"/>
      <c r="C6076" s="2"/>
    </row>
    <row r="6077" spans="2:3" hidden="1">
      <c r="B6077" s="2"/>
      <c r="C6077" s="2"/>
    </row>
    <row r="6078" spans="2:3" hidden="1">
      <c r="B6078" s="2"/>
      <c r="C6078" s="2"/>
    </row>
    <row r="6079" spans="2:3" hidden="1">
      <c r="B6079" s="2"/>
      <c r="C6079" s="2"/>
    </row>
    <row r="6080" spans="2:3" hidden="1">
      <c r="B6080" s="2"/>
      <c r="C6080" s="2"/>
    </row>
    <row r="6081" spans="2:3" hidden="1">
      <c r="B6081" s="2"/>
      <c r="C6081" s="2"/>
    </row>
    <row r="6082" spans="2:3" hidden="1">
      <c r="B6082" s="2"/>
      <c r="C6082" s="2"/>
    </row>
    <row r="6083" spans="2:3" hidden="1">
      <c r="B6083" s="2"/>
      <c r="C6083" s="2"/>
    </row>
    <row r="6084" spans="2:3" hidden="1">
      <c r="B6084" s="2"/>
      <c r="C6084" s="2"/>
    </row>
    <row r="6085" spans="2:3" hidden="1">
      <c r="B6085" s="2"/>
      <c r="C6085" s="2"/>
    </row>
    <row r="6086" spans="2:3" hidden="1">
      <c r="B6086" s="2"/>
      <c r="C6086" s="2"/>
    </row>
    <row r="6087" spans="2:3" hidden="1">
      <c r="B6087" s="2"/>
      <c r="C6087" s="2"/>
    </row>
    <row r="6088" spans="2:3" hidden="1">
      <c r="B6088" s="2"/>
      <c r="C6088" s="2"/>
    </row>
    <row r="6089" spans="2:3" hidden="1">
      <c r="B6089" s="2"/>
      <c r="C6089" s="2"/>
    </row>
    <row r="6090" spans="2:3" hidden="1">
      <c r="B6090" s="2"/>
      <c r="C6090" s="2"/>
    </row>
    <row r="6091" spans="2:3" hidden="1">
      <c r="B6091" s="2"/>
      <c r="C6091" s="2"/>
    </row>
    <row r="6092" spans="2:3" hidden="1">
      <c r="B6092" s="2"/>
      <c r="C6092" s="2"/>
    </row>
    <row r="6093" spans="2:3" hidden="1">
      <c r="B6093" s="2"/>
      <c r="C6093" s="2"/>
    </row>
    <row r="6094" spans="2:3" hidden="1">
      <c r="B6094" s="2"/>
      <c r="C6094" s="2"/>
    </row>
    <row r="6095" spans="2:3" hidden="1">
      <c r="B6095" s="2"/>
      <c r="C6095" s="2"/>
    </row>
    <row r="6096" spans="2:3" hidden="1">
      <c r="B6096" s="2"/>
      <c r="C6096" s="2"/>
    </row>
    <row r="6097" spans="2:3" hidden="1">
      <c r="B6097" s="2"/>
      <c r="C6097" s="2"/>
    </row>
    <row r="6098" spans="2:3" hidden="1">
      <c r="B6098" s="2"/>
      <c r="C6098" s="2"/>
    </row>
    <row r="6099" spans="2:3" hidden="1">
      <c r="B6099" s="2"/>
      <c r="C6099" s="2"/>
    </row>
    <row r="6100" spans="2:3" hidden="1">
      <c r="B6100" s="2"/>
      <c r="C6100" s="2"/>
    </row>
    <row r="6101" spans="2:3" hidden="1">
      <c r="B6101" s="2"/>
      <c r="C6101" s="2"/>
    </row>
    <row r="6102" spans="2:3" hidden="1">
      <c r="B6102" s="2"/>
      <c r="C6102" s="2"/>
    </row>
    <row r="6103" spans="2:3" hidden="1">
      <c r="B6103" s="2"/>
      <c r="C6103" s="2"/>
    </row>
    <row r="6104" spans="2:3" hidden="1">
      <c r="B6104" s="2"/>
      <c r="C6104" s="2"/>
    </row>
    <row r="6105" spans="2:3" hidden="1">
      <c r="B6105" s="2"/>
      <c r="C6105" s="2"/>
    </row>
    <row r="6106" spans="2:3" hidden="1">
      <c r="B6106" s="2"/>
      <c r="C6106" s="2"/>
    </row>
    <row r="6107" spans="2:3" hidden="1">
      <c r="B6107" s="2"/>
      <c r="C6107" s="2"/>
    </row>
    <row r="6108" spans="2:3" hidden="1">
      <c r="B6108" s="2"/>
      <c r="C6108" s="2"/>
    </row>
    <row r="6109" spans="2:3" hidden="1">
      <c r="B6109" s="2"/>
      <c r="C6109" s="2"/>
    </row>
    <row r="6110" spans="2:3" hidden="1">
      <c r="B6110" s="2"/>
      <c r="C6110" s="2"/>
    </row>
    <row r="6111" spans="2:3" hidden="1">
      <c r="B6111" s="2"/>
      <c r="C6111" s="2"/>
    </row>
    <row r="6112" spans="2:3" hidden="1">
      <c r="B6112" s="2"/>
      <c r="C6112" s="2"/>
    </row>
    <row r="6113" spans="2:3" hidden="1">
      <c r="B6113" s="2"/>
      <c r="C6113" s="2"/>
    </row>
    <row r="6114" spans="2:3" hidden="1">
      <c r="B6114" s="2"/>
      <c r="C6114" s="2"/>
    </row>
    <row r="6115" spans="2:3" hidden="1">
      <c r="B6115" s="2"/>
      <c r="C6115" s="2"/>
    </row>
    <row r="6116" spans="2:3" hidden="1">
      <c r="B6116" s="2"/>
      <c r="C6116" s="2"/>
    </row>
    <row r="6117" spans="2:3" hidden="1">
      <c r="B6117" s="2"/>
      <c r="C6117" s="2"/>
    </row>
    <row r="6118" spans="2:3" hidden="1">
      <c r="B6118" s="2"/>
      <c r="C6118" s="2"/>
    </row>
    <row r="6119" spans="2:3" hidden="1">
      <c r="B6119" s="2"/>
      <c r="C6119" s="2"/>
    </row>
    <row r="6120" spans="2:3" hidden="1">
      <c r="B6120" s="2"/>
      <c r="C6120" s="2"/>
    </row>
    <row r="6121" spans="2:3" hidden="1">
      <c r="B6121" s="2"/>
      <c r="C6121" s="2"/>
    </row>
    <row r="6122" spans="2:3" hidden="1">
      <c r="B6122" s="2"/>
      <c r="C6122" s="2"/>
    </row>
    <row r="6123" spans="2:3" hidden="1">
      <c r="B6123" s="2"/>
      <c r="C6123" s="2"/>
    </row>
    <row r="6124" spans="2:3" hidden="1">
      <c r="B6124" s="2"/>
      <c r="C6124" s="2"/>
    </row>
    <row r="6125" spans="2:3" hidden="1">
      <c r="B6125" s="2"/>
      <c r="C6125" s="2"/>
    </row>
    <row r="6126" spans="2:3" hidden="1">
      <c r="B6126" s="2"/>
      <c r="C6126" s="2"/>
    </row>
    <row r="6127" spans="2:3" hidden="1">
      <c r="B6127" s="2"/>
      <c r="C6127" s="2"/>
    </row>
    <row r="6128" spans="2:3" hidden="1">
      <c r="B6128" s="2"/>
      <c r="C6128" s="2"/>
    </row>
    <row r="6129" spans="2:3" hidden="1">
      <c r="B6129" s="2"/>
      <c r="C6129" s="2"/>
    </row>
    <row r="6130" spans="2:3" hidden="1">
      <c r="B6130" s="2"/>
      <c r="C6130" s="2"/>
    </row>
    <row r="6131" spans="2:3" hidden="1">
      <c r="B6131" s="2"/>
      <c r="C6131" s="2"/>
    </row>
    <row r="6132" spans="2:3" hidden="1">
      <c r="B6132" s="2"/>
      <c r="C6132" s="2"/>
    </row>
    <row r="6133" spans="2:3" hidden="1">
      <c r="B6133" s="2"/>
      <c r="C6133" s="2"/>
    </row>
    <row r="6134" spans="2:3" hidden="1">
      <c r="B6134" s="2"/>
      <c r="C6134" s="2"/>
    </row>
    <row r="6135" spans="2:3" hidden="1">
      <c r="B6135" s="2"/>
      <c r="C6135" s="2"/>
    </row>
    <row r="6136" spans="2:3" hidden="1">
      <c r="B6136" s="2"/>
      <c r="C6136" s="2"/>
    </row>
    <row r="6137" spans="2:3" hidden="1">
      <c r="B6137" s="2"/>
      <c r="C6137" s="2"/>
    </row>
    <row r="6138" spans="2:3" hidden="1">
      <c r="B6138" s="2"/>
      <c r="C6138" s="2"/>
    </row>
    <row r="6139" spans="2:3" hidden="1">
      <c r="B6139" s="2"/>
      <c r="C6139" s="2"/>
    </row>
    <row r="6140" spans="2:3" hidden="1">
      <c r="B6140" s="2"/>
      <c r="C6140" s="2"/>
    </row>
    <row r="6141" spans="2:3" hidden="1">
      <c r="B6141" s="2"/>
      <c r="C6141" s="2"/>
    </row>
    <row r="6142" spans="2:3" hidden="1">
      <c r="B6142" s="2"/>
      <c r="C6142" s="2"/>
    </row>
    <row r="6143" spans="2:3" hidden="1">
      <c r="B6143" s="2"/>
      <c r="C6143" s="2"/>
    </row>
    <row r="6144" spans="2:3" hidden="1">
      <c r="B6144" s="2"/>
      <c r="C6144" s="2"/>
    </row>
    <row r="6145" spans="2:3" hidden="1">
      <c r="B6145" s="2"/>
      <c r="C6145" s="2"/>
    </row>
    <row r="6146" spans="2:3" hidden="1">
      <c r="B6146" s="2"/>
      <c r="C6146" s="2"/>
    </row>
    <row r="6147" spans="2:3" hidden="1">
      <c r="B6147" s="2"/>
      <c r="C6147" s="2"/>
    </row>
    <row r="6148" spans="2:3" hidden="1">
      <c r="B6148" s="2"/>
      <c r="C6148" s="2"/>
    </row>
    <row r="6149" spans="2:3" hidden="1">
      <c r="B6149" s="2"/>
      <c r="C6149" s="2"/>
    </row>
    <row r="6150" spans="2:3" hidden="1">
      <c r="B6150" s="2"/>
      <c r="C6150" s="2"/>
    </row>
    <row r="6151" spans="2:3" hidden="1">
      <c r="B6151" s="2"/>
      <c r="C6151" s="2"/>
    </row>
    <row r="6152" spans="2:3" hidden="1">
      <c r="B6152" s="2"/>
      <c r="C6152" s="2"/>
    </row>
    <row r="6153" spans="2:3" hidden="1">
      <c r="B6153" s="2"/>
      <c r="C6153" s="2"/>
    </row>
    <row r="6154" spans="2:3" hidden="1">
      <c r="B6154" s="2"/>
      <c r="C6154" s="2"/>
    </row>
    <row r="6155" spans="2:3" hidden="1">
      <c r="B6155" s="2"/>
      <c r="C6155" s="2"/>
    </row>
    <row r="6156" spans="2:3" hidden="1">
      <c r="B6156" s="2"/>
      <c r="C6156" s="2"/>
    </row>
    <row r="6157" spans="2:3" hidden="1">
      <c r="B6157" s="2"/>
      <c r="C6157" s="2"/>
    </row>
    <row r="6158" spans="2:3" hidden="1">
      <c r="B6158" s="2"/>
      <c r="C6158" s="2"/>
    </row>
    <row r="6159" spans="2:3" hidden="1">
      <c r="B6159" s="2"/>
      <c r="C6159" s="2"/>
    </row>
    <row r="6160" spans="2:3" hidden="1">
      <c r="B6160" s="2"/>
      <c r="C6160" s="2"/>
    </row>
    <row r="6161" spans="2:3" hidden="1">
      <c r="B6161" s="2"/>
      <c r="C6161" s="2"/>
    </row>
    <row r="6162" spans="2:3" hidden="1">
      <c r="B6162" s="2"/>
      <c r="C6162" s="2"/>
    </row>
    <row r="6163" spans="2:3" hidden="1">
      <c r="B6163" s="2"/>
      <c r="C6163" s="2"/>
    </row>
    <row r="6164" spans="2:3" hidden="1">
      <c r="B6164" s="2"/>
      <c r="C6164" s="2"/>
    </row>
    <row r="6165" spans="2:3" hidden="1">
      <c r="B6165" s="2"/>
      <c r="C6165" s="2"/>
    </row>
    <row r="6166" spans="2:3" hidden="1">
      <c r="B6166" s="2"/>
      <c r="C6166" s="2"/>
    </row>
    <row r="6167" spans="2:3" hidden="1">
      <c r="B6167" s="2"/>
      <c r="C6167" s="2"/>
    </row>
    <row r="6168" spans="2:3" hidden="1">
      <c r="B6168" s="2"/>
      <c r="C6168" s="2"/>
    </row>
    <row r="6169" spans="2:3" hidden="1">
      <c r="B6169" s="2"/>
      <c r="C6169" s="2"/>
    </row>
    <row r="6170" spans="2:3" hidden="1">
      <c r="B6170" s="2"/>
      <c r="C6170" s="2"/>
    </row>
    <row r="6171" spans="2:3" hidden="1">
      <c r="B6171" s="2"/>
      <c r="C6171" s="2"/>
    </row>
    <row r="6172" spans="2:3" hidden="1">
      <c r="B6172" s="2"/>
      <c r="C6172" s="2"/>
    </row>
    <row r="6173" spans="2:3" hidden="1">
      <c r="B6173" s="2"/>
      <c r="C6173" s="2"/>
    </row>
    <row r="6174" spans="2:3" hidden="1">
      <c r="B6174" s="2"/>
      <c r="C6174" s="2"/>
    </row>
    <row r="6175" spans="2:3" hidden="1">
      <c r="B6175" s="2"/>
      <c r="C6175" s="2"/>
    </row>
    <row r="6176" spans="2:3" hidden="1">
      <c r="B6176" s="2"/>
      <c r="C6176" s="2"/>
    </row>
    <row r="6177" spans="2:3" hidden="1">
      <c r="B6177" s="2"/>
      <c r="C6177" s="2"/>
    </row>
    <row r="6178" spans="2:3" hidden="1">
      <c r="B6178" s="2"/>
      <c r="C6178" s="2"/>
    </row>
    <row r="6179" spans="2:3" hidden="1">
      <c r="B6179" s="2"/>
      <c r="C6179" s="2"/>
    </row>
    <row r="6180" spans="2:3" hidden="1">
      <c r="B6180" s="2"/>
      <c r="C6180" s="2"/>
    </row>
    <row r="6181" spans="2:3" hidden="1">
      <c r="B6181" s="2"/>
      <c r="C6181" s="2"/>
    </row>
    <row r="6182" spans="2:3" hidden="1">
      <c r="B6182" s="2"/>
      <c r="C6182" s="2"/>
    </row>
    <row r="6183" spans="2:3" hidden="1">
      <c r="B6183" s="2"/>
      <c r="C6183" s="2"/>
    </row>
    <row r="6184" spans="2:3" hidden="1">
      <c r="B6184" s="2"/>
      <c r="C6184" s="2"/>
    </row>
    <row r="6185" spans="2:3" hidden="1">
      <c r="B6185" s="2"/>
      <c r="C6185" s="2"/>
    </row>
    <row r="6186" spans="2:3" hidden="1">
      <c r="B6186" s="2"/>
      <c r="C6186" s="2"/>
    </row>
    <row r="6187" spans="2:3" hidden="1">
      <c r="B6187" s="2"/>
      <c r="C6187" s="2"/>
    </row>
    <row r="6188" spans="2:3" hidden="1">
      <c r="B6188" s="2"/>
      <c r="C6188" s="2"/>
    </row>
    <row r="6189" spans="2:3" hidden="1">
      <c r="B6189" s="2"/>
      <c r="C6189" s="2"/>
    </row>
    <row r="6190" spans="2:3" hidden="1">
      <c r="B6190" s="2"/>
      <c r="C6190" s="2"/>
    </row>
    <row r="6191" spans="2:3" hidden="1">
      <c r="B6191" s="2"/>
      <c r="C6191" s="2"/>
    </row>
    <row r="6192" spans="2:3" hidden="1">
      <c r="B6192" s="2"/>
      <c r="C6192" s="2"/>
    </row>
    <row r="6193" spans="2:3" hidden="1">
      <c r="B6193" s="2"/>
      <c r="C6193" s="2"/>
    </row>
    <row r="6194" spans="2:3" hidden="1">
      <c r="B6194" s="2"/>
      <c r="C6194" s="2"/>
    </row>
    <row r="6195" spans="2:3" hidden="1">
      <c r="B6195" s="2"/>
      <c r="C6195" s="2"/>
    </row>
    <row r="6196" spans="2:3" hidden="1">
      <c r="B6196" s="2"/>
      <c r="C6196" s="2"/>
    </row>
    <row r="6197" spans="2:3" hidden="1">
      <c r="B6197" s="2"/>
      <c r="C6197" s="2"/>
    </row>
    <row r="6198" spans="2:3" hidden="1">
      <c r="B6198" s="2"/>
      <c r="C6198" s="2"/>
    </row>
    <row r="6199" spans="2:3" hidden="1">
      <c r="B6199" s="2"/>
      <c r="C6199" s="2"/>
    </row>
    <row r="6200" spans="2:3" hidden="1">
      <c r="B6200" s="2"/>
      <c r="C6200" s="2"/>
    </row>
    <row r="6201" spans="2:3" hidden="1">
      <c r="B6201" s="2"/>
      <c r="C6201" s="2"/>
    </row>
    <row r="6202" spans="2:3" hidden="1">
      <c r="B6202" s="2"/>
      <c r="C6202" s="2"/>
    </row>
    <row r="6203" spans="2:3" hidden="1">
      <c r="B6203" s="2"/>
      <c r="C6203" s="2"/>
    </row>
    <row r="6204" spans="2:3" hidden="1">
      <c r="B6204" s="2"/>
      <c r="C6204" s="2"/>
    </row>
    <row r="6205" spans="2:3" hidden="1">
      <c r="B6205" s="2"/>
      <c r="C6205" s="2"/>
    </row>
    <row r="6206" spans="2:3" hidden="1">
      <c r="B6206" s="2"/>
      <c r="C6206" s="2"/>
    </row>
    <row r="6207" spans="2:3" hidden="1">
      <c r="B6207" s="2"/>
      <c r="C6207" s="2"/>
    </row>
    <row r="6208" spans="2:3" hidden="1">
      <c r="B6208" s="2"/>
      <c r="C6208" s="2"/>
    </row>
    <row r="6209" spans="2:3" hidden="1">
      <c r="B6209" s="2"/>
      <c r="C6209" s="2"/>
    </row>
    <row r="6210" spans="2:3" hidden="1">
      <c r="B6210" s="2"/>
      <c r="C6210" s="2"/>
    </row>
    <row r="6211" spans="2:3" hidden="1">
      <c r="B6211" s="2"/>
      <c r="C6211" s="2"/>
    </row>
    <row r="6212" spans="2:3" hidden="1">
      <c r="B6212" s="2"/>
      <c r="C6212" s="2"/>
    </row>
    <row r="6213" spans="2:3" hidden="1">
      <c r="B6213" s="2"/>
      <c r="C6213" s="2"/>
    </row>
    <row r="6214" spans="2:3" hidden="1">
      <c r="B6214" s="2"/>
      <c r="C6214" s="2"/>
    </row>
    <row r="6215" spans="2:3" hidden="1">
      <c r="B6215" s="2"/>
      <c r="C6215" s="2"/>
    </row>
    <row r="6216" spans="2:3" hidden="1">
      <c r="B6216" s="2"/>
      <c r="C6216" s="2"/>
    </row>
    <row r="6217" spans="2:3" hidden="1">
      <c r="B6217" s="2"/>
      <c r="C6217" s="2"/>
    </row>
    <row r="6218" spans="2:3" hidden="1">
      <c r="B6218" s="2"/>
      <c r="C6218" s="2"/>
    </row>
    <row r="6219" spans="2:3" hidden="1">
      <c r="B6219" s="2"/>
      <c r="C6219" s="2"/>
    </row>
    <row r="6220" spans="2:3" hidden="1">
      <c r="B6220" s="2"/>
      <c r="C6220" s="2"/>
    </row>
    <row r="6221" spans="2:3" hidden="1">
      <c r="B6221" s="2"/>
      <c r="C6221" s="2"/>
    </row>
    <row r="6222" spans="2:3" hidden="1">
      <c r="B6222" s="2"/>
      <c r="C6222" s="2"/>
    </row>
    <row r="6223" spans="2:3" hidden="1">
      <c r="B6223" s="2"/>
      <c r="C6223" s="2"/>
    </row>
    <row r="6224" spans="2:3" hidden="1">
      <c r="B6224" s="2"/>
      <c r="C6224" s="2"/>
    </row>
    <row r="6225" spans="2:3" hidden="1">
      <c r="B6225" s="2"/>
      <c r="C6225" s="2"/>
    </row>
    <row r="6226" spans="2:3" hidden="1">
      <c r="B6226" s="2"/>
      <c r="C6226" s="2"/>
    </row>
    <row r="6227" spans="2:3" hidden="1">
      <c r="B6227" s="2"/>
      <c r="C6227" s="2"/>
    </row>
    <row r="6228" spans="2:3" hidden="1">
      <c r="B6228" s="2"/>
      <c r="C6228" s="2"/>
    </row>
    <row r="6229" spans="2:3" hidden="1">
      <c r="B6229" s="2"/>
      <c r="C6229" s="2"/>
    </row>
    <row r="6230" spans="2:3" hidden="1">
      <c r="B6230" s="2"/>
      <c r="C6230" s="2"/>
    </row>
    <row r="6231" spans="2:3" hidden="1">
      <c r="B6231" s="2"/>
      <c r="C6231" s="2"/>
    </row>
    <row r="6232" spans="2:3" hidden="1">
      <c r="B6232" s="2"/>
      <c r="C6232" s="2"/>
    </row>
    <row r="6233" spans="2:3" hidden="1">
      <c r="B6233" s="2"/>
      <c r="C6233" s="2"/>
    </row>
    <row r="6234" spans="2:3" hidden="1">
      <c r="B6234" s="2"/>
      <c r="C6234" s="2"/>
    </row>
    <row r="6235" spans="2:3" hidden="1">
      <c r="B6235" s="2"/>
      <c r="C6235" s="2"/>
    </row>
    <row r="6236" spans="2:3" hidden="1">
      <c r="B6236" s="2"/>
      <c r="C6236" s="2"/>
    </row>
    <row r="6237" spans="2:3" hidden="1">
      <c r="B6237" s="2"/>
      <c r="C6237" s="2"/>
    </row>
    <row r="6238" spans="2:3" hidden="1">
      <c r="B6238" s="2"/>
      <c r="C6238" s="2"/>
    </row>
    <row r="6239" spans="2:3" hidden="1">
      <c r="B6239" s="2"/>
      <c r="C6239" s="2"/>
    </row>
    <row r="6240" spans="2:3" hidden="1">
      <c r="B6240" s="2"/>
      <c r="C6240" s="2"/>
    </row>
    <row r="6241" spans="2:3" hidden="1">
      <c r="B6241" s="2"/>
      <c r="C6241" s="2"/>
    </row>
    <row r="6242" spans="2:3" hidden="1">
      <c r="B6242" s="2"/>
      <c r="C6242" s="2"/>
    </row>
    <row r="6243" spans="2:3" hidden="1">
      <c r="B6243" s="2"/>
      <c r="C6243" s="2"/>
    </row>
    <row r="6244" spans="2:3" hidden="1">
      <c r="B6244" s="2"/>
      <c r="C6244" s="2"/>
    </row>
    <row r="6245" spans="2:3" hidden="1">
      <c r="B6245" s="2"/>
      <c r="C6245" s="2"/>
    </row>
    <row r="6246" spans="2:3" hidden="1">
      <c r="B6246" s="2"/>
      <c r="C6246" s="2"/>
    </row>
    <row r="6247" spans="2:3" hidden="1">
      <c r="B6247" s="2"/>
      <c r="C6247" s="2"/>
    </row>
    <row r="6248" spans="2:3" hidden="1">
      <c r="B6248" s="2"/>
      <c r="C6248" s="2"/>
    </row>
    <row r="6249" spans="2:3" hidden="1">
      <c r="B6249" s="2"/>
      <c r="C6249" s="2"/>
    </row>
    <row r="6250" spans="2:3" hidden="1">
      <c r="B6250" s="2"/>
      <c r="C6250" s="2"/>
    </row>
    <row r="6251" spans="2:3" hidden="1">
      <c r="B6251" s="2"/>
      <c r="C6251" s="2"/>
    </row>
    <row r="6252" spans="2:3" hidden="1">
      <c r="B6252" s="2"/>
      <c r="C6252" s="2"/>
    </row>
    <row r="6253" spans="2:3" hidden="1">
      <c r="B6253" s="2"/>
      <c r="C6253" s="2"/>
    </row>
    <row r="6254" spans="2:3" hidden="1">
      <c r="B6254" s="2"/>
      <c r="C6254" s="2"/>
    </row>
    <row r="6255" spans="2:3" hidden="1">
      <c r="B6255" s="2"/>
      <c r="C6255" s="2"/>
    </row>
    <row r="6256" spans="2:3" hidden="1">
      <c r="B6256" s="2"/>
      <c r="C6256" s="2"/>
    </row>
    <row r="6257" spans="2:3" hidden="1">
      <c r="B6257" s="2"/>
      <c r="C6257" s="2"/>
    </row>
    <row r="6258" spans="2:3" hidden="1">
      <c r="B6258" s="2"/>
      <c r="C6258" s="2"/>
    </row>
    <row r="6259" spans="2:3" hidden="1">
      <c r="B6259" s="2"/>
      <c r="C6259" s="2"/>
    </row>
    <row r="6260" spans="2:3" hidden="1">
      <c r="B6260" s="2"/>
      <c r="C6260" s="2"/>
    </row>
    <row r="6261" spans="2:3" hidden="1">
      <c r="B6261" s="2"/>
      <c r="C6261" s="2"/>
    </row>
    <row r="6262" spans="2:3" hidden="1">
      <c r="B6262" s="2"/>
      <c r="C6262" s="2"/>
    </row>
    <row r="6263" spans="2:3" hidden="1">
      <c r="B6263" s="2"/>
      <c r="C6263" s="2"/>
    </row>
    <row r="6264" spans="2:3" hidden="1">
      <c r="B6264" s="2"/>
      <c r="C6264" s="2"/>
    </row>
    <row r="6265" spans="2:3" hidden="1">
      <c r="B6265" s="2"/>
      <c r="C6265" s="2"/>
    </row>
    <row r="6266" spans="2:3" hidden="1">
      <c r="B6266" s="2"/>
      <c r="C6266" s="2"/>
    </row>
    <row r="6267" spans="2:3" hidden="1">
      <c r="B6267" s="2"/>
      <c r="C6267" s="2"/>
    </row>
    <row r="6268" spans="2:3" hidden="1">
      <c r="B6268" s="2"/>
      <c r="C6268" s="2"/>
    </row>
    <row r="6269" spans="2:3" hidden="1">
      <c r="B6269" s="2"/>
      <c r="C6269" s="2"/>
    </row>
    <row r="6270" spans="2:3" hidden="1">
      <c r="B6270" s="2"/>
      <c r="C6270" s="2"/>
    </row>
    <row r="6271" spans="2:3" hidden="1">
      <c r="B6271" s="2"/>
      <c r="C6271" s="2"/>
    </row>
    <row r="6272" spans="2:3" hidden="1">
      <c r="B6272" s="2"/>
      <c r="C6272" s="2"/>
    </row>
    <row r="6273" spans="2:3" hidden="1">
      <c r="B6273" s="2"/>
      <c r="C6273" s="2"/>
    </row>
    <row r="6274" spans="2:3" hidden="1">
      <c r="B6274" s="2"/>
      <c r="C6274" s="2"/>
    </row>
    <row r="6275" spans="2:3" hidden="1">
      <c r="B6275" s="2"/>
      <c r="C6275" s="2"/>
    </row>
    <row r="6276" spans="2:3" hidden="1">
      <c r="B6276" s="2"/>
      <c r="C6276" s="2"/>
    </row>
    <row r="6277" spans="2:3" hidden="1">
      <c r="B6277" s="2"/>
      <c r="C6277" s="2"/>
    </row>
    <row r="6278" spans="2:3" hidden="1">
      <c r="B6278" s="2"/>
      <c r="C6278" s="2"/>
    </row>
    <row r="6279" spans="2:3" hidden="1">
      <c r="B6279" s="2"/>
      <c r="C6279" s="2"/>
    </row>
    <row r="6280" spans="2:3" hidden="1">
      <c r="B6280" s="2"/>
      <c r="C6280" s="2"/>
    </row>
    <row r="6281" spans="2:3" hidden="1">
      <c r="B6281" s="2"/>
      <c r="C6281" s="2"/>
    </row>
    <row r="6282" spans="2:3" hidden="1">
      <c r="B6282" s="2"/>
      <c r="C6282" s="2"/>
    </row>
    <row r="6283" spans="2:3" hidden="1">
      <c r="B6283" s="2"/>
      <c r="C6283" s="2"/>
    </row>
    <row r="6284" spans="2:3" hidden="1">
      <c r="B6284" s="2"/>
      <c r="C6284" s="2"/>
    </row>
    <row r="6285" spans="2:3" hidden="1">
      <c r="B6285" s="2"/>
      <c r="C6285" s="2"/>
    </row>
    <row r="6286" spans="2:3" hidden="1">
      <c r="B6286" s="2"/>
      <c r="C6286" s="2"/>
    </row>
    <row r="6287" spans="2:3" hidden="1">
      <c r="B6287" s="2"/>
      <c r="C6287" s="2"/>
    </row>
    <row r="6288" spans="2:3" hidden="1">
      <c r="B6288" s="2"/>
      <c r="C6288" s="2"/>
    </row>
    <row r="6289" spans="2:3" hidden="1">
      <c r="B6289" s="2"/>
      <c r="C6289" s="2"/>
    </row>
    <row r="6290" spans="2:3" hidden="1">
      <c r="B6290" s="2"/>
      <c r="C6290" s="2"/>
    </row>
    <row r="6291" spans="2:3" hidden="1">
      <c r="B6291" s="2"/>
      <c r="C6291" s="2"/>
    </row>
    <row r="6292" spans="2:3" hidden="1">
      <c r="B6292" s="2"/>
      <c r="C6292" s="2"/>
    </row>
    <row r="6293" spans="2:3" hidden="1">
      <c r="B6293" s="2"/>
      <c r="C6293" s="2"/>
    </row>
    <row r="6294" spans="2:3" hidden="1">
      <c r="B6294" s="2"/>
      <c r="C6294" s="2"/>
    </row>
    <row r="6295" spans="2:3" hidden="1">
      <c r="B6295" s="2"/>
      <c r="C6295" s="2"/>
    </row>
    <row r="6296" spans="2:3" hidden="1">
      <c r="B6296" s="2"/>
      <c r="C6296" s="2"/>
    </row>
    <row r="6297" spans="2:3" hidden="1">
      <c r="B6297" s="2"/>
      <c r="C6297" s="2"/>
    </row>
    <row r="6298" spans="2:3" hidden="1">
      <c r="B6298" s="2"/>
      <c r="C6298" s="2"/>
    </row>
    <row r="6299" spans="2:3" hidden="1">
      <c r="B6299" s="2"/>
      <c r="C6299" s="2"/>
    </row>
    <row r="6300" spans="2:3" hidden="1">
      <c r="B6300" s="2"/>
      <c r="C6300" s="2"/>
    </row>
    <row r="6301" spans="2:3" hidden="1">
      <c r="B6301" s="2"/>
      <c r="C6301" s="2"/>
    </row>
    <row r="6302" spans="2:3" hidden="1">
      <c r="B6302" s="2"/>
      <c r="C6302" s="2"/>
    </row>
    <row r="6303" spans="2:3" hidden="1">
      <c r="B6303" s="2"/>
      <c r="C6303" s="2"/>
    </row>
    <row r="6304" spans="2:3" hidden="1">
      <c r="B6304" s="2"/>
      <c r="C6304" s="2"/>
    </row>
    <row r="6305" spans="2:3" hidden="1">
      <c r="B6305" s="2"/>
      <c r="C6305" s="2"/>
    </row>
    <row r="6306" spans="2:3" hidden="1">
      <c r="B6306" s="2"/>
      <c r="C6306" s="2"/>
    </row>
    <row r="6307" spans="2:3" hidden="1">
      <c r="B6307" s="2"/>
      <c r="C6307" s="2"/>
    </row>
    <row r="6308" spans="2:3" hidden="1">
      <c r="B6308" s="2"/>
      <c r="C6308" s="2"/>
    </row>
    <row r="6309" spans="2:3" hidden="1">
      <c r="B6309" s="2"/>
      <c r="C6309" s="2"/>
    </row>
    <row r="6310" spans="2:3" hidden="1">
      <c r="B6310" s="2"/>
      <c r="C6310" s="2"/>
    </row>
    <row r="6311" spans="2:3" hidden="1">
      <c r="B6311" s="2"/>
      <c r="C6311" s="2"/>
    </row>
    <row r="6312" spans="2:3" hidden="1">
      <c r="B6312" s="2"/>
      <c r="C6312" s="2"/>
    </row>
    <row r="6313" spans="2:3" hidden="1">
      <c r="B6313" s="2"/>
      <c r="C6313" s="2"/>
    </row>
    <row r="6314" spans="2:3" hidden="1">
      <c r="B6314" s="2"/>
      <c r="C6314" s="2"/>
    </row>
    <row r="6315" spans="2:3" hidden="1">
      <c r="B6315" s="2"/>
      <c r="C6315" s="2"/>
    </row>
    <row r="6316" spans="2:3" hidden="1">
      <c r="B6316" s="2"/>
      <c r="C6316" s="2"/>
    </row>
    <row r="6317" spans="2:3" hidden="1">
      <c r="B6317" s="2"/>
      <c r="C6317" s="2"/>
    </row>
    <row r="6318" spans="2:3" hidden="1">
      <c r="B6318" s="2"/>
      <c r="C6318" s="2"/>
    </row>
    <row r="6319" spans="2:3" hidden="1">
      <c r="B6319" s="2"/>
      <c r="C6319" s="2"/>
    </row>
    <row r="6320" spans="2:3" hidden="1">
      <c r="B6320" s="2"/>
      <c r="C6320" s="2"/>
    </row>
    <row r="6321" spans="2:3" hidden="1">
      <c r="B6321" s="2"/>
      <c r="C6321" s="2"/>
    </row>
    <row r="6322" spans="2:3" hidden="1">
      <c r="B6322" s="2"/>
      <c r="C6322" s="2"/>
    </row>
    <row r="6323" spans="2:3" hidden="1">
      <c r="B6323" s="2"/>
      <c r="C6323" s="2"/>
    </row>
    <row r="6324" spans="2:3" hidden="1">
      <c r="B6324" s="2"/>
      <c r="C6324" s="2"/>
    </row>
    <row r="6325" spans="2:3" hidden="1">
      <c r="B6325" s="2"/>
      <c r="C6325" s="2"/>
    </row>
    <row r="6326" spans="2:3" hidden="1">
      <c r="B6326" s="2"/>
      <c r="C6326" s="2"/>
    </row>
    <row r="6327" spans="2:3" hidden="1">
      <c r="B6327" s="2"/>
      <c r="C6327" s="2"/>
    </row>
    <row r="6328" spans="2:3" hidden="1">
      <c r="B6328" s="2"/>
      <c r="C6328" s="2"/>
    </row>
    <row r="6329" spans="2:3" hidden="1">
      <c r="B6329" s="2"/>
      <c r="C6329" s="2"/>
    </row>
    <row r="6330" spans="2:3" hidden="1">
      <c r="B6330" s="2"/>
      <c r="C6330" s="2"/>
    </row>
    <row r="6331" spans="2:3" hidden="1">
      <c r="B6331" s="2"/>
      <c r="C6331" s="2"/>
    </row>
    <row r="6332" spans="2:3" hidden="1">
      <c r="B6332" s="2"/>
      <c r="C6332" s="2"/>
    </row>
    <row r="6333" spans="2:3" hidden="1">
      <c r="B6333" s="2"/>
      <c r="C6333" s="2"/>
    </row>
    <row r="6334" spans="2:3" hidden="1">
      <c r="B6334" s="2"/>
      <c r="C6334" s="2"/>
    </row>
    <row r="6335" spans="2:3" hidden="1">
      <c r="B6335" s="2"/>
      <c r="C6335" s="2"/>
    </row>
    <row r="6336" spans="2:3" hidden="1">
      <c r="B6336" s="2"/>
      <c r="C6336" s="2"/>
    </row>
    <row r="6337" spans="2:3" hidden="1">
      <c r="B6337" s="2"/>
      <c r="C6337" s="2"/>
    </row>
    <row r="6338" spans="2:3" hidden="1">
      <c r="B6338" s="2"/>
      <c r="C6338" s="2"/>
    </row>
    <row r="6339" spans="2:3" hidden="1">
      <c r="B6339" s="2"/>
      <c r="C6339" s="2"/>
    </row>
    <row r="6340" spans="2:3" hidden="1">
      <c r="B6340" s="2"/>
      <c r="C6340" s="2"/>
    </row>
    <row r="6341" spans="2:3" hidden="1">
      <c r="B6341" s="2"/>
      <c r="C6341" s="2"/>
    </row>
    <row r="6342" spans="2:3" hidden="1">
      <c r="B6342" s="2"/>
      <c r="C6342" s="2"/>
    </row>
    <row r="6343" spans="2:3" hidden="1">
      <c r="B6343" s="2"/>
      <c r="C6343" s="2"/>
    </row>
    <row r="6344" spans="2:3" hidden="1">
      <c r="B6344" s="2"/>
      <c r="C6344" s="2"/>
    </row>
    <row r="6345" spans="2:3" hidden="1">
      <c r="B6345" s="2"/>
      <c r="C6345" s="2"/>
    </row>
    <row r="6346" spans="2:3" hidden="1">
      <c r="B6346" s="2"/>
      <c r="C6346" s="2"/>
    </row>
    <row r="6347" spans="2:3" hidden="1">
      <c r="B6347" s="2"/>
      <c r="C6347" s="2"/>
    </row>
    <row r="6348" spans="2:3" hidden="1">
      <c r="B6348" s="2"/>
      <c r="C6348" s="2"/>
    </row>
    <row r="6349" spans="2:3" hidden="1">
      <c r="B6349" s="2"/>
      <c r="C6349" s="2"/>
    </row>
    <row r="6350" spans="2:3" hidden="1">
      <c r="B6350" s="2"/>
      <c r="C6350" s="2"/>
    </row>
    <row r="6351" spans="2:3" hidden="1">
      <c r="B6351" s="2"/>
      <c r="C6351" s="2"/>
    </row>
    <row r="6352" spans="2:3" hidden="1">
      <c r="B6352" s="2"/>
      <c r="C6352" s="2"/>
    </row>
    <row r="6353" spans="2:3" hidden="1">
      <c r="B6353" s="2"/>
      <c r="C6353" s="2"/>
    </row>
    <row r="6354" spans="2:3" hidden="1">
      <c r="B6354" s="2"/>
      <c r="C6354" s="2"/>
    </row>
    <row r="6355" spans="2:3" hidden="1">
      <c r="B6355" s="2"/>
      <c r="C6355" s="2"/>
    </row>
    <row r="6356" spans="2:3" hidden="1">
      <c r="B6356" s="2"/>
      <c r="C6356" s="2"/>
    </row>
    <row r="6357" spans="2:3" hidden="1">
      <c r="B6357" s="2"/>
      <c r="C6357" s="2"/>
    </row>
    <row r="6358" spans="2:3" hidden="1">
      <c r="B6358" s="2"/>
      <c r="C6358" s="2"/>
    </row>
    <row r="6359" spans="2:3" hidden="1">
      <c r="B6359" s="2"/>
      <c r="C6359" s="2"/>
    </row>
    <row r="6360" spans="2:3" hidden="1">
      <c r="B6360" s="2"/>
      <c r="C6360" s="2"/>
    </row>
    <row r="6361" spans="2:3" hidden="1">
      <c r="B6361" s="2"/>
      <c r="C6361" s="2"/>
    </row>
    <row r="6362" spans="2:3" hidden="1">
      <c r="B6362" s="2"/>
      <c r="C6362" s="2"/>
    </row>
    <row r="6363" spans="2:3" hidden="1">
      <c r="B6363" s="2"/>
      <c r="C6363" s="2"/>
    </row>
    <row r="6364" spans="2:3" hidden="1">
      <c r="B6364" s="2"/>
      <c r="C6364" s="2"/>
    </row>
    <row r="6365" spans="2:3" hidden="1">
      <c r="B6365" s="2"/>
      <c r="C6365" s="2"/>
    </row>
    <row r="6366" spans="2:3" hidden="1">
      <c r="B6366" s="2"/>
      <c r="C6366" s="2"/>
    </row>
    <row r="6367" spans="2:3" hidden="1">
      <c r="B6367" s="2"/>
      <c r="C6367" s="2"/>
    </row>
    <row r="6368" spans="2:3" hidden="1">
      <c r="B6368" s="2"/>
      <c r="C6368" s="2"/>
    </row>
    <row r="6369" spans="2:3" hidden="1">
      <c r="B6369" s="2"/>
      <c r="C6369" s="2"/>
    </row>
    <row r="6370" spans="2:3" hidden="1">
      <c r="B6370" s="2"/>
      <c r="C6370" s="2"/>
    </row>
    <row r="6371" spans="2:3" hidden="1">
      <c r="B6371" s="2"/>
      <c r="C6371" s="2"/>
    </row>
    <row r="6372" spans="2:3" hidden="1">
      <c r="B6372" s="2"/>
      <c r="C6372" s="2"/>
    </row>
    <row r="6373" spans="2:3" hidden="1">
      <c r="B6373" s="2"/>
      <c r="C6373" s="2"/>
    </row>
    <row r="6374" spans="2:3" hidden="1">
      <c r="B6374" s="2"/>
      <c r="C6374" s="2"/>
    </row>
    <row r="6375" spans="2:3" hidden="1">
      <c r="B6375" s="2"/>
      <c r="C6375" s="2"/>
    </row>
    <row r="6376" spans="2:3" hidden="1">
      <c r="B6376" s="2"/>
      <c r="C6376" s="2"/>
    </row>
    <row r="6377" spans="2:3" hidden="1">
      <c r="B6377" s="2"/>
      <c r="C6377" s="2"/>
    </row>
    <row r="6378" spans="2:3" hidden="1">
      <c r="B6378" s="2"/>
      <c r="C6378" s="2"/>
    </row>
    <row r="6379" spans="2:3" hidden="1">
      <c r="B6379" s="2"/>
      <c r="C6379" s="2"/>
    </row>
    <row r="6380" spans="2:3" hidden="1">
      <c r="B6380" s="2"/>
      <c r="C6380" s="2"/>
    </row>
    <row r="6381" spans="2:3" hidden="1">
      <c r="B6381" s="2"/>
      <c r="C6381" s="2"/>
    </row>
    <row r="6382" spans="2:3" hidden="1">
      <c r="B6382" s="2"/>
      <c r="C6382" s="2"/>
    </row>
    <row r="6383" spans="2:3" hidden="1">
      <c r="B6383" s="2"/>
      <c r="C6383" s="2"/>
    </row>
    <row r="6384" spans="2:3" hidden="1">
      <c r="B6384" s="2"/>
      <c r="C6384" s="2"/>
    </row>
    <row r="6385" spans="2:3" hidden="1">
      <c r="B6385" s="2"/>
      <c r="C6385" s="2"/>
    </row>
    <row r="6386" spans="2:3" hidden="1">
      <c r="B6386" s="2"/>
      <c r="C6386" s="2"/>
    </row>
    <row r="6387" spans="2:3" hidden="1">
      <c r="B6387" s="2"/>
      <c r="C6387" s="2"/>
    </row>
    <row r="6388" spans="2:3" hidden="1">
      <c r="B6388" s="2"/>
      <c r="C6388" s="2"/>
    </row>
    <row r="6389" spans="2:3" hidden="1">
      <c r="B6389" s="2"/>
      <c r="C6389" s="2"/>
    </row>
    <row r="6390" spans="2:3" hidden="1">
      <c r="B6390" s="2"/>
      <c r="C6390" s="2"/>
    </row>
    <row r="6391" spans="2:3" hidden="1">
      <c r="B6391" s="2"/>
      <c r="C6391" s="2"/>
    </row>
    <row r="6392" spans="2:3" hidden="1">
      <c r="B6392" s="2"/>
      <c r="C6392" s="2"/>
    </row>
    <row r="6393" spans="2:3" hidden="1">
      <c r="B6393" s="2"/>
      <c r="C6393" s="2"/>
    </row>
    <row r="6394" spans="2:3" hidden="1">
      <c r="B6394" s="2"/>
      <c r="C6394" s="2"/>
    </row>
    <row r="6395" spans="2:3" hidden="1">
      <c r="B6395" s="2"/>
      <c r="C6395" s="2"/>
    </row>
    <row r="6396" spans="2:3" hidden="1">
      <c r="B6396" s="2"/>
      <c r="C6396" s="2"/>
    </row>
    <row r="6397" spans="2:3" hidden="1">
      <c r="B6397" s="2"/>
      <c r="C6397" s="2"/>
    </row>
    <row r="6398" spans="2:3" hidden="1">
      <c r="B6398" s="2"/>
      <c r="C6398" s="2"/>
    </row>
    <row r="6399" spans="2:3" hidden="1">
      <c r="B6399" s="2"/>
      <c r="C6399" s="2"/>
    </row>
    <row r="6400" spans="2:3" hidden="1">
      <c r="B6400" s="2"/>
      <c r="C6400" s="2"/>
    </row>
    <row r="6401" spans="2:3" hidden="1">
      <c r="B6401" s="2"/>
      <c r="C6401" s="2"/>
    </row>
    <row r="6402" spans="2:3" hidden="1">
      <c r="B6402" s="2"/>
      <c r="C6402" s="2"/>
    </row>
    <row r="6403" spans="2:3" hidden="1">
      <c r="B6403" s="2"/>
      <c r="C6403" s="2"/>
    </row>
    <row r="6404" spans="2:3" hidden="1">
      <c r="B6404" s="2"/>
      <c r="C6404" s="2"/>
    </row>
    <row r="6405" spans="2:3" hidden="1">
      <c r="B6405" s="2"/>
      <c r="C6405" s="2"/>
    </row>
    <row r="6406" spans="2:3" hidden="1">
      <c r="B6406" s="2"/>
      <c r="C6406" s="2"/>
    </row>
    <row r="6407" spans="2:3" hidden="1">
      <c r="B6407" s="2"/>
      <c r="C6407" s="2"/>
    </row>
    <row r="6408" spans="2:3" hidden="1">
      <c r="B6408" s="2"/>
      <c r="C6408" s="2"/>
    </row>
    <row r="6409" spans="2:3" hidden="1">
      <c r="B6409" s="2"/>
      <c r="C6409" s="2"/>
    </row>
    <row r="6410" spans="2:3" hidden="1">
      <c r="B6410" s="2"/>
      <c r="C6410" s="2"/>
    </row>
    <row r="6411" spans="2:3" hidden="1">
      <c r="B6411" s="2"/>
      <c r="C6411" s="2"/>
    </row>
    <row r="6412" spans="2:3" hidden="1">
      <c r="B6412" s="2"/>
      <c r="C6412" s="2"/>
    </row>
    <row r="6413" spans="2:3" hidden="1">
      <c r="B6413" s="2"/>
      <c r="C6413" s="2"/>
    </row>
    <row r="6414" spans="2:3" hidden="1">
      <c r="B6414" s="2"/>
      <c r="C6414" s="2"/>
    </row>
    <row r="6415" spans="2:3" hidden="1">
      <c r="B6415" s="2"/>
      <c r="C6415" s="2"/>
    </row>
    <row r="6416" spans="2:3" hidden="1">
      <c r="B6416" s="2"/>
      <c r="C6416" s="2"/>
    </row>
    <row r="6417" spans="2:3" hidden="1">
      <c r="B6417" s="2"/>
      <c r="C6417" s="2"/>
    </row>
    <row r="6418" spans="2:3" hidden="1">
      <c r="B6418" s="2"/>
      <c r="C6418" s="2"/>
    </row>
    <row r="6419" spans="2:3" hidden="1">
      <c r="B6419" s="2"/>
      <c r="C6419" s="2"/>
    </row>
    <row r="6420" spans="2:3" hidden="1">
      <c r="B6420" s="2"/>
      <c r="C6420" s="2"/>
    </row>
    <row r="6421" spans="2:3" hidden="1">
      <c r="B6421" s="2"/>
      <c r="C6421" s="2"/>
    </row>
    <row r="6422" spans="2:3" hidden="1">
      <c r="B6422" s="2"/>
      <c r="C6422" s="2"/>
    </row>
    <row r="6423" spans="2:3" hidden="1">
      <c r="B6423" s="2"/>
      <c r="C6423" s="2"/>
    </row>
    <row r="6424" spans="2:3" hidden="1">
      <c r="B6424" s="2"/>
      <c r="C6424" s="2"/>
    </row>
    <row r="6425" spans="2:3" hidden="1">
      <c r="B6425" s="2"/>
      <c r="C6425" s="2"/>
    </row>
    <row r="6426" spans="2:3" hidden="1">
      <c r="B6426" s="2"/>
      <c r="C6426" s="2"/>
    </row>
    <row r="6427" spans="2:3" hidden="1">
      <c r="B6427" s="2"/>
      <c r="C6427" s="2"/>
    </row>
    <row r="6428" spans="2:3" hidden="1">
      <c r="B6428" s="2"/>
      <c r="C6428" s="2"/>
    </row>
    <row r="6429" spans="2:3" hidden="1">
      <c r="B6429" s="2"/>
      <c r="C6429" s="2"/>
    </row>
    <row r="6430" spans="2:3" hidden="1">
      <c r="B6430" s="2"/>
      <c r="C6430" s="2"/>
    </row>
    <row r="6431" spans="2:3" hidden="1">
      <c r="B6431" s="2"/>
      <c r="C6431" s="2"/>
    </row>
    <row r="6432" spans="2:3" hidden="1">
      <c r="B6432" s="2"/>
      <c r="C6432" s="2"/>
    </row>
    <row r="6433" spans="2:3" hidden="1">
      <c r="B6433" s="2"/>
      <c r="C6433" s="2"/>
    </row>
    <row r="6434" spans="2:3" hidden="1">
      <c r="B6434" s="2"/>
      <c r="C6434" s="2"/>
    </row>
    <row r="6435" spans="2:3" hidden="1">
      <c r="B6435" s="2"/>
      <c r="C6435" s="2"/>
    </row>
    <row r="6436" spans="2:3" hidden="1">
      <c r="B6436" s="2"/>
      <c r="C6436" s="2"/>
    </row>
    <row r="6437" spans="2:3" hidden="1">
      <c r="B6437" s="2"/>
      <c r="C6437" s="2"/>
    </row>
    <row r="6438" spans="2:3" hidden="1">
      <c r="B6438" s="2"/>
      <c r="C6438" s="2"/>
    </row>
    <row r="6439" spans="2:3" hidden="1">
      <c r="B6439" s="2"/>
      <c r="C6439" s="2"/>
    </row>
    <row r="6440" spans="2:3" hidden="1">
      <c r="B6440" s="2"/>
      <c r="C6440" s="2"/>
    </row>
    <row r="6441" spans="2:3" hidden="1">
      <c r="B6441" s="2"/>
      <c r="C6441" s="2"/>
    </row>
    <row r="6442" spans="2:3" hidden="1">
      <c r="B6442" s="2"/>
      <c r="C6442" s="2"/>
    </row>
    <row r="6443" spans="2:3" hidden="1">
      <c r="B6443" s="2"/>
      <c r="C6443" s="2"/>
    </row>
    <row r="6444" spans="2:3" hidden="1">
      <c r="B6444" s="2"/>
      <c r="C6444" s="2"/>
    </row>
    <row r="6445" spans="2:3" hidden="1">
      <c r="B6445" s="2"/>
      <c r="C6445" s="2"/>
    </row>
    <row r="6446" spans="2:3" hidden="1">
      <c r="B6446" s="2"/>
      <c r="C6446" s="2"/>
    </row>
    <row r="6447" spans="2:3" hidden="1">
      <c r="B6447" s="2"/>
      <c r="C6447" s="2"/>
    </row>
    <row r="6448" spans="2:3" hidden="1">
      <c r="B6448" s="2"/>
      <c r="C6448" s="2"/>
    </row>
    <row r="6449" spans="2:3" hidden="1">
      <c r="B6449" s="2"/>
      <c r="C6449" s="2"/>
    </row>
    <row r="6450" spans="2:3" hidden="1">
      <c r="B6450" s="2"/>
      <c r="C6450" s="2"/>
    </row>
    <row r="6451" spans="2:3" hidden="1">
      <c r="B6451" s="2"/>
      <c r="C6451" s="2"/>
    </row>
    <row r="6452" spans="2:3" hidden="1">
      <c r="B6452" s="2"/>
      <c r="C6452" s="2"/>
    </row>
    <row r="6453" spans="2:3" hidden="1">
      <c r="B6453" s="2"/>
      <c r="C6453" s="2"/>
    </row>
    <row r="6454" spans="2:3" hidden="1">
      <c r="B6454" s="2"/>
      <c r="C6454" s="2"/>
    </row>
    <row r="6455" spans="2:3" hidden="1">
      <c r="B6455" s="2"/>
      <c r="C6455" s="2"/>
    </row>
    <row r="6456" spans="2:3" hidden="1">
      <c r="B6456" s="2"/>
      <c r="C6456" s="2"/>
    </row>
    <row r="6457" spans="2:3" hidden="1">
      <c r="B6457" s="2"/>
      <c r="C6457" s="2"/>
    </row>
    <row r="6458" spans="2:3" hidden="1">
      <c r="B6458" s="2"/>
      <c r="C6458" s="2"/>
    </row>
    <row r="6459" spans="2:3" hidden="1">
      <c r="B6459" s="2"/>
      <c r="C6459" s="2"/>
    </row>
    <row r="6460" spans="2:3" hidden="1">
      <c r="B6460" s="2"/>
      <c r="C6460" s="2"/>
    </row>
    <row r="6461" spans="2:3" hidden="1">
      <c r="B6461" s="2"/>
      <c r="C6461" s="2"/>
    </row>
    <row r="6462" spans="2:3" hidden="1">
      <c r="B6462" s="2"/>
      <c r="C6462" s="2"/>
    </row>
    <row r="6463" spans="2:3" hidden="1">
      <c r="B6463" s="2"/>
      <c r="C6463" s="2"/>
    </row>
    <row r="6464" spans="2:3" hidden="1">
      <c r="B6464" s="2"/>
      <c r="C6464" s="2"/>
    </row>
    <row r="6465" spans="2:3" hidden="1">
      <c r="B6465" s="2"/>
      <c r="C6465" s="2"/>
    </row>
    <row r="6466" spans="2:3" hidden="1">
      <c r="B6466" s="2"/>
      <c r="C6466" s="2"/>
    </row>
    <row r="6467" spans="2:3" hidden="1">
      <c r="B6467" s="2"/>
      <c r="C6467" s="2"/>
    </row>
    <row r="6468" spans="2:3" hidden="1">
      <c r="B6468" s="2"/>
      <c r="C6468" s="2"/>
    </row>
    <row r="6469" spans="2:3" hidden="1">
      <c r="B6469" s="2"/>
      <c r="C6469" s="2"/>
    </row>
    <row r="6470" spans="2:3" hidden="1">
      <c r="B6470" s="2"/>
      <c r="C6470" s="2"/>
    </row>
    <row r="6471" spans="2:3" hidden="1">
      <c r="B6471" s="2"/>
      <c r="C6471" s="2"/>
    </row>
    <row r="6472" spans="2:3" hidden="1">
      <c r="B6472" s="2"/>
      <c r="C6472" s="2"/>
    </row>
    <row r="6473" spans="2:3" hidden="1">
      <c r="B6473" s="2"/>
      <c r="C6473" s="2"/>
    </row>
    <row r="6474" spans="2:3" hidden="1">
      <c r="B6474" s="2"/>
      <c r="C6474" s="2"/>
    </row>
    <row r="6475" spans="2:3" hidden="1">
      <c r="B6475" s="2"/>
      <c r="C6475" s="2"/>
    </row>
    <row r="6476" spans="2:3" hidden="1">
      <c r="B6476" s="2"/>
      <c r="C6476" s="2"/>
    </row>
    <row r="6477" spans="2:3" hidden="1">
      <c r="B6477" s="2"/>
      <c r="C6477" s="2"/>
    </row>
    <row r="6478" spans="2:3" hidden="1">
      <c r="B6478" s="2"/>
      <c r="C6478" s="2"/>
    </row>
    <row r="6479" spans="2:3" hidden="1">
      <c r="B6479" s="2"/>
      <c r="C6479" s="2"/>
    </row>
    <row r="6480" spans="2:3" hidden="1">
      <c r="B6480" s="2"/>
      <c r="C6480" s="2"/>
    </row>
    <row r="6481" spans="2:3" hidden="1">
      <c r="B6481" s="2"/>
      <c r="C6481" s="2"/>
    </row>
    <row r="6482" spans="2:3" hidden="1">
      <c r="B6482" s="2"/>
      <c r="C6482" s="2"/>
    </row>
    <row r="6483" spans="2:3" hidden="1">
      <c r="B6483" s="2"/>
      <c r="C6483" s="2"/>
    </row>
    <row r="6484" spans="2:3" hidden="1">
      <c r="B6484" s="2"/>
      <c r="C6484" s="2"/>
    </row>
    <row r="6485" spans="2:3" hidden="1">
      <c r="B6485" s="2"/>
      <c r="C6485" s="2"/>
    </row>
    <row r="6486" spans="2:3" hidden="1">
      <c r="B6486" s="2"/>
      <c r="C6486" s="2"/>
    </row>
    <row r="6487" spans="2:3" hidden="1">
      <c r="B6487" s="2"/>
      <c r="C6487" s="2"/>
    </row>
    <row r="6488" spans="2:3" hidden="1">
      <c r="B6488" s="2"/>
      <c r="C6488" s="2"/>
    </row>
    <row r="6489" spans="2:3" hidden="1">
      <c r="B6489" s="2"/>
      <c r="C6489" s="2"/>
    </row>
    <row r="6490" spans="2:3" hidden="1">
      <c r="B6490" s="2"/>
      <c r="C6490" s="2"/>
    </row>
    <row r="6491" spans="2:3" hidden="1">
      <c r="B6491" s="2"/>
      <c r="C6491" s="2"/>
    </row>
    <row r="6492" spans="2:3" hidden="1">
      <c r="B6492" s="2"/>
      <c r="C6492" s="2"/>
    </row>
    <row r="6493" spans="2:3" hidden="1">
      <c r="B6493" s="2"/>
      <c r="C6493" s="2"/>
    </row>
    <row r="6494" spans="2:3" hidden="1">
      <c r="B6494" s="2"/>
      <c r="C6494" s="2"/>
    </row>
    <row r="6495" spans="2:3" hidden="1">
      <c r="B6495" s="2"/>
      <c r="C6495" s="2"/>
    </row>
    <row r="6496" spans="2:3" hidden="1">
      <c r="B6496" s="2"/>
      <c r="C6496" s="2"/>
    </row>
    <row r="6497" spans="2:3" hidden="1">
      <c r="B6497" s="2"/>
      <c r="C6497" s="2"/>
    </row>
    <row r="6498" spans="2:3" hidden="1">
      <c r="B6498" s="2"/>
      <c r="C6498" s="2"/>
    </row>
    <row r="6499" spans="2:3" hidden="1">
      <c r="B6499" s="2"/>
      <c r="C6499" s="2"/>
    </row>
    <row r="6500" spans="2:3" hidden="1">
      <c r="B6500" s="2"/>
      <c r="C6500" s="2"/>
    </row>
    <row r="6501" spans="2:3" hidden="1">
      <c r="B6501" s="2"/>
      <c r="C6501" s="2"/>
    </row>
    <row r="6502" spans="2:3" hidden="1">
      <c r="B6502" s="2"/>
      <c r="C6502" s="2"/>
    </row>
    <row r="6503" spans="2:3" hidden="1">
      <c r="B6503" s="2"/>
      <c r="C6503" s="2"/>
    </row>
    <row r="6504" spans="2:3" hidden="1">
      <c r="B6504" s="2"/>
      <c r="C6504" s="2"/>
    </row>
    <row r="6505" spans="2:3" hidden="1">
      <c r="B6505" s="2"/>
      <c r="C6505" s="2"/>
    </row>
    <row r="6506" spans="2:3" hidden="1">
      <c r="B6506" s="2"/>
      <c r="C6506" s="2"/>
    </row>
    <row r="6507" spans="2:3" hidden="1">
      <c r="B6507" s="2"/>
      <c r="C6507" s="2"/>
    </row>
    <row r="6508" spans="2:3" hidden="1">
      <c r="B6508" s="2"/>
      <c r="C6508" s="2"/>
    </row>
    <row r="6509" spans="2:3" hidden="1">
      <c r="B6509" s="2"/>
      <c r="C6509" s="2"/>
    </row>
    <row r="6510" spans="2:3" hidden="1">
      <c r="B6510" s="2"/>
      <c r="C6510" s="2"/>
    </row>
    <row r="6511" spans="2:3" hidden="1">
      <c r="B6511" s="2"/>
      <c r="C6511" s="2"/>
    </row>
    <row r="6512" spans="2:3" hidden="1">
      <c r="B6512" s="2"/>
      <c r="C6512" s="2"/>
    </row>
    <row r="6513" spans="2:3" hidden="1">
      <c r="B6513" s="2"/>
      <c r="C6513" s="2"/>
    </row>
    <row r="6514" spans="2:3" hidden="1">
      <c r="B6514" s="2"/>
      <c r="C6514" s="2"/>
    </row>
    <row r="6515" spans="2:3" hidden="1">
      <c r="B6515" s="2"/>
      <c r="C6515" s="2"/>
    </row>
    <row r="6516" spans="2:3" hidden="1">
      <c r="B6516" s="2"/>
      <c r="C6516" s="2"/>
    </row>
    <row r="6517" spans="2:3" hidden="1">
      <c r="B6517" s="2"/>
      <c r="C6517" s="2"/>
    </row>
    <row r="6518" spans="2:3" hidden="1">
      <c r="B6518" s="2"/>
      <c r="C6518" s="2"/>
    </row>
    <row r="6519" spans="2:3" hidden="1">
      <c r="B6519" s="2"/>
      <c r="C6519" s="2"/>
    </row>
    <row r="6520" spans="2:3" hidden="1">
      <c r="B6520" s="2"/>
      <c r="C6520" s="2"/>
    </row>
    <row r="6521" spans="2:3" hidden="1">
      <c r="B6521" s="2"/>
      <c r="C6521" s="2"/>
    </row>
    <row r="6522" spans="2:3" hidden="1">
      <c r="B6522" s="2"/>
      <c r="C6522" s="2"/>
    </row>
    <row r="6523" spans="2:3" hidden="1">
      <c r="B6523" s="2"/>
      <c r="C6523" s="2"/>
    </row>
    <row r="6524" spans="2:3" hidden="1">
      <c r="B6524" s="2"/>
      <c r="C6524" s="2"/>
    </row>
    <row r="6525" spans="2:3" hidden="1">
      <c r="B6525" s="2"/>
      <c r="C6525" s="2"/>
    </row>
    <row r="6526" spans="2:3" hidden="1">
      <c r="B6526" s="2"/>
      <c r="C6526" s="2"/>
    </row>
    <row r="6527" spans="2:3" hidden="1">
      <c r="B6527" s="2"/>
      <c r="C6527" s="2"/>
    </row>
    <row r="6528" spans="2:3" hidden="1">
      <c r="B6528" s="2"/>
      <c r="C6528" s="2"/>
    </row>
    <row r="6529" spans="2:3" hidden="1">
      <c r="B6529" s="2"/>
      <c r="C6529" s="2"/>
    </row>
    <row r="6530" spans="2:3" hidden="1">
      <c r="B6530" s="2"/>
      <c r="C6530" s="2"/>
    </row>
    <row r="6531" spans="2:3" hidden="1">
      <c r="B6531" s="2"/>
      <c r="C6531" s="2"/>
    </row>
    <row r="6532" spans="2:3" hidden="1">
      <c r="B6532" s="2"/>
      <c r="C6532" s="2"/>
    </row>
    <row r="6533" spans="2:3" hidden="1">
      <c r="B6533" s="2"/>
      <c r="C6533" s="2"/>
    </row>
    <row r="6534" spans="2:3" hidden="1">
      <c r="B6534" s="2"/>
      <c r="C6534" s="2"/>
    </row>
    <row r="6535" spans="2:3" hidden="1">
      <c r="B6535" s="2"/>
      <c r="C6535" s="2"/>
    </row>
    <row r="6536" spans="2:3" hidden="1">
      <c r="B6536" s="2"/>
      <c r="C6536" s="2"/>
    </row>
    <row r="6537" spans="2:3" hidden="1">
      <c r="B6537" s="2"/>
      <c r="C6537" s="2"/>
    </row>
    <row r="6538" spans="2:3" hidden="1">
      <c r="B6538" s="2"/>
      <c r="C6538" s="2"/>
    </row>
    <row r="6539" spans="2:3" hidden="1">
      <c r="B6539" s="2"/>
      <c r="C6539" s="2"/>
    </row>
    <row r="6540" spans="2:3" hidden="1">
      <c r="B6540" s="2"/>
      <c r="C6540" s="2"/>
    </row>
    <row r="6541" spans="2:3" hidden="1">
      <c r="B6541" s="2"/>
      <c r="C6541" s="2"/>
    </row>
    <row r="6542" spans="2:3" hidden="1">
      <c r="B6542" s="2"/>
      <c r="C6542" s="2"/>
    </row>
    <row r="6543" spans="2:3" hidden="1">
      <c r="B6543" s="2"/>
      <c r="C6543" s="2"/>
    </row>
    <row r="6544" spans="2:3" hidden="1">
      <c r="B6544" s="2"/>
      <c r="C6544" s="2"/>
    </row>
    <row r="6545" spans="2:3" hidden="1">
      <c r="B6545" s="2"/>
      <c r="C6545" s="2"/>
    </row>
    <row r="6546" spans="2:3" hidden="1">
      <c r="B6546" s="2"/>
      <c r="C6546" s="2"/>
    </row>
    <row r="6547" spans="2:3" hidden="1">
      <c r="B6547" s="2"/>
      <c r="C6547" s="2"/>
    </row>
    <row r="6548" spans="2:3" hidden="1">
      <c r="B6548" s="2"/>
      <c r="C6548" s="2"/>
    </row>
    <row r="6549" spans="2:3" hidden="1">
      <c r="B6549" s="2"/>
      <c r="C6549" s="2"/>
    </row>
    <row r="6550" spans="2:3" hidden="1">
      <c r="B6550" s="2"/>
      <c r="C6550" s="2"/>
    </row>
    <row r="6551" spans="2:3" hidden="1">
      <c r="B6551" s="2"/>
      <c r="C6551" s="2"/>
    </row>
    <row r="6552" spans="2:3" hidden="1">
      <c r="B6552" s="2"/>
      <c r="C6552" s="2"/>
    </row>
    <row r="6553" spans="2:3" hidden="1">
      <c r="B6553" s="2"/>
      <c r="C6553" s="2"/>
    </row>
    <row r="6554" spans="2:3" hidden="1">
      <c r="B6554" s="2"/>
      <c r="C6554" s="2"/>
    </row>
    <row r="6555" spans="2:3" hidden="1">
      <c r="B6555" s="2"/>
      <c r="C6555" s="2"/>
    </row>
    <row r="6556" spans="2:3" hidden="1">
      <c r="B6556" s="2"/>
      <c r="C6556" s="2"/>
    </row>
    <row r="6557" spans="2:3" hidden="1">
      <c r="B6557" s="2"/>
      <c r="C6557" s="2"/>
    </row>
    <row r="6558" spans="2:3" hidden="1">
      <c r="B6558" s="2"/>
      <c r="C6558" s="2"/>
    </row>
    <row r="6559" spans="2:3" hidden="1">
      <c r="B6559" s="2"/>
      <c r="C6559" s="2"/>
    </row>
    <row r="6560" spans="2:3" hidden="1">
      <c r="B6560" s="2"/>
      <c r="C6560" s="2"/>
    </row>
    <row r="6561" spans="2:3" hidden="1">
      <c r="B6561" s="2"/>
      <c r="C6561" s="2"/>
    </row>
    <row r="6562" spans="2:3" hidden="1">
      <c r="B6562" s="2"/>
      <c r="C6562" s="2"/>
    </row>
    <row r="6563" spans="2:3" hidden="1">
      <c r="B6563" s="2"/>
      <c r="C6563" s="2"/>
    </row>
    <row r="6564" spans="2:3" hidden="1">
      <c r="B6564" s="2"/>
      <c r="C6564" s="2"/>
    </row>
    <row r="6565" spans="2:3" hidden="1">
      <c r="B6565" s="2"/>
      <c r="C6565" s="2"/>
    </row>
    <row r="6566" spans="2:3" hidden="1">
      <c r="B6566" s="2"/>
      <c r="C6566" s="2"/>
    </row>
    <row r="6567" spans="2:3" hidden="1">
      <c r="B6567" s="2"/>
      <c r="C6567" s="2"/>
    </row>
    <row r="6568" spans="2:3" hidden="1">
      <c r="B6568" s="2"/>
      <c r="C6568" s="2"/>
    </row>
    <row r="6569" spans="2:3" hidden="1">
      <c r="B6569" s="2"/>
      <c r="C6569" s="2"/>
    </row>
    <row r="6570" spans="2:3" hidden="1">
      <c r="B6570" s="2"/>
      <c r="C6570" s="2"/>
    </row>
    <row r="6571" spans="2:3" hidden="1">
      <c r="B6571" s="2"/>
      <c r="C6571" s="2"/>
    </row>
    <row r="6572" spans="2:3" hidden="1">
      <c r="B6572" s="2"/>
      <c r="C6572" s="2"/>
    </row>
    <row r="6573" spans="2:3" hidden="1">
      <c r="B6573" s="2"/>
      <c r="C6573" s="2"/>
    </row>
    <row r="6574" spans="2:3" hidden="1">
      <c r="B6574" s="2"/>
      <c r="C6574" s="2"/>
    </row>
    <row r="6575" spans="2:3" hidden="1">
      <c r="B6575" s="2"/>
      <c r="C6575" s="2"/>
    </row>
    <row r="6576" spans="2:3" hidden="1">
      <c r="B6576" s="2"/>
      <c r="C6576" s="2"/>
    </row>
    <row r="6577" spans="2:3" hidden="1">
      <c r="B6577" s="2"/>
      <c r="C6577" s="2"/>
    </row>
    <row r="6578" spans="2:3" hidden="1">
      <c r="B6578" s="2"/>
      <c r="C6578" s="2"/>
    </row>
    <row r="6579" spans="2:3" hidden="1">
      <c r="B6579" s="2"/>
      <c r="C6579" s="2"/>
    </row>
    <row r="6580" spans="2:3" hidden="1">
      <c r="B6580" s="2"/>
      <c r="C6580" s="2"/>
    </row>
    <row r="6581" spans="2:3" hidden="1">
      <c r="B6581" s="2"/>
      <c r="C6581" s="2"/>
    </row>
    <row r="6582" spans="2:3" hidden="1">
      <c r="B6582" s="2"/>
      <c r="C6582" s="2"/>
    </row>
    <row r="6583" spans="2:3" hidden="1">
      <c r="B6583" s="2"/>
      <c r="C6583" s="2"/>
    </row>
    <row r="6584" spans="2:3" hidden="1">
      <c r="B6584" s="2"/>
      <c r="C6584" s="2"/>
    </row>
    <row r="6585" spans="2:3" hidden="1">
      <c r="B6585" s="2"/>
      <c r="C6585" s="2"/>
    </row>
    <row r="6586" spans="2:3" hidden="1">
      <c r="B6586" s="2"/>
      <c r="C6586" s="2"/>
    </row>
    <row r="6587" spans="2:3" hidden="1">
      <c r="B6587" s="2"/>
      <c r="C6587" s="2"/>
    </row>
    <row r="6588" spans="2:3" hidden="1">
      <c r="B6588" s="2"/>
      <c r="C6588" s="2"/>
    </row>
    <row r="6589" spans="2:3" hidden="1">
      <c r="B6589" s="2"/>
      <c r="C6589" s="2"/>
    </row>
    <row r="6590" spans="2:3" hidden="1">
      <c r="B6590" s="2"/>
      <c r="C6590" s="2"/>
    </row>
    <row r="6591" spans="2:3" hidden="1">
      <c r="B6591" s="2"/>
      <c r="C6591" s="2"/>
    </row>
    <row r="6592" spans="2:3" hidden="1">
      <c r="B6592" s="2"/>
      <c r="C6592" s="2"/>
    </row>
    <row r="6593" spans="2:3" hidden="1">
      <c r="B6593" s="2"/>
      <c r="C6593" s="2"/>
    </row>
    <row r="6594" spans="2:3" hidden="1">
      <c r="B6594" s="2"/>
      <c r="C6594" s="2"/>
    </row>
    <row r="6595" spans="2:3" hidden="1">
      <c r="B6595" s="2"/>
      <c r="C6595" s="2"/>
    </row>
    <row r="6596" spans="2:3" hidden="1">
      <c r="B6596" s="2"/>
      <c r="C6596" s="2"/>
    </row>
    <row r="6597" spans="2:3" hidden="1">
      <c r="B6597" s="2"/>
      <c r="C6597" s="2"/>
    </row>
    <row r="6598" spans="2:3" hidden="1">
      <c r="B6598" s="2"/>
      <c r="C6598" s="2"/>
    </row>
    <row r="6599" spans="2:3" hidden="1">
      <c r="B6599" s="2"/>
      <c r="C6599" s="2"/>
    </row>
    <row r="6600" spans="2:3" hidden="1">
      <c r="B6600" s="2"/>
      <c r="C6600" s="2"/>
    </row>
    <row r="6601" spans="2:3" hidden="1">
      <c r="B6601" s="2"/>
      <c r="C6601" s="2"/>
    </row>
    <row r="6602" spans="2:3" hidden="1">
      <c r="B6602" s="2"/>
      <c r="C6602" s="2"/>
    </row>
    <row r="6603" spans="2:3" hidden="1">
      <c r="B6603" s="2"/>
      <c r="C6603" s="2"/>
    </row>
    <row r="6604" spans="2:3" hidden="1">
      <c r="B6604" s="2"/>
      <c r="C6604" s="2"/>
    </row>
    <row r="6605" spans="2:3" hidden="1">
      <c r="B6605" s="2"/>
      <c r="C6605" s="2"/>
    </row>
    <row r="6606" spans="2:3" hidden="1">
      <c r="B6606" s="2"/>
      <c r="C6606" s="2"/>
    </row>
    <row r="6607" spans="2:3" hidden="1">
      <c r="B6607" s="2"/>
      <c r="C6607" s="2"/>
    </row>
    <row r="6608" spans="2:3" hidden="1">
      <c r="B6608" s="2"/>
      <c r="C6608" s="2"/>
    </row>
    <row r="6609" spans="2:3" hidden="1">
      <c r="B6609" s="2"/>
      <c r="C6609" s="2"/>
    </row>
    <row r="6610" spans="2:3" hidden="1">
      <c r="B6610" s="2"/>
      <c r="C6610" s="2"/>
    </row>
    <row r="6611" spans="2:3" hidden="1">
      <c r="B6611" s="2"/>
      <c r="C6611" s="2"/>
    </row>
    <row r="6612" spans="2:3" hidden="1">
      <c r="B6612" s="2"/>
      <c r="C6612" s="2"/>
    </row>
    <row r="6613" spans="2:3" hidden="1">
      <c r="B6613" s="2"/>
      <c r="C6613" s="2"/>
    </row>
    <row r="6614" spans="2:3" hidden="1">
      <c r="B6614" s="2"/>
      <c r="C6614" s="2"/>
    </row>
    <row r="6615" spans="2:3" hidden="1">
      <c r="B6615" s="2"/>
      <c r="C6615" s="2"/>
    </row>
    <row r="6616" spans="2:3" hidden="1">
      <c r="B6616" s="2"/>
      <c r="C6616" s="2"/>
    </row>
    <row r="6617" spans="2:3" hidden="1">
      <c r="B6617" s="2"/>
      <c r="C6617" s="2"/>
    </row>
    <row r="6618" spans="2:3" hidden="1">
      <c r="B6618" s="2"/>
      <c r="C6618" s="2"/>
    </row>
    <row r="6619" spans="2:3" hidden="1">
      <c r="B6619" s="2"/>
      <c r="C6619" s="2"/>
    </row>
    <row r="6620" spans="2:3" hidden="1">
      <c r="B6620" s="2"/>
      <c r="C6620" s="2"/>
    </row>
    <row r="6621" spans="2:3" hidden="1">
      <c r="B6621" s="2"/>
      <c r="C6621" s="2"/>
    </row>
    <row r="6622" spans="2:3" hidden="1">
      <c r="B6622" s="2"/>
      <c r="C6622" s="2"/>
    </row>
    <row r="6623" spans="2:3" hidden="1">
      <c r="B6623" s="2"/>
      <c r="C6623" s="2"/>
    </row>
    <row r="6624" spans="2:3" hidden="1">
      <c r="B6624" s="2"/>
      <c r="C6624" s="2"/>
    </row>
    <row r="6625" spans="2:3" hidden="1">
      <c r="B6625" s="2"/>
      <c r="C6625" s="2"/>
    </row>
    <row r="6626" spans="2:3" hidden="1">
      <c r="B6626" s="2"/>
      <c r="C6626" s="2"/>
    </row>
    <row r="6627" spans="2:3" hidden="1">
      <c r="B6627" s="2"/>
      <c r="C6627" s="2"/>
    </row>
    <row r="6628" spans="2:3" hidden="1">
      <c r="B6628" s="2"/>
      <c r="C6628" s="2"/>
    </row>
    <row r="6629" spans="2:3" hidden="1">
      <c r="B6629" s="2"/>
      <c r="C6629" s="2"/>
    </row>
    <row r="6630" spans="2:3" hidden="1">
      <c r="B6630" s="2"/>
      <c r="C6630" s="2"/>
    </row>
    <row r="6631" spans="2:3" hidden="1">
      <c r="B6631" s="2"/>
      <c r="C6631" s="2"/>
    </row>
    <row r="6632" spans="2:3" hidden="1">
      <c r="B6632" s="2"/>
      <c r="C6632" s="2"/>
    </row>
    <row r="6633" spans="2:3" hidden="1">
      <c r="B6633" s="2"/>
      <c r="C6633" s="2"/>
    </row>
    <row r="6634" spans="2:3" hidden="1">
      <c r="B6634" s="2"/>
      <c r="C6634" s="2"/>
    </row>
    <row r="6635" spans="2:3" hidden="1">
      <c r="B6635" s="2"/>
      <c r="C6635" s="2"/>
    </row>
    <row r="6636" spans="2:3" hidden="1">
      <c r="B6636" s="2"/>
      <c r="C6636" s="2"/>
    </row>
    <row r="6637" spans="2:3" hidden="1">
      <c r="B6637" s="2"/>
      <c r="C6637" s="2"/>
    </row>
    <row r="6638" spans="2:3" hidden="1">
      <c r="B6638" s="2"/>
      <c r="C6638" s="2"/>
    </row>
    <row r="6639" spans="2:3" hidden="1">
      <c r="B6639" s="2"/>
      <c r="C6639" s="2"/>
    </row>
    <row r="6640" spans="2:3" hidden="1">
      <c r="B6640" s="2"/>
      <c r="C6640" s="2"/>
    </row>
    <row r="6641" spans="2:3" hidden="1">
      <c r="B6641" s="2"/>
      <c r="C6641" s="2"/>
    </row>
    <row r="6642" spans="2:3" hidden="1">
      <c r="B6642" s="2"/>
      <c r="C6642" s="2"/>
    </row>
    <row r="6643" spans="2:3" hidden="1">
      <c r="B6643" s="2"/>
      <c r="C6643" s="2"/>
    </row>
    <row r="6644" spans="2:3" hidden="1">
      <c r="B6644" s="2"/>
      <c r="C6644" s="2"/>
    </row>
    <row r="6645" spans="2:3" hidden="1">
      <c r="B6645" s="2"/>
      <c r="C6645" s="2"/>
    </row>
    <row r="6646" spans="2:3" hidden="1">
      <c r="B6646" s="2"/>
      <c r="C6646" s="2"/>
    </row>
    <row r="6647" spans="2:3" hidden="1">
      <c r="B6647" s="2"/>
      <c r="C6647" s="2"/>
    </row>
    <row r="6648" spans="2:3" hidden="1">
      <c r="B6648" s="2"/>
      <c r="C6648" s="2"/>
    </row>
    <row r="6649" spans="2:3" hidden="1">
      <c r="B6649" s="2"/>
      <c r="C6649" s="2"/>
    </row>
    <row r="6650" spans="2:3" hidden="1">
      <c r="B6650" s="2"/>
      <c r="C6650" s="2"/>
    </row>
    <row r="6651" spans="2:3" hidden="1">
      <c r="B6651" s="2"/>
      <c r="C6651" s="2"/>
    </row>
    <row r="6652" spans="2:3" hidden="1">
      <c r="B6652" s="2"/>
      <c r="C6652" s="2"/>
    </row>
    <row r="6653" spans="2:3" hidden="1">
      <c r="B6653" s="2"/>
      <c r="C6653" s="2"/>
    </row>
    <row r="6654" spans="2:3" hidden="1">
      <c r="B6654" s="2"/>
      <c r="C6654" s="2"/>
    </row>
    <row r="6655" spans="2:3" hidden="1">
      <c r="B6655" s="2"/>
      <c r="C6655" s="2"/>
    </row>
    <row r="6656" spans="2:3" hidden="1">
      <c r="B6656" s="2"/>
      <c r="C6656" s="2"/>
    </row>
    <row r="6657" spans="2:3" hidden="1">
      <c r="B6657" s="2"/>
      <c r="C6657" s="2"/>
    </row>
    <row r="6658" spans="2:3" hidden="1">
      <c r="B6658" s="2"/>
      <c r="C6658" s="2"/>
    </row>
    <row r="6659" spans="2:3" hidden="1">
      <c r="B6659" s="2"/>
      <c r="C6659" s="2"/>
    </row>
    <row r="6660" spans="2:3" hidden="1">
      <c r="B6660" s="2"/>
      <c r="C6660" s="2"/>
    </row>
    <row r="6661" spans="2:3" hidden="1">
      <c r="B6661" s="2"/>
      <c r="C6661" s="2"/>
    </row>
    <row r="6662" spans="2:3" hidden="1">
      <c r="B6662" s="2"/>
      <c r="C6662" s="2"/>
    </row>
    <row r="6663" spans="2:3" hidden="1">
      <c r="B6663" s="2"/>
      <c r="C6663" s="2"/>
    </row>
    <row r="6664" spans="2:3" hidden="1">
      <c r="B6664" s="2"/>
      <c r="C6664" s="2"/>
    </row>
    <row r="6665" spans="2:3" hidden="1">
      <c r="B6665" s="2"/>
      <c r="C6665" s="2"/>
    </row>
    <row r="6666" spans="2:3" hidden="1">
      <c r="B6666" s="2"/>
      <c r="C6666" s="2"/>
    </row>
    <row r="6667" spans="2:3" hidden="1">
      <c r="B6667" s="2"/>
      <c r="C6667" s="2"/>
    </row>
    <row r="6668" spans="2:3" hidden="1">
      <c r="B6668" s="2"/>
      <c r="C6668" s="2"/>
    </row>
    <row r="6669" spans="2:3" hidden="1">
      <c r="B6669" s="2"/>
      <c r="C6669" s="2"/>
    </row>
    <row r="6670" spans="2:3" hidden="1">
      <c r="B6670" s="2"/>
      <c r="C6670" s="2"/>
    </row>
    <row r="6671" spans="2:3" hidden="1">
      <c r="B6671" s="2"/>
      <c r="C6671" s="2"/>
    </row>
    <row r="6672" spans="2:3" hidden="1">
      <c r="B6672" s="2"/>
      <c r="C6672" s="2"/>
    </row>
    <row r="6673" spans="2:3" hidden="1">
      <c r="B6673" s="2"/>
      <c r="C6673" s="2"/>
    </row>
    <row r="6674" spans="2:3" hidden="1">
      <c r="B6674" s="2"/>
      <c r="C6674" s="2"/>
    </row>
    <row r="6675" spans="2:3" hidden="1">
      <c r="B6675" s="2"/>
      <c r="C6675" s="2"/>
    </row>
    <row r="6676" spans="2:3" hidden="1">
      <c r="B6676" s="2"/>
      <c r="C6676" s="2"/>
    </row>
    <row r="6677" spans="2:3" hidden="1">
      <c r="B6677" s="2"/>
      <c r="C6677" s="2"/>
    </row>
    <row r="6678" spans="2:3" hidden="1">
      <c r="B6678" s="2"/>
      <c r="C6678" s="2"/>
    </row>
    <row r="6679" spans="2:3" hidden="1">
      <c r="B6679" s="2"/>
      <c r="C6679" s="2"/>
    </row>
    <row r="6680" spans="2:3" hidden="1">
      <c r="B6680" s="2"/>
      <c r="C6680" s="2"/>
    </row>
    <row r="6681" spans="2:3" hidden="1">
      <c r="B6681" s="2"/>
      <c r="C6681" s="2"/>
    </row>
    <row r="6682" spans="2:3" hidden="1">
      <c r="B6682" s="2"/>
      <c r="C6682" s="2"/>
    </row>
    <row r="6683" spans="2:3" hidden="1">
      <c r="B6683" s="2"/>
      <c r="C6683" s="2"/>
    </row>
    <row r="6684" spans="2:3" hidden="1">
      <c r="B6684" s="2"/>
      <c r="C6684" s="2"/>
    </row>
    <row r="6685" spans="2:3" hidden="1">
      <c r="B6685" s="2"/>
      <c r="C6685" s="2"/>
    </row>
    <row r="6686" spans="2:3" hidden="1">
      <c r="B6686" s="2"/>
      <c r="C6686" s="2"/>
    </row>
    <row r="6687" spans="2:3" hidden="1">
      <c r="B6687" s="2"/>
      <c r="C6687" s="2"/>
    </row>
    <row r="6688" spans="2:3" hidden="1">
      <c r="B6688" s="2"/>
      <c r="C6688" s="2"/>
    </row>
    <row r="6689" spans="2:3" hidden="1">
      <c r="B6689" s="2"/>
      <c r="C6689" s="2"/>
    </row>
    <row r="6690" spans="2:3" hidden="1">
      <c r="B6690" s="2"/>
      <c r="C6690" s="2"/>
    </row>
    <row r="6691" spans="2:3" hidden="1">
      <c r="B6691" s="2"/>
      <c r="C6691" s="2"/>
    </row>
    <row r="6692" spans="2:3" hidden="1">
      <c r="B6692" s="2"/>
      <c r="C6692" s="2"/>
    </row>
    <row r="6693" spans="2:3" hidden="1">
      <c r="B6693" s="2"/>
      <c r="C6693" s="2"/>
    </row>
    <row r="6694" spans="2:3" hidden="1">
      <c r="B6694" s="2"/>
      <c r="C6694" s="2"/>
    </row>
    <row r="6695" spans="2:3" hidden="1">
      <c r="B6695" s="2"/>
      <c r="C6695" s="2"/>
    </row>
    <row r="6696" spans="2:3" hidden="1">
      <c r="B6696" s="2"/>
      <c r="C6696" s="2"/>
    </row>
    <row r="6697" spans="2:3" hidden="1">
      <c r="B6697" s="2"/>
      <c r="C6697" s="2"/>
    </row>
    <row r="6698" spans="2:3" hidden="1">
      <c r="B6698" s="2"/>
      <c r="C6698" s="2"/>
    </row>
    <row r="6699" spans="2:3" hidden="1">
      <c r="B6699" s="2"/>
      <c r="C6699" s="2"/>
    </row>
    <row r="6700" spans="2:3" hidden="1">
      <c r="B6700" s="2"/>
      <c r="C6700" s="2"/>
    </row>
    <row r="6701" spans="2:3" hidden="1">
      <c r="B6701" s="2"/>
      <c r="C6701" s="2"/>
    </row>
    <row r="6702" spans="2:3" hidden="1">
      <c r="B6702" s="2"/>
      <c r="C6702" s="2"/>
    </row>
    <row r="6703" spans="2:3" hidden="1">
      <c r="B6703" s="2"/>
      <c r="C6703" s="2"/>
    </row>
    <row r="6704" spans="2:3" hidden="1">
      <c r="B6704" s="2"/>
      <c r="C6704" s="2"/>
    </row>
    <row r="6705" spans="2:3" hidden="1">
      <c r="B6705" s="2"/>
      <c r="C6705" s="2"/>
    </row>
    <row r="6706" spans="2:3" hidden="1">
      <c r="B6706" s="2"/>
      <c r="C6706" s="2"/>
    </row>
    <row r="6707" spans="2:3" hidden="1">
      <c r="B6707" s="2"/>
      <c r="C6707" s="2"/>
    </row>
    <row r="6708" spans="2:3" hidden="1">
      <c r="B6708" s="2"/>
      <c r="C6708" s="2"/>
    </row>
    <row r="6709" spans="2:3" hidden="1">
      <c r="B6709" s="2"/>
      <c r="C6709" s="2"/>
    </row>
    <row r="6710" spans="2:3" hidden="1">
      <c r="B6710" s="2"/>
      <c r="C6710" s="2"/>
    </row>
    <row r="6711" spans="2:3" hidden="1">
      <c r="B6711" s="2"/>
      <c r="C6711" s="2"/>
    </row>
    <row r="6712" spans="2:3" hidden="1">
      <c r="B6712" s="2"/>
      <c r="C6712" s="2"/>
    </row>
    <row r="6713" spans="2:3" hidden="1">
      <c r="B6713" s="2"/>
      <c r="C6713" s="2"/>
    </row>
    <row r="6714" spans="2:3" hidden="1">
      <c r="B6714" s="2"/>
      <c r="C6714" s="2"/>
    </row>
    <row r="6715" spans="2:3" hidden="1">
      <c r="B6715" s="2"/>
      <c r="C6715" s="2"/>
    </row>
    <row r="6716" spans="2:3" hidden="1">
      <c r="B6716" s="2"/>
      <c r="C6716" s="2"/>
    </row>
    <row r="6717" spans="2:3" hidden="1">
      <c r="B6717" s="2"/>
      <c r="C6717" s="2"/>
    </row>
    <row r="6718" spans="2:3" hidden="1">
      <c r="B6718" s="2"/>
      <c r="C6718" s="2"/>
    </row>
    <row r="6719" spans="2:3" hidden="1">
      <c r="B6719" s="2"/>
      <c r="C6719" s="2"/>
    </row>
    <row r="6720" spans="2:3" hidden="1">
      <c r="B6720" s="2"/>
      <c r="C6720" s="2"/>
    </row>
    <row r="6721" spans="2:3" hidden="1">
      <c r="B6721" s="2"/>
      <c r="C6721" s="2"/>
    </row>
    <row r="6722" spans="2:3" hidden="1">
      <c r="B6722" s="2"/>
      <c r="C6722" s="2"/>
    </row>
    <row r="6723" spans="2:3" hidden="1">
      <c r="B6723" s="2"/>
      <c r="C6723" s="2"/>
    </row>
    <row r="6724" spans="2:3" hidden="1">
      <c r="B6724" s="2"/>
      <c r="C6724" s="2"/>
    </row>
    <row r="6725" spans="2:3" hidden="1">
      <c r="B6725" s="2"/>
      <c r="C6725" s="2"/>
    </row>
    <row r="6726" spans="2:3" hidden="1">
      <c r="B6726" s="2"/>
      <c r="C6726" s="2"/>
    </row>
    <row r="6727" spans="2:3" hidden="1">
      <c r="B6727" s="2"/>
      <c r="C6727" s="2"/>
    </row>
    <row r="6728" spans="2:3" hidden="1">
      <c r="B6728" s="2"/>
      <c r="C6728" s="2"/>
    </row>
    <row r="6729" spans="2:3" hidden="1">
      <c r="B6729" s="2"/>
      <c r="C6729" s="2"/>
    </row>
    <row r="6730" spans="2:3" hidden="1">
      <c r="B6730" s="2"/>
      <c r="C6730" s="2"/>
    </row>
    <row r="6731" spans="2:3" hidden="1">
      <c r="B6731" s="2"/>
      <c r="C6731" s="2"/>
    </row>
    <row r="6732" spans="2:3" hidden="1">
      <c r="B6732" s="2"/>
      <c r="C6732" s="2"/>
    </row>
    <row r="6733" spans="2:3" hidden="1">
      <c r="B6733" s="2"/>
      <c r="C6733" s="2"/>
    </row>
    <row r="6734" spans="2:3" hidden="1">
      <c r="B6734" s="2"/>
      <c r="C6734" s="2"/>
    </row>
    <row r="6735" spans="2:3" hidden="1">
      <c r="B6735" s="2"/>
      <c r="C6735" s="2"/>
    </row>
    <row r="6736" spans="2:3" hidden="1">
      <c r="B6736" s="2"/>
      <c r="C6736" s="2"/>
    </row>
    <row r="6737" spans="2:3" hidden="1">
      <c r="B6737" s="2"/>
      <c r="C6737" s="2"/>
    </row>
    <row r="6738" spans="2:3" hidden="1">
      <c r="B6738" s="2"/>
      <c r="C6738" s="2"/>
    </row>
    <row r="6739" spans="2:3" hidden="1">
      <c r="B6739" s="2"/>
      <c r="C6739" s="2"/>
    </row>
    <row r="6740" spans="2:3" hidden="1">
      <c r="B6740" s="2"/>
      <c r="C6740" s="2"/>
    </row>
    <row r="6741" spans="2:3" hidden="1">
      <c r="B6741" s="2"/>
      <c r="C6741" s="2"/>
    </row>
    <row r="6742" spans="2:3" hidden="1">
      <c r="B6742" s="2"/>
      <c r="C6742" s="2"/>
    </row>
    <row r="6743" spans="2:3" hidden="1">
      <c r="B6743" s="2"/>
      <c r="C6743" s="2"/>
    </row>
    <row r="6744" spans="2:3" hidden="1">
      <c r="B6744" s="2"/>
      <c r="C6744" s="2"/>
    </row>
    <row r="6745" spans="2:3" hidden="1">
      <c r="B6745" s="2"/>
      <c r="C6745" s="2"/>
    </row>
    <row r="6746" spans="2:3" hidden="1">
      <c r="B6746" s="2"/>
      <c r="C6746" s="2"/>
    </row>
    <row r="6747" spans="2:3" hidden="1">
      <c r="B6747" s="2"/>
      <c r="C6747" s="2"/>
    </row>
    <row r="6748" spans="2:3" hidden="1">
      <c r="B6748" s="2"/>
      <c r="C6748" s="2"/>
    </row>
    <row r="6749" spans="2:3" hidden="1">
      <c r="B6749" s="2"/>
      <c r="C6749" s="2"/>
    </row>
    <row r="6750" spans="2:3" hidden="1">
      <c r="B6750" s="2"/>
      <c r="C6750" s="2"/>
    </row>
    <row r="6751" spans="2:3" hidden="1">
      <c r="B6751" s="2"/>
      <c r="C6751" s="2"/>
    </row>
    <row r="6752" spans="2:3" hidden="1">
      <c r="B6752" s="2"/>
      <c r="C6752" s="2"/>
    </row>
    <row r="6753" spans="2:3" hidden="1">
      <c r="B6753" s="2"/>
      <c r="C6753" s="2"/>
    </row>
    <row r="6754" spans="2:3" hidden="1">
      <c r="B6754" s="2"/>
      <c r="C6754" s="2"/>
    </row>
    <row r="6755" spans="2:3" hidden="1">
      <c r="B6755" s="2"/>
      <c r="C6755" s="2"/>
    </row>
    <row r="6756" spans="2:3" hidden="1">
      <c r="B6756" s="2"/>
      <c r="C6756" s="2"/>
    </row>
    <row r="6757" spans="2:3" hidden="1">
      <c r="B6757" s="2"/>
      <c r="C6757" s="2"/>
    </row>
    <row r="6758" spans="2:3" hidden="1">
      <c r="B6758" s="2"/>
      <c r="C6758" s="2"/>
    </row>
    <row r="6759" spans="2:3" hidden="1">
      <c r="B6759" s="2"/>
      <c r="C6759" s="2"/>
    </row>
    <row r="6760" spans="2:3" hidden="1">
      <c r="B6760" s="2"/>
      <c r="C6760" s="2"/>
    </row>
    <row r="6761" spans="2:3" hidden="1">
      <c r="B6761" s="2"/>
      <c r="C6761" s="2"/>
    </row>
    <row r="6762" spans="2:3" hidden="1">
      <c r="B6762" s="2"/>
      <c r="C6762" s="2"/>
    </row>
    <row r="6763" spans="2:3" hidden="1">
      <c r="B6763" s="2"/>
      <c r="C6763" s="2"/>
    </row>
    <row r="6764" spans="2:3" hidden="1">
      <c r="B6764" s="2"/>
      <c r="C6764" s="2"/>
    </row>
    <row r="6765" spans="2:3" hidden="1">
      <c r="B6765" s="2"/>
      <c r="C6765" s="2"/>
    </row>
    <row r="6766" spans="2:3" hidden="1">
      <c r="B6766" s="2"/>
      <c r="C6766" s="2"/>
    </row>
    <row r="6767" spans="2:3" hidden="1">
      <c r="B6767" s="2"/>
      <c r="C6767" s="2"/>
    </row>
    <row r="6768" spans="2:3" hidden="1">
      <c r="B6768" s="2"/>
      <c r="C6768" s="2"/>
    </row>
    <row r="6769" spans="2:3" hidden="1">
      <c r="B6769" s="2"/>
      <c r="C6769" s="2"/>
    </row>
    <row r="6770" spans="2:3" hidden="1">
      <c r="B6770" s="2"/>
      <c r="C6770" s="2"/>
    </row>
    <row r="6771" spans="2:3" hidden="1">
      <c r="B6771" s="2"/>
      <c r="C6771" s="2"/>
    </row>
    <row r="6772" spans="2:3" hidden="1">
      <c r="B6772" s="2"/>
      <c r="C6772" s="2"/>
    </row>
    <row r="6773" spans="2:3" hidden="1">
      <c r="B6773" s="2"/>
      <c r="C6773" s="2"/>
    </row>
    <row r="6774" spans="2:3" hidden="1">
      <c r="B6774" s="2"/>
      <c r="C6774" s="2"/>
    </row>
    <row r="6775" spans="2:3" hidden="1">
      <c r="B6775" s="2"/>
      <c r="C6775" s="2"/>
    </row>
    <row r="6776" spans="2:3" hidden="1">
      <c r="B6776" s="2"/>
      <c r="C6776" s="2"/>
    </row>
    <row r="6777" spans="2:3" hidden="1">
      <c r="B6777" s="2"/>
      <c r="C6777" s="2"/>
    </row>
    <row r="6778" spans="2:3" hidden="1">
      <c r="B6778" s="2"/>
      <c r="C6778" s="2"/>
    </row>
    <row r="6779" spans="2:3" hidden="1">
      <c r="B6779" s="2"/>
      <c r="C6779" s="2"/>
    </row>
    <row r="6780" spans="2:3" hidden="1">
      <c r="B6780" s="2"/>
      <c r="C6780" s="2"/>
    </row>
    <row r="6781" spans="2:3" hidden="1">
      <c r="B6781" s="2"/>
      <c r="C6781" s="2"/>
    </row>
    <row r="6782" spans="2:3" hidden="1">
      <c r="B6782" s="2"/>
      <c r="C6782" s="2"/>
    </row>
    <row r="6783" spans="2:3" hidden="1">
      <c r="B6783" s="2"/>
      <c r="C6783" s="2"/>
    </row>
    <row r="6784" spans="2:3" hidden="1">
      <c r="B6784" s="2"/>
      <c r="C6784" s="2"/>
    </row>
    <row r="6785" spans="2:3" hidden="1">
      <c r="B6785" s="2"/>
      <c r="C6785" s="2"/>
    </row>
    <row r="6786" spans="2:3" hidden="1">
      <c r="B6786" s="2"/>
      <c r="C6786" s="2"/>
    </row>
    <row r="6787" spans="2:3" hidden="1">
      <c r="B6787" s="2"/>
      <c r="C6787" s="2"/>
    </row>
    <row r="6788" spans="2:3" hidden="1">
      <c r="B6788" s="2"/>
      <c r="C6788" s="2"/>
    </row>
    <row r="6789" spans="2:3" hidden="1">
      <c r="B6789" s="2"/>
      <c r="C6789" s="2"/>
    </row>
    <row r="6790" spans="2:3" hidden="1">
      <c r="B6790" s="2"/>
      <c r="C6790" s="2"/>
    </row>
    <row r="6791" spans="2:3" hidden="1">
      <c r="B6791" s="2"/>
      <c r="C6791" s="2"/>
    </row>
    <row r="6792" spans="2:3" hidden="1">
      <c r="B6792" s="2"/>
      <c r="C6792" s="2"/>
    </row>
    <row r="6793" spans="2:3" hidden="1">
      <c r="B6793" s="2"/>
      <c r="C6793" s="2"/>
    </row>
    <row r="6794" spans="2:3" hidden="1">
      <c r="B6794" s="2"/>
      <c r="C6794" s="2"/>
    </row>
    <row r="6795" spans="2:3" hidden="1">
      <c r="B6795" s="2"/>
      <c r="C6795" s="2"/>
    </row>
    <row r="6796" spans="2:3" hidden="1">
      <c r="B6796" s="2"/>
      <c r="C6796" s="2"/>
    </row>
    <row r="6797" spans="2:3" hidden="1">
      <c r="B6797" s="2"/>
      <c r="C6797" s="2"/>
    </row>
    <row r="6798" spans="2:3" hidden="1">
      <c r="B6798" s="2"/>
      <c r="C6798" s="2"/>
    </row>
    <row r="6799" spans="2:3" hidden="1">
      <c r="B6799" s="2"/>
      <c r="C6799" s="2"/>
    </row>
    <row r="6800" spans="2:3" hidden="1">
      <c r="B6800" s="2"/>
      <c r="C6800" s="2"/>
    </row>
    <row r="6801" spans="2:3" hidden="1">
      <c r="B6801" s="2"/>
      <c r="C6801" s="2"/>
    </row>
    <row r="6802" spans="2:3" hidden="1">
      <c r="B6802" s="2"/>
      <c r="C6802" s="2"/>
    </row>
    <row r="6803" spans="2:3" hidden="1">
      <c r="B6803" s="2"/>
      <c r="C6803" s="2"/>
    </row>
    <row r="6804" spans="2:3" hidden="1">
      <c r="B6804" s="2"/>
      <c r="C6804" s="2"/>
    </row>
    <row r="6805" spans="2:3" hidden="1">
      <c r="B6805" s="2"/>
      <c r="C6805" s="2"/>
    </row>
    <row r="6806" spans="2:3" hidden="1">
      <c r="B6806" s="2"/>
      <c r="C6806" s="2"/>
    </row>
    <row r="6807" spans="2:3" hidden="1">
      <c r="B6807" s="2"/>
      <c r="C6807" s="2"/>
    </row>
    <row r="6808" spans="2:3" hidden="1">
      <c r="B6808" s="2"/>
      <c r="C6808" s="2"/>
    </row>
    <row r="6809" spans="2:3" hidden="1">
      <c r="B6809" s="2"/>
      <c r="C6809" s="2"/>
    </row>
    <row r="6810" spans="2:3" hidden="1">
      <c r="B6810" s="2"/>
      <c r="C6810" s="2"/>
    </row>
    <row r="6811" spans="2:3" hidden="1">
      <c r="B6811" s="2"/>
      <c r="C6811" s="2"/>
    </row>
    <row r="6812" spans="2:3" hidden="1">
      <c r="B6812" s="2"/>
      <c r="C6812" s="2"/>
    </row>
    <row r="6813" spans="2:3" hidden="1">
      <c r="B6813" s="2"/>
      <c r="C6813" s="2"/>
    </row>
    <row r="6814" spans="2:3" hidden="1">
      <c r="B6814" s="2"/>
      <c r="C6814" s="2"/>
    </row>
    <row r="6815" spans="2:3" hidden="1">
      <c r="B6815" s="2"/>
      <c r="C6815" s="2"/>
    </row>
    <row r="6816" spans="2:3" hidden="1">
      <c r="B6816" s="2"/>
      <c r="C6816" s="2"/>
    </row>
    <row r="6817" spans="2:3" hidden="1">
      <c r="B6817" s="2"/>
      <c r="C6817" s="2"/>
    </row>
    <row r="6818" spans="2:3" hidden="1">
      <c r="B6818" s="2"/>
      <c r="C6818" s="2"/>
    </row>
    <row r="6819" spans="2:3" hidden="1">
      <c r="B6819" s="2"/>
      <c r="C6819" s="2"/>
    </row>
    <row r="6820" spans="2:3" hidden="1">
      <c r="B6820" s="2"/>
      <c r="C6820" s="2"/>
    </row>
    <row r="6821" spans="2:3" hidden="1">
      <c r="B6821" s="2"/>
      <c r="C6821" s="2"/>
    </row>
    <row r="6822" spans="2:3" hidden="1">
      <c r="B6822" s="2"/>
      <c r="C6822" s="2"/>
    </row>
    <row r="6823" spans="2:3" hidden="1">
      <c r="B6823" s="2"/>
      <c r="C6823" s="2"/>
    </row>
    <row r="6824" spans="2:3" hidden="1">
      <c r="B6824" s="2"/>
      <c r="C6824" s="2"/>
    </row>
    <row r="6825" spans="2:3" hidden="1">
      <c r="B6825" s="2"/>
      <c r="C6825" s="2"/>
    </row>
    <row r="6826" spans="2:3" hidden="1">
      <c r="B6826" s="2"/>
      <c r="C6826" s="2"/>
    </row>
    <row r="6827" spans="2:3" hidden="1">
      <c r="B6827" s="2"/>
      <c r="C6827" s="2"/>
    </row>
    <row r="6828" spans="2:3" hidden="1">
      <c r="B6828" s="2"/>
      <c r="C6828" s="2"/>
    </row>
    <row r="6829" spans="2:3" hidden="1">
      <c r="B6829" s="2"/>
      <c r="C6829" s="2"/>
    </row>
    <row r="6830" spans="2:3" hidden="1">
      <c r="B6830" s="2"/>
      <c r="C6830" s="2"/>
    </row>
    <row r="6831" spans="2:3" hidden="1">
      <c r="B6831" s="2"/>
      <c r="C6831" s="2"/>
    </row>
    <row r="6832" spans="2:3" hidden="1">
      <c r="B6832" s="2"/>
      <c r="C6832" s="2"/>
    </row>
    <row r="6833" spans="2:3" hidden="1">
      <c r="B6833" s="2"/>
      <c r="C6833" s="2"/>
    </row>
    <row r="6834" spans="2:3" hidden="1">
      <c r="B6834" s="2"/>
      <c r="C6834" s="2"/>
    </row>
    <row r="6835" spans="2:3" hidden="1">
      <c r="B6835" s="2"/>
      <c r="C6835" s="2"/>
    </row>
    <row r="6836" spans="2:3" hidden="1">
      <c r="B6836" s="2"/>
      <c r="C6836" s="2"/>
    </row>
    <row r="6837" spans="2:3" hidden="1">
      <c r="B6837" s="2"/>
      <c r="C6837" s="2"/>
    </row>
    <row r="6838" spans="2:3" hidden="1">
      <c r="B6838" s="2"/>
      <c r="C6838" s="2"/>
    </row>
    <row r="6839" spans="2:3" hidden="1">
      <c r="B6839" s="2"/>
      <c r="C6839" s="2"/>
    </row>
    <row r="6840" spans="2:3" hidden="1">
      <c r="B6840" s="2"/>
      <c r="C6840" s="2"/>
    </row>
    <row r="6841" spans="2:3" hidden="1">
      <c r="B6841" s="2"/>
      <c r="C6841" s="2"/>
    </row>
    <row r="6842" spans="2:3" hidden="1">
      <c r="B6842" s="2"/>
      <c r="C6842" s="2"/>
    </row>
    <row r="6843" spans="2:3" hidden="1">
      <c r="B6843" s="2"/>
      <c r="C6843" s="2"/>
    </row>
    <row r="6844" spans="2:3" hidden="1">
      <c r="B6844" s="2"/>
      <c r="C6844" s="2"/>
    </row>
    <row r="6845" spans="2:3" hidden="1">
      <c r="B6845" s="2"/>
      <c r="C6845" s="2"/>
    </row>
    <row r="6846" spans="2:3" hidden="1">
      <c r="B6846" s="2"/>
      <c r="C6846" s="2"/>
    </row>
    <row r="6847" spans="2:3" hidden="1">
      <c r="B6847" s="2"/>
      <c r="C6847" s="2"/>
    </row>
    <row r="6848" spans="2:3" hidden="1">
      <c r="B6848" s="2"/>
      <c r="C6848" s="2"/>
    </row>
    <row r="6849" spans="2:3" hidden="1">
      <c r="B6849" s="2"/>
      <c r="C6849" s="2"/>
    </row>
    <row r="6850" spans="2:3" hidden="1">
      <c r="B6850" s="2"/>
      <c r="C6850" s="2"/>
    </row>
    <row r="6851" spans="2:3" hidden="1">
      <c r="B6851" s="2"/>
      <c r="C6851" s="2"/>
    </row>
    <row r="6852" spans="2:3" hidden="1">
      <c r="B6852" s="2"/>
      <c r="C6852" s="2"/>
    </row>
    <row r="6853" spans="2:3" hidden="1">
      <c r="B6853" s="2"/>
      <c r="C6853" s="2"/>
    </row>
    <row r="6854" spans="2:3" hidden="1">
      <c r="B6854" s="2"/>
      <c r="C6854" s="2"/>
    </row>
    <row r="6855" spans="2:3" hidden="1">
      <c r="B6855" s="2"/>
      <c r="C6855" s="2"/>
    </row>
    <row r="6856" spans="2:3" hidden="1">
      <c r="B6856" s="2"/>
      <c r="C6856" s="2"/>
    </row>
    <row r="6857" spans="2:3" hidden="1">
      <c r="B6857" s="2"/>
      <c r="C6857" s="2"/>
    </row>
    <row r="6858" spans="2:3" hidden="1">
      <c r="B6858" s="2"/>
      <c r="C6858" s="2"/>
    </row>
    <row r="6859" spans="2:3" hidden="1">
      <c r="B6859" s="2"/>
      <c r="C6859" s="2"/>
    </row>
    <row r="6860" spans="2:3" hidden="1">
      <c r="B6860" s="2"/>
      <c r="C6860" s="2"/>
    </row>
    <row r="6861" spans="2:3" hidden="1">
      <c r="B6861" s="2"/>
      <c r="C6861" s="2"/>
    </row>
    <row r="6862" spans="2:3" hidden="1">
      <c r="B6862" s="2"/>
      <c r="C6862" s="2"/>
    </row>
    <row r="6863" spans="2:3" hidden="1">
      <c r="B6863" s="2"/>
      <c r="C6863" s="2"/>
    </row>
    <row r="6864" spans="2:3" hidden="1">
      <c r="B6864" s="2"/>
      <c r="C6864" s="2"/>
    </row>
    <row r="6865" spans="2:3" hidden="1">
      <c r="B6865" s="2"/>
      <c r="C6865" s="2"/>
    </row>
    <row r="6866" spans="2:3" hidden="1">
      <c r="B6866" s="2"/>
      <c r="C6866" s="2"/>
    </row>
    <row r="6867" spans="2:3" hidden="1">
      <c r="B6867" s="2"/>
      <c r="C6867" s="2"/>
    </row>
    <row r="6868" spans="2:3" hidden="1">
      <c r="B6868" s="2"/>
      <c r="C6868" s="2"/>
    </row>
    <row r="6869" spans="2:3" hidden="1">
      <c r="B6869" s="2"/>
      <c r="C6869" s="2"/>
    </row>
    <row r="6870" spans="2:3" hidden="1">
      <c r="B6870" s="2"/>
      <c r="C6870" s="2"/>
    </row>
    <row r="6871" spans="2:3" hidden="1">
      <c r="B6871" s="2"/>
      <c r="C6871" s="2"/>
    </row>
    <row r="6872" spans="2:3" hidden="1">
      <c r="B6872" s="2"/>
      <c r="C6872" s="2"/>
    </row>
    <row r="6873" spans="2:3" hidden="1">
      <c r="B6873" s="2"/>
      <c r="C6873" s="2"/>
    </row>
    <row r="6874" spans="2:3" hidden="1">
      <c r="B6874" s="2"/>
      <c r="C6874" s="2"/>
    </row>
    <row r="6875" spans="2:3" hidden="1">
      <c r="B6875" s="2"/>
      <c r="C6875" s="2"/>
    </row>
    <row r="6876" spans="2:3" hidden="1">
      <c r="B6876" s="2"/>
      <c r="C6876" s="2"/>
    </row>
    <row r="6877" spans="2:3" hidden="1">
      <c r="B6877" s="2"/>
      <c r="C6877" s="2"/>
    </row>
    <row r="6878" spans="2:3" hidden="1">
      <c r="B6878" s="2"/>
      <c r="C6878" s="2"/>
    </row>
    <row r="6879" spans="2:3" hidden="1">
      <c r="B6879" s="2"/>
      <c r="C6879" s="2"/>
    </row>
    <row r="6880" spans="2:3" hidden="1">
      <c r="B6880" s="2"/>
      <c r="C6880" s="2"/>
    </row>
    <row r="6881" spans="2:3" hidden="1">
      <c r="B6881" s="2"/>
      <c r="C6881" s="2"/>
    </row>
    <row r="6882" spans="2:3" hidden="1">
      <c r="B6882" s="2"/>
      <c r="C6882" s="2"/>
    </row>
    <row r="6883" spans="2:3" hidden="1">
      <c r="B6883" s="2"/>
      <c r="C6883" s="2"/>
    </row>
    <row r="6884" spans="2:3" hidden="1">
      <c r="B6884" s="2"/>
      <c r="C6884" s="2"/>
    </row>
    <row r="6885" spans="2:3" hidden="1">
      <c r="B6885" s="2"/>
      <c r="C6885" s="2"/>
    </row>
    <row r="6886" spans="2:3" hidden="1">
      <c r="B6886" s="2"/>
      <c r="C6886" s="2"/>
    </row>
    <row r="6887" spans="2:3" hidden="1">
      <c r="B6887" s="2"/>
      <c r="C6887" s="2"/>
    </row>
    <row r="6888" spans="2:3" hidden="1">
      <c r="B6888" s="2"/>
      <c r="C6888" s="2"/>
    </row>
    <row r="6889" spans="2:3" hidden="1">
      <c r="B6889" s="2"/>
      <c r="C6889" s="2"/>
    </row>
    <row r="6890" spans="2:3" hidden="1">
      <c r="B6890" s="2"/>
      <c r="C6890" s="2"/>
    </row>
    <row r="6891" spans="2:3" hidden="1">
      <c r="B6891" s="2"/>
      <c r="C6891" s="2"/>
    </row>
    <row r="6892" spans="2:3" hidden="1">
      <c r="B6892" s="2"/>
      <c r="C6892" s="2"/>
    </row>
    <row r="6893" spans="2:3" hidden="1">
      <c r="B6893" s="2"/>
      <c r="C6893" s="2"/>
    </row>
    <row r="6894" spans="2:3" hidden="1">
      <c r="B6894" s="2"/>
      <c r="C6894" s="2"/>
    </row>
    <row r="6895" spans="2:3" hidden="1">
      <c r="B6895" s="2"/>
      <c r="C6895" s="2"/>
    </row>
    <row r="6896" spans="2:3" hidden="1">
      <c r="B6896" s="2"/>
      <c r="C6896" s="2"/>
    </row>
    <row r="6897" spans="2:3" hidden="1">
      <c r="B6897" s="2"/>
      <c r="C6897" s="2"/>
    </row>
    <row r="6898" spans="2:3" hidden="1">
      <c r="B6898" s="2"/>
      <c r="C6898" s="2"/>
    </row>
    <row r="6899" spans="2:3" hidden="1">
      <c r="B6899" s="2"/>
      <c r="C6899" s="2"/>
    </row>
    <row r="6900" spans="2:3" hidden="1">
      <c r="B6900" s="2"/>
      <c r="C6900" s="2"/>
    </row>
    <row r="6901" spans="2:3" hidden="1">
      <c r="B6901" s="2"/>
      <c r="C6901" s="2"/>
    </row>
    <row r="6902" spans="2:3" hidden="1">
      <c r="B6902" s="2"/>
      <c r="C6902" s="2"/>
    </row>
    <row r="6903" spans="2:3" hidden="1">
      <c r="B6903" s="2"/>
      <c r="C6903" s="2"/>
    </row>
    <row r="6904" spans="2:3" hidden="1">
      <c r="B6904" s="2"/>
      <c r="C6904" s="2"/>
    </row>
    <row r="6905" spans="2:3" hidden="1">
      <c r="B6905" s="2"/>
      <c r="C6905" s="2"/>
    </row>
    <row r="6906" spans="2:3" hidden="1">
      <c r="B6906" s="2"/>
      <c r="C6906" s="2"/>
    </row>
    <row r="6907" spans="2:3" hidden="1">
      <c r="B6907" s="2"/>
      <c r="C6907" s="2"/>
    </row>
    <row r="6908" spans="2:3" hidden="1">
      <c r="B6908" s="2"/>
      <c r="C6908" s="2"/>
    </row>
    <row r="6909" spans="2:3" hidden="1">
      <c r="B6909" s="2"/>
      <c r="C6909" s="2"/>
    </row>
    <row r="6910" spans="2:3" hidden="1">
      <c r="B6910" s="2"/>
      <c r="C6910" s="2"/>
    </row>
    <row r="6911" spans="2:3" hidden="1">
      <c r="B6911" s="2"/>
      <c r="C6911" s="2"/>
    </row>
    <row r="6912" spans="2:3" hidden="1">
      <c r="B6912" s="2"/>
      <c r="C6912" s="2"/>
    </row>
    <row r="6913" spans="2:3" hidden="1">
      <c r="B6913" s="2"/>
      <c r="C6913" s="2"/>
    </row>
    <row r="6914" spans="2:3" hidden="1">
      <c r="B6914" s="2"/>
      <c r="C6914" s="2"/>
    </row>
    <row r="6915" spans="2:3" hidden="1">
      <c r="B6915" s="2"/>
      <c r="C6915" s="2"/>
    </row>
    <row r="6916" spans="2:3" hidden="1">
      <c r="B6916" s="2"/>
      <c r="C6916" s="2"/>
    </row>
    <row r="6917" spans="2:3" hidden="1">
      <c r="B6917" s="2"/>
      <c r="C6917" s="2"/>
    </row>
    <row r="6918" spans="2:3" hidden="1">
      <c r="B6918" s="2"/>
      <c r="C6918" s="2"/>
    </row>
    <row r="6919" spans="2:3" hidden="1">
      <c r="B6919" s="2"/>
      <c r="C6919" s="2"/>
    </row>
    <row r="6920" spans="2:3" hidden="1">
      <c r="B6920" s="2"/>
      <c r="C6920" s="2"/>
    </row>
    <row r="6921" spans="2:3" hidden="1">
      <c r="B6921" s="2"/>
      <c r="C6921" s="2"/>
    </row>
    <row r="6922" spans="2:3" hidden="1">
      <c r="B6922" s="2"/>
      <c r="C6922" s="2"/>
    </row>
    <row r="6923" spans="2:3" hidden="1">
      <c r="B6923" s="2"/>
      <c r="C6923" s="2"/>
    </row>
    <row r="6924" spans="2:3" hidden="1">
      <c r="B6924" s="2"/>
      <c r="C6924" s="2"/>
    </row>
    <row r="6925" spans="2:3" hidden="1">
      <c r="B6925" s="2"/>
      <c r="C6925" s="2"/>
    </row>
    <row r="6926" spans="2:3" hidden="1">
      <c r="B6926" s="2"/>
      <c r="C6926" s="2"/>
    </row>
    <row r="6927" spans="2:3" hidden="1">
      <c r="B6927" s="2"/>
      <c r="C6927" s="2"/>
    </row>
    <row r="6928" spans="2:3" hidden="1">
      <c r="B6928" s="2"/>
      <c r="C6928" s="2"/>
    </row>
    <row r="6929" spans="2:3" hidden="1">
      <c r="B6929" s="2"/>
      <c r="C6929" s="2"/>
    </row>
    <row r="6930" spans="2:3" hidden="1">
      <c r="B6930" s="2"/>
      <c r="C6930" s="2"/>
    </row>
    <row r="6931" spans="2:3" hidden="1">
      <c r="B6931" s="2"/>
      <c r="C6931" s="2"/>
    </row>
    <row r="6932" spans="2:3" hidden="1">
      <c r="B6932" s="2"/>
      <c r="C6932" s="2"/>
    </row>
    <row r="6933" spans="2:3" hidden="1">
      <c r="B6933" s="2"/>
      <c r="C6933" s="2"/>
    </row>
    <row r="6934" spans="2:3" hidden="1">
      <c r="B6934" s="2"/>
      <c r="C6934" s="2"/>
    </row>
    <row r="6935" spans="2:3" hidden="1">
      <c r="B6935" s="2"/>
      <c r="C6935" s="2"/>
    </row>
    <row r="6936" spans="2:3" hidden="1">
      <c r="B6936" s="2"/>
      <c r="C6936" s="2"/>
    </row>
    <row r="6937" spans="2:3" hidden="1">
      <c r="B6937" s="2"/>
      <c r="C6937" s="2"/>
    </row>
    <row r="6938" spans="2:3" hidden="1">
      <c r="B6938" s="2"/>
      <c r="C6938" s="2"/>
    </row>
    <row r="6939" spans="2:3" hidden="1">
      <c r="B6939" s="2"/>
      <c r="C6939" s="2"/>
    </row>
    <row r="6940" spans="2:3" hidden="1">
      <c r="B6940" s="2"/>
      <c r="C6940" s="2"/>
    </row>
    <row r="6941" spans="2:3" hidden="1">
      <c r="B6941" s="2"/>
      <c r="C6941" s="2"/>
    </row>
    <row r="6942" spans="2:3" hidden="1">
      <c r="B6942" s="2"/>
      <c r="C6942" s="2"/>
    </row>
    <row r="6943" spans="2:3" hidden="1">
      <c r="B6943" s="2"/>
      <c r="C6943" s="2"/>
    </row>
    <row r="6944" spans="2:3" hidden="1">
      <c r="B6944" s="2"/>
      <c r="C6944" s="2"/>
    </row>
    <row r="6945" spans="2:3" hidden="1">
      <c r="B6945" s="2"/>
      <c r="C6945" s="2"/>
    </row>
    <row r="6946" spans="2:3" hidden="1">
      <c r="B6946" s="2"/>
      <c r="C6946" s="2"/>
    </row>
    <row r="6947" spans="2:3" hidden="1">
      <c r="B6947" s="2"/>
      <c r="C6947" s="2"/>
    </row>
    <row r="6948" spans="2:3" hidden="1">
      <c r="B6948" s="2"/>
      <c r="C6948" s="2"/>
    </row>
    <row r="6949" spans="2:3" hidden="1">
      <c r="B6949" s="2"/>
      <c r="C6949" s="2"/>
    </row>
    <row r="6950" spans="2:3" hidden="1">
      <c r="B6950" s="2"/>
      <c r="C6950" s="2"/>
    </row>
    <row r="6951" spans="2:3" hidden="1">
      <c r="B6951" s="2"/>
      <c r="C6951" s="2"/>
    </row>
    <row r="6952" spans="2:3" hidden="1">
      <c r="B6952" s="2"/>
      <c r="C6952" s="2"/>
    </row>
    <row r="6953" spans="2:3" hidden="1">
      <c r="B6953" s="2"/>
      <c r="C6953" s="2"/>
    </row>
    <row r="6954" spans="2:3" hidden="1">
      <c r="B6954" s="2"/>
      <c r="C6954" s="2"/>
    </row>
    <row r="6955" spans="2:3" hidden="1">
      <c r="B6955" s="2"/>
      <c r="C6955" s="2"/>
    </row>
    <row r="6956" spans="2:3" hidden="1">
      <c r="B6956" s="2"/>
      <c r="C6956" s="2"/>
    </row>
    <row r="6957" spans="2:3" hidden="1">
      <c r="B6957" s="2"/>
      <c r="C6957" s="2"/>
    </row>
    <row r="6958" spans="2:3" hidden="1">
      <c r="B6958" s="2"/>
      <c r="C6958" s="2"/>
    </row>
    <row r="6959" spans="2:3" hidden="1">
      <c r="B6959" s="2"/>
      <c r="C6959" s="2"/>
    </row>
    <row r="6960" spans="2:3" hidden="1">
      <c r="B6960" s="2"/>
      <c r="C6960" s="2"/>
    </row>
    <row r="6961" spans="2:3" hidden="1">
      <c r="B6961" s="2"/>
      <c r="C6961" s="2"/>
    </row>
    <row r="6962" spans="2:3" hidden="1">
      <c r="B6962" s="2"/>
      <c r="C6962" s="2"/>
    </row>
    <row r="6963" spans="2:3" hidden="1">
      <c r="B6963" s="2"/>
      <c r="C6963" s="2"/>
    </row>
    <row r="6964" spans="2:3" hidden="1">
      <c r="B6964" s="2"/>
      <c r="C6964" s="2"/>
    </row>
    <row r="6965" spans="2:3" hidden="1">
      <c r="B6965" s="2"/>
      <c r="C6965" s="2"/>
    </row>
    <row r="6966" spans="2:3" hidden="1">
      <c r="B6966" s="2"/>
      <c r="C6966" s="2"/>
    </row>
    <row r="6967" spans="2:3" hidden="1">
      <c r="B6967" s="2"/>
      <c r="C6967" s="2"/>
    </row>
    <row r="6968" spans="2:3" hidden="1">
      <c r="B6968" s="2"/>
      <c r="C6968" s="2"/>
    </row>
    <row r="6969" spans="2:3" hidden="1">
      <c r="B6969" s="2"/>
      <c r="C6969" s="2"/>
    </row>
    <row r="6970" spans="2:3" hidden="1">
      <c r="B6970" s="2"/>
      <c r="C6970" s="2"/>
    </row>
    <row r="6971" spans="2:3" hidden="1">
      <c r="B6971" s="2"/>
      <c r="C6971" s="2"/>
    </row>
    <row r="6972" spans="2:3" hidden="1">
      <c r="B6972" s="2"/>
      <c r="C6972" s="2"/>
    </row>
    <row r="6973" spans="2:3" hidden="1">
      <c r="B6973" s="2"/>
      <c r="C6973" s="2"/>
    </row>
    <row r="6974" spans="2:3" hidden="1">
      <c r="B6974" s="2"/>
      <c r="C6974" s="2"/>
    </row>
    <row r="6975" spans="2:3" hidden="1">
      <c r="B6975" s="2"/>
      <c r="C6975" s="2"/>
    </row>
    <row r="6976" spans="2:3" hidden="1">
      <c r="B6976" s="2"/>
      <c r="C6976" s="2"/>
    </row>
    <row r="6977" spans="2:3" hidden="1">
      <c r="B6977" s="2"/>
      <c r="C6977" s="2"/>
    </row>
    <row r="6978" spans="2:3" hidden="1">
      <c r="B6978" s="2"/>
      <c r="C6978" s="2"/>
    </row>
    <row r="6979" spans="2:3" hidden="1">
      <c r="B6979" s="2"/>
      <c r="C6979" s="2"/>
    </row>
    <row r="6980" spans="2:3" hidden="1">
      <c r="B6980" s="2"/>
      <c r="C6980" s="2"/>
    </row>
    <row r="6981" spans="2:3" hidden="1">
      <c r="B6981" s="2"/>
      <c r="C6981" s="2"/>
    </row>
    <row r="6982" spans="2:3" hidden="1">
      <c r="B6982" s="2"/>
      <c r="C6982" s="2"/>
    </row>
    <row r="6983" spans="2:3" hidden="1">
      <c r="B6983" s="2"/>
      <c r="C6983" s="2"/>
    </row>
    <row r="6984" spans="2:3" hidden="1">
      <c r="B6984" s="2"/>
      <c r="C6984" s="2"/>
    </row>
    <row r="6985" spans="2:3" hidden="1">
      <c r="B6985" s="2"/>
      <c r="C6985" s="2"/>
    </row>
    <row r="6986" spans="2:3" hidden="1">
      <c r="B6986" s="2"/>
      <c r="C6986" s="2"/>
    </row>
    <row r="6987" spans="2:3" hidden="1">
      <c r="B6987" s="2"/>
      <c r="C6987" s="2"/>
    </row>
    <row r="6988" spans="2:3" hidden="1">
      <c r="B6988" s="2"/>
      <c r="C6988" s="2"/>
    </row>
    <row r="6989" spans="2:3" hidden="1">
      <c r="B6989" s="2"/>
      <c r="C6989" s="2"/>
    </row>
    <row r="6990" spans="2:3" hidden="1">
      <c r="B6990" s="2"/>
      <c r="C6990" s="2"/>
    </row>
    <row r="6991" spans="2:3" hidden="1">
      <c r="B6991" s="2"/>
      <c r="C6991" s="2"/>
    </row>
    <row r="6992" spans="2:3" hidden="1">
      <c r="B6992" s="2"/>
      <c r="C6992" s="2"/>
    </row>
    <row r="6993" spans="2:3" hidden="1">
      <c r="B6993" s="2"/>
      <c r="C6993" s="2"/>
    </row>
    <row r="6994" spans="2:3" hidden="1">
      <c r="B6994" s="2"/>
      <c r="C6994" s="2"/>
    </row>
    <row r="6995" spans="2:3" hidden="1">
      <c r="B6995" s="2"/>
      <c r="C6995" s="2"/>
    </row>
    <row r="6996" spans="2:3" hidden="1">
      <c r="B6996" s="2"/>
      <c r="C6996" s="2"/>
    </row>
    <row r="6997" spans="2:3" hidden="1">
      <c r="B6997" s="2"/>
      <c r="C6997" s="2"/>
    </row>
    <row r="6998" spans="2:3" hidden="1">
      <c r="B6998" s="2"/>
      <c r="C6998" s="2"/>
    </row>
    <row r="6999" spans="2:3" hidden="1">
      <c r="B6999" s="2"/>
      <c r="C6999" s="2"/>
    </row>
    <row r="7000" spans="2:3" hidden="1">
      <c r="B7000" s="2"/>
      <c r="C7000" s="2"/>
    </row>
    <row r="7001" spans="2:3" hidden="1">
      <c r="B7001" s="2"/>
      <c r="C7001" s="2"/>
    </row>
    <row r="7002" spans="2:3" hidden="1">
      <c r="B7002" s="2"/>
      <c r="C7002" s="2"/>
    </row>
    <row r="7003" spans="2:3" hidden="1">
      <c r="B7003" s="2"/>
      <c r="C7003" s="2"/>
    </row>
    <row r="7004" spans="2:3" hidden="1">
      <c r="B7004" s="2"/>
      <c r="C7004" s="2"/>
    </row>
    <row r="7005" spans="2:3" hidden="1">
      <c r="B7005" s="2"/>
      <c r="C7005" s="2"/>
    </row>
    <row r="7006" spans="2:3" hidden="1">
      <c r="B7006" s="2"/>
      <c r="C7006" s="2"/>
    </row>
    <row r="7007" spans="2:3" hidden="1">
      <c r="B7007" s="2"/>
      <c r="C7007" s="2"/>
    </row>
    <row r="7008" spans="2:3" hidden="1">
      <c r="B7008" s="2"/>
      <c r="C7008" s="2"/>
    </row>
    <row r="7009" spans="2:3" hidden="1">
      <c r="B7009" s="2"/>
      <c r="C7009" s="2"/>
    </row>
    <row r="7010" spans="2:3" hidden="1">
      <c r="B7010" s="2"/>
      <c r="C7010" s="2"/>
    </row>
    <row r="7011" spans="2:3" hidden="1">
      <c r="B7011" s="2"/>
      <c r="C7011" s="2"/>
    </row>
    <row r="7012" spans="2:3" hidden="1">
      <c r="B7012" s="2"/>
      <c r="C7012" s="2"/>
    </row>
    <row r="7013" spans="2:3" hidden="1">
      <c r="B7013" s="2"/>
      <c r="C7013" s="2"/>
    </row>
    <row r="7014" spans="2:3" hidden="1">
      <c r="B7014" s="2"/>
      <c r="C7014" s="2"/>
    </row>
    <row r="7015" spans="2:3" hidden="1">
      <c r="B7015" s="2"/>
      <c r="C7015" s="2"/>
    </row>
    <row r="7016" spans="2:3" hidden="1">
      <c r="B7016" s="2"/>
      <c r="C7016" s="2"/>
    </row>
    <row r="7017" spans="2:3" hidden="1">
      <c r="B7017" s="2"/>
      <c r="C7017" s="2"/>
    </row>
    <row r="7018" spans="2:3" hidden="1">
      <c r="B7018" s="2"/>
      <c r="C7018" s="2"/>
    </row>
    <row r="7019" spans="2:3" hidden="1">
      <c r="B7019" s="2"/>
      <c r="C7019" s="2"/>
    </row>
    <row r="7020" spans="2:3" hidden="1">
      <c r="B7020" s="2"/>
      <c r="C7020" s="2"/>
    </row>
    <row r="7021" spans="2:3" hidden="1">
      <c r="B7021" s="2"/>
      <c r="C7021" s="2"/>
    </row>
    <row r="7022" spans="2:3" hidden="1">
      <c r="B7022" s="2"/>
      <c r="C7022" s="2"/>
    </row>
    <row r="7023" spans="2:3" hidden="1">
      <c r="B7023" s="2"/>
      <c r="C7023" s="2"/>
    </row>
    <row r="7024" spans="2:3" hidden="1">
      <c r="B7024" s="2"/>
      <c r="C7024" s="2"/>
    </row>
    <row r="7025" spans="2:3" hidden="1">
      <c r="B7025" s="2"/>
      <c r="C7025" s="2"/>
    </row>
    <row r="7026" spans="2:3" hidden="1">
      <c r="B7026" s="2"/>
      <c r="C7026" s="2"/>
    </row>
    <row r="7027" spans="2:3" hidden="1">
      <c r="B7027" s="2"/>
      <c r="C7027" s="2"/>
    </row>
    <row r="7028" spans="2:3" hidden="1">
      <c r="B7028" s="2"/>
      <c r="C7028" s="2"/>
    </row>
    <row r="7029" spans="2:3" hidden="1">
      <c r="B7029" s="2"/>
      <c r="C7029" s="2"/>
    </row>
    <row r="7030" spans="2:3" hidden="1">
      <c r="B7030" s="2"/>
      <c r="C7030" s="2"/>
    </row>
    <row r="7031" spans="2:3" hidden="1">
      <c r="B7031" s="2"/>
      <c r="C7031" s="2"/>
    </row>
    <row r="7032" spans="2:3" hidden="1">
      <c r="B7032" s="2"/>
      <c r="C7032" s="2"/>
    </row>
    <row r="7033" spans="2:3" hidden="1">
      <c r="B7033" s="2"/>
      <c r="C7033" s="2"/>
    </row>
    <row r="7034" spans="2:3" hidden="1">
      <c r="B7034" s="2"/>
      <c r="C7034" s="2"/>
    </row>
    <row r="7035" spans="2:3" hidden="1">
      <c r="B7035" s="2"/>
      <c r="C7035" s="2"/>
    </row>
    <row r="7036" spans="2:3" hidden="1">
      <c r="B7036" s="2"/>
      <c r="C7036" s="2"/>
    </row>
    <row r="7037" spans="2:3" hidden="1">
      <c r="B7037" s="2"/>
      <c r="C7037" s="2"/>
    </row>
    <row r="7038" spans="2:3" hidden="1">
      <c r="B7038" s="2"/>
      <c r="C7038" s="2"/>
    </row>
    <row r="7039" spans="2:3" hidden="1">
      <c r="B7039" s="2"/>
      <c r="C7039" s="2"/>
    </row>
    <row r="7040" spans="2:3" hidden="1">
      <c r="B7040" s="2"/>
      <c r="C7040" s="2"/>
    </row>
    <row r="7041" spans="2:3" hidden="1">
      <c r="B7041" s="2"/>
      <c r="C7041" s="2"/>
    </row>
    <row r="7042" spans="2:3" hidden="1">
      <c r="B7042" s="2"/>
      <c r="C7042" s="2"/>
    </row>
    <row r="7043" spans="2:3" hidden="1">
      <c r="B7043" s="2"/>
      <c r="C7043" s="2"/>
    </row>
    <row r="7044" spans="2:3" hidden="1">
      <c r="B7044" s="2"/>
      <c r="C7044" s="2"/>
    </row>
    <row r="7045" spans="2:3" hidden="1">
      <c r="B7045" s="2"/>
      <c r="C7045" s="2"/>
    </row>
    <row r="7046" spans="2:3" hidden="1">
      <c r="B7046" s="2"/>
      <c r="C7046" s="2"/>
    </row>
    <row r="7047" spans="2:3" hidden="1">
      <c r="B7047" s="2"/>
      <c r="C7047" s="2"/>
    </row>
    <row r="7048" spans="2:3" hidden="1">
      <c r="B7048" s="2"/>
      <c r="C7048" s="2"/>
    </row>
    <row r="7049" spans="2:3" hidden="1">
      <c r="B7049" s="2"/>
      <c r="C7049" s="2"/>
    </row>
    <row r="7050" spans="2:3" hidden="1">
      <c r="B7050" s="2"/>
      <c r="C7050" s="2"/>
    </row>
    <row r="7051" spans="2:3" hidden="1">
      <c r="B7051" s="2"/>
      <c r="C7051" s="2"/>
    </row>
    <row r="7052" spans="2:3" hidden="1">
      <c r="B7052" s="2"/>
      <c r="C7052" s="2"/>
    </row>
    <row r="7053" spans="2:3" hidden="1">
      <c r="B7053" s="2"/>
      <c r="C7053" s="2"/>
    </row>
    <row r="7054" spans="2:3" hidden="1">
      <c r="B7054" s="2"/>
      <c r="C7054" s="2"/>
    </row>
    <row r="7055" spans="2:3" hidden="1">
      <c r="B7055" s="2"/>
      <c r="C7055" s="2"/>
    </row>
    <row r="7056" spans="2:3" hidden="1">
      <c r="B7056" s="2"/>
      <c r="C7056" s="2"/>
    </row>
    <row r="7057" spans="2:3" hidden="1">
      <c r="B7057" s="2"/>
      <c r="C7057" s="2"/>
    </row>
    <row r="7058" spans="2:3" hidden="1">
      <c r="B7058" s="2"/>
      <c r="C7058" s="2"/>
    </row>
    <row r="7059" spans="2:3" hidden="1">
      <c r="B7059" s="2"/>
      <c r="C7059" s="2"/>
    </row>
    <row r="7060" spans="2:3" hidden="1">
      <c r="B7060" s="2"/>
      <c r="C7060" s="2"/>
    </row>
    <row r="7061" spans="2:3" hidden="1">
      <c r="B7061" s="2"/>
      <c r="C7061" s="2"/>
    </row>
    <row r="7062" spans="2:3" hidden="1">
      <c r="B7062" s="2"/>
      <c r="C7062" s="2"/>
    </row>
    <row r="7063" spans="2:3" hidden="1">
      <c r="B7063" s="2"/>
      <c r="C7063" s="2"/>
    </row>
    <row r="7064" spans="2:3" hidden="1">
      <c r="B7064" s="2"/>
      <c r="C7064" s="2"/>
    </row>
    <row r="7065" spans="2:3" hidden="1">
      <c r="B7065" s="2"/>
      <c r="C7065" s="2"/>
    </row>
    <row r="7066" spans="2:3" hidden="1">
      <c r="B7066" s="2"/>
      <c r="C7066" s="2"/>
    </row>
    <row r="7067" spans="2:3" hidden="1">
      <c r="B7067" s="2"/>
      <c r="C7067" s="2"/>
    </row>
    <row r="7068" spans="2:3" hidden="1">
      <c r="B7068" s="2"/>
      <c r="C7068" s="2"/>
    </row>
    <row r="7069" spans="2:3" hidden="1">
      <c r="B7069" s="2"/>
      <c r="C7069" s="2"/>
    </row>
    <row r="7070" spans="2:3" hidden="1">
      <c r="B7070" s="2"/>
      <c r="C7070" s="2"/>
    </row>
    <row r="7071" spans="2:3" hidden="1">
      <c r="B7071" s="2"/>
      <c r="C7071" s="2"/>
    </row>
    <row r="7072" spans="2:3" hidden="1">
      <c r="B7072" s="2"/>
      <c r="C7072" s="2"/>
    </row>
    <row r="7073" spans="2:3" hidden="1">
      <c r="B7073" s="2"/>
      <c r="C7073" s="2"/>
    </row>
    <row r="7074" spans="2:3" hidden="1">
      <c r="B7074" s="2"/>
      <c r="C7074" s="2"/>
    </row>
    <row r="7075" spans="2:3" hidden="1">
      <c r="B7075" s="2"/>
      <c r="C7075" s="2"/>
    </row>
    <row r="7076" spans="2:3" hidden="1">
      <c r="B7076" s="2"/>
      <c r="C7076" s="2"/>
    </row>
    <row r="7077" spans="2:3" hidden="1">
      <c r="B7077" s="2"/>
      <c r="C7077" s="2"/>
    </row>
    <row r="7078" spans="2:3" hidden="1">
      <c r="B7078" s="2"/>
      <c r="C7078" s="2"/>
    </row>
    <row r="7079" spans="2:3" hidden="1">
      <c r="B7079" s="2"/>
      <c r="C7079" s="2"/>
    </row>
    <row r="7080" spans="2:3" hidden="1">
      <c r="B7080" s="2"/>
      <c r="C7080" s="2"/>
    </row>
    <row r="7081" spans="2:3" hidden="1">
      <c r="B7081" s="2"/>
      <c r="C7081" s="2"/>
    </row>
    <row r="7082" spans="2:3" hidden="1">
      <c r="B7082" s="2"/>
      <c r="C7082" s="2"/>
    </row>
    <row r="7083" spans="2:3" hidden="1">
      <c r="B7083" s="2"/>
      <c r="C7083" s="2"/>
    </row>
    <row r="7084" spans="2:3" hidden="1">
      <c r="B7084" s="2"/>
      <c r="C7084" s="2"/>
    </row>
    <row r="7085" spans="2:3" hidden="1">
      <c r="B7085" s="2"/>
      <c r="C7085" s="2"/>
    </row>
    <row r="7086" spans="2:3" hidden="1">
      <c r="B7086" s="2"/>
      <c r="C7086" s="2"/>
    </row>
    <row r="7087" spans="2:3" hidden="1">
      <c r="B7087" s="2"/>
      <c r="C7087" s="2"/>
    </row>
    <row r="7088" spans="2:3" hidden="1">
      <c r="B7088" s="2"/>
      <c r="C7088" s="2"/>
    </row>
    <row r="7089" spans="2:3" hidden="1">
      <c r="B7089" s="2"/>
      <c r="C7089" s="2"/>
    </row>
    <row r="7090" spans="2:3" hidden="1">
      <c r="B7090" s="2"/>
      <c r="C7090" s="2"/>
    </row>
    <row r="7091" spans="2:3" hidden="1">
      <c r="B7091" s="2"/>
      <c r="C7091" s="2"/>
    </row>
    <row r="7092" spans="2:3" hidden="1">
      <c r="B7092" s="2"/>
      <c r="C7092" s="2"/>
    </row>
    <row r="7093" spans="2:3" hidden="1">
      <c r="B7093" s="2"/>
      <c r="C7093" s="2"/>
    </row>
    <row r="7094" spans="2:3" hidden="1">
      <c r="B7094" s="2"/>
      <c r="C7094" s="2"/>
    </row>
    <row r="7095" spans="2:3" hidden="1">
      <c r="B7095" s="2"/>
      <c r="C7095" s="2"/>
    </row>
    <row r="7096" spans="2:3" hidden="1">
      <c r="B7096" s="2"/>
      <c r="C7096" s="2"/>
    </row>
    <row r="7097" spans="2:3" hidden="1">
      <c r="B7097" s="2"/>
      <c r="C7097" s="2"/>
    </row>
    <row r="7098" spans="2:3" hidden="1">
      <c r="B7098" s="2"/>
      <c r="C7098" s="2"/>
    </row>
    <row r="7099" spans="2:3" hidden="1">
      <c r="B7099" s="2"/>
      <c r="C7099" s="2"/>
    </row>
    <row r="7100" spans="2:3" hidden="1">
      <c r="B7100" s="2"/>
      <c r="C7100" s="2"/>
    </row>
    <row r="7101" spans="2:3" hidden="1">
      <c r="B7101" s="2"/>
      <c r="C7101" s="2"/>
    </row>
    <row r="7102" spans="2:3" hidden="1">
      <c r="B7102" s="2"/>
      <c r="C7102" s="2"/>
    </row>
    <row r="7103" spans="2:3" hidden="1">
      <c r="B7103" s="2"/>
      <c r="C7103" s="2"/>
    </row>
    <row r="7104" spans="2:3" hidden="1">
      <c r="B7104" s="2"/>
      <c r="C7104" s="2"/>
    </row>
    <row r="7105" spans="2:3" hidden="1">
      <c r="B7105" s="2"/>
      <c r="C7105" s="2"/>
    </row>
    <row r="7106" spans="2:3" hidden="1">
      <c r="B7106" s="2"/>
      <c r="C7106" s="2"/>
    </row>
    <row r="7107" spans="2:3" hidden="1">
      <c r="B7107" s="2"/>
      <c r="C7107" s="2"/>
    </row>
    <row r="7108" spans="2:3" hidden="1">
      <c r="B7108" s="2"/>
      <c r="C7108" s="2"/>
    </row>
    <row r="7109" spans="2:3" hidden="1">
      <c r="B7109" s="2"/>
      <c r="C7109" s="2"/>
    </row>
    <row r="7110" spans="2:3" hidden="1">
      <c r="B7110" s="2"/>
      <c r="C7110" s="2"/>
    </row>
    <row r="7111" spans="2:3" hidden="1">
      <c r="B7111" s="2"/>
      <c r="C7111" s="2"/>
    </row>
    <row r="7112" spans="2:3" hidden="1">
      <c r="B7112" s="2"/>
      <c r="C7112" s="2"/>
    </row>
    <row r="7113" spans="2:3" hidden="1">
      <c r="B7113" s="2"/>
      <c r="C7113" s="2"/>
    </row>
    <row r="7114" spans="2:3" hidden="1">
      <c r="B7114" s="2"/>
      <c r="C7114" s="2"/>
    </row>
    <row r="7115" spans="2:3" hidden="1">
      <c r="B7115" s="2"/>
      <c r="C7115" s="2"/>
    </row>
    <row r="7116" spans="2:3" hidden="1">
      <c r="B7116" s="2"/>
      <c r="C7116" s="2"/>
    </row>
    <row r="7117" spans="2:3" hidden="1">
      <c r="B7117" s="2"/>
      <c r="C7117" s="2"/>
    </row>
    <row r="7118" spans="2:3" hidden="1">
      <c r="B7118" s="2"/>
      <c r="C7118" s="2"/>
    </row>
    <row r="7119" spans="2:3" hidden="1">
      <c r="B7119" s="2"/>
      <c r="C7119" s="2"/>
    </row>
    <row r="7120" spans="2:3" hidden="1">
      <c r="B7120" s="2"/>
      <c r="C7120" s="2"/>
    </row>
    <row r="7121" spans="2:3" hidden="1">
      <c r="B7121" s="2"/>
      <c r="C7121" s="2"/>
    </row>
    <row r="7122" spans="2:3" hidden="1">
      <c r="B7122" s="2"/>
      <c r="C7122" s="2"/>
    </row>
    <row r="7123" spans="2:3" hidden="1">
      <c r="B7123" s="2"/>
      <c r="C7123" s="2"/>
    </row>
    <row r="7124" spans="2:3" hidden="1">
      <c r="B7124" s="2"/>
      <c r="C7124" s="2"/>
    </row>
    <row r="7125" spans="2:3" hidden="1">
      <c r="B7125" s="2"/>
      <c r="C7125" s="2"/>
    </row>
    <row r="7126" spans="2:3" hidden="1">
      <c r="B7126" s="2"/>
      <c r="C7126" s="2"/>
    </row>
    <row r="7127" spans="2:3" hidden="1">
      <c r="B7127" s="2"/>
      <c r="C7127" s="2"/>
    </row>
    <row r="7128" spans="2:3" hidden="1">
      <c r="B7128" s="2"/>
      <c r="C7128" s="2"/>
    </row>
    <row r="7129" spans="2:3" hidden="1">
      <c r="B7129" s="2"/>
      <c r="C7129" s="2"/>
    </row>
    <row r="7130" spans="2:3" hidden="1">
      <c r="B7130" s="2"/>
      <c r="C7130" s="2"/>
    </row>
    <row r="7131" spans="2:3" hidden="1">
      <c r="B7131" s="2"/>
      <c r="C7131" s="2"/>
    </row>
    <row r="7132" spans="2:3" hidden="1">
      <c r="B7132" s="2"/>
      <c r="C7132" s="2"/>
    </row>
    <row r="7133" spans="2:3" hidden="1">
      <c r="B7133" s="2"/>
      <c r="C7133" s="2"/>
    </row>
    <row r="7134" spans="2:3" hidden="1">
      <c r="B7134" s="2"/>
      <c r="C7134" s="2"/>
    </row>
    <row r="7135" spans="2:3" hidden="1">
      <c r="B7135" s="2"/>
      <c r="C7135" s="2"/>
    </row>
    <row r="7136" spans="2:3" hidden="1">
      <c r="B7136" s="2"/>
      <c r="C7136" s="2"/>
    </row>
    <row r="7137" spans="2:3" hidden="1">
      <c r="B7137" s="2"/>
      <c r="C7137" s="2"/>
    </row>
    <row r="7138" spans="2:3" hidden="1">
      <c r="B7138" s="2"/>
      <c r="C7138" s="2"/>
    </row>
    <row r="7139" spans="2:3" hidden="1">
      <c r="B7139" s="2"/>
      <c r="C7139" s="2"/>
    </row>
    <row r="7140" spans="2:3" hidden="1">
      <c r="B7140" s="2"/>
      <c r="C7140" s="2"/>
    </row>
    <row r="7141" spans="2:3" hidden="1">
      <c r="B7141" s="2"/>
      <c r="C7141" s="2"/>
    </row>
    <row r="7142" spans="2:3" hidden="1">
      <c r="B7142" s="2"/>
      <c r="C7142" s="2"/>
    </row>
    <row r="7143" spans="2:3" hidden="1">
      <c r="B7143" s="2"/>
      <c r="C7143" s="2"/>
    </row>
    <row r="7144" spans="2:3" hidden="1">
      <c r="B7144" s="2"/>
      <c r="C7144" s="2"/>
    </row>
    <row r="7145" spans="2:3" hidden="1">
      <c r="B7145" s="2"/>
      <c r="C7145" s="2"/>
    </row>
    <row r="7146" spans="2:3" hidden="1">
      <c r="B7146" s="2"/>
      <c r="C7146" s="2"/>
    </row>
    <row r="7147" spans="2:3" hidden="1">
      <c r="B7147" s="2"/>
      <c r="C7147" s="2"/>
    </row>
    <row r="7148" spans="2:3" hidden="1">
      <c r="B7148" s="2"/>
      <c r="C7148" s="2"/>
    </row>
    <row r="7149" spans="2:3" hidden="1">
      <c r="B7149" s="2"/>
      <c r="C7149" s="2"/>
    </row>
    <row r="7150" spans="2:3" hidden="1">
      <c r="B7150" s="2"/>
      <c r="C7150" s="2"/>
    </row>
    <row r="7151" spans="2:3" hidden="1">
      <c r="B7151" s="2"/>
      <c r="C7151" s="2"/>
    </row>
    <row r="7152" spans="2:3" hidden="1">
      <c r="B7152" s="2"/>
      <c r="C7152" s="2"/>
    </row>
    <row r="7153" spans="2:3" hidden="1">
      <c r="B7153" s="2"/>
      <c r="C7153" s="2"/>
    </row>
    <row r="7154" spans="2:3" hidden="1">
      <c r="B7154" s="2"/>
      <c r="C7154" s="2"/>
    </row>
    <row r="7155" spans="2:3" hidden="1">
      <c r="B7155" s="2"/>
      <c r="C7155" s="2"/>
    </row>
    <row r="7156" spans="2:3" hidden="1">
      <c r="B7156" s="2"/>
      <c r="C7156" s="2"/>
    </row>
    <row r="7157" spans="2:3" hidden="1">
      <c r="B7157" s="2"/>
      <c r="C7157" s="2"/>
    </row>
    <row r="7158" spans="2:3" hidden="1">
      <c r="B7158" s="2"/>
      <c r="C7158" s="2"/>
    </row>
    <row r="7159" spans="2:3" hidden="1">
      <c r="B7159" s="2"/>
      <c r="C7159" s="2"/>
    </row>
    <row r="7160" spans="2:3" hidden="1">
      <c r="B7160" s="2"/>
      <c r="C7160" s="2"/>
    </row>
    <row r="7161" spans="2:3" hidden="1">
      <c r="B7161" s="2"/>
      <c r="C7161" s="2"/>
    </row>
    <row r="7162" spans="2:3" hidden="1">
      <c r="B7162" s="2"/>
      <c r="C7162" s="2"/>
    </row>
    <row r="7163" spans="2:3" hidden="1">
      <c r="B7163" s="2"/>
      <c r="C7163" s="2"/>
    </row>
    <row r="7164" spans="2:3" hidden="1">
      <c r="B7164" s="2"/>
      <c r="C7164" s="2"/>
    </row>
    <row r="7165" spans="2:3" hidden="1">
      <c r="B7165" s="2"/>
      <c r="C7165" s="2"/>
    </row>
    <row r="7166" spans="2:3" hidden="1">
      <c r="B7166" s="2"/>
      <c r="C7166" s="2"/>
    </row>
    <row r="7167" spans="2:3" hidden="1">
      <c r="B7167" s="2"/>
      <c r="C7167" s="2"/>
    </row>
    <row r="7168" spans="2:3" hidden="1">
      <c r="B7168" s="2"/>
      <c r="C7168" s="2"/>
    </row>
    <row r="7169" spans="2:3" hidden="1">
      <c r="B7169" s="2"/>
      <c r="C7169" s="2"/>
    </row>
    <row r="7170" spans="2:3" hidden="1">
      <c r="B7170" s="2"/>
      <c r="C7170" s="2"/>
    </row>
    <row r="7171" spans="2:3" hidden="1">
      <c r="B7171" s="2"/>
      <c r="C7171" s="2"/>
    </row>
    <row r="7172" spans="2:3" hidden="1">
      <c r="B7172" s="2"/>
      <c r="C7172" s="2"/>
    </row>
    <row r="7173" spans="2:3" hidden="1">
      <c r="B7173" s="2"/>
      <c r="C7173" s="2"/>
    </row>
    <row r="7174" spans="2:3" hidden="1">
      <c r="B7174" s="2"/>
      <c r="C7174" s="2"/>
    </row>
    <row r="7175" spans="2:3" hidden="1">
      <c r="B7175" s="2"/>
      <c r="C7175" s="2"/>
    </row>
    <row r="7176" spans="2:3" hidden="1">
      <c r="B7176" s="2"/>
      <c r="C7176" s="2"/>
    </row>
    <row r="7177" spans="2:3" hidden="1">
      <c r="B7177" s="2"/>
      <c r="C7177" s="2"/>
    </row>
    <row r="7178" spans="2:3" hidden="1">
      <c r="B7178" s="2"/>
      <c r="C7178" s="2"/>
    </row>
    <row r="7179" spans="2:3" hidden="1">
      <c r="B7179" s="2"/>
      <c r="C7179" s="2"/>
    </row>
    <row r="7180" spans="2:3" hidden="1">
      <c r="B7180" s="2"/>
      <c r="C7180" s="2"/>
    </row>
    <row r="7181" spans="2:3" hidden="1">
      <c r="B7181" s="2"/>
      <c r="C7181" s="2"/>
    </row>
    <row r="7182" spans="2:3" hidden="1">
      <c r="B7182" s="2"/>
      <c r="C7182" s="2"/>
    </row>
    <row r="7183" spans="2:3" hidden="1">
      <c r="B7183" s="2"/>
      <c r="C7183" s="2"/>
    </row>
    <row r="7184" spans="2:3" hidden="1">
      <c r="B7184" s="2"/>
      <c r="C7184" s="2"/>
    </row>
    <row r="7185" spans="2:3" hidden="1">
      <c r="B7185" s="2"/>
      <c r="C7185" s="2"/>
    </row>
    <row r="7186" spans="2:3" hidden="1">
      <c r="B7186" s="2"/>
      <c r="C7186" s="2"/>
    </row>
    <row r="7187" spans="2:3" hidden="1">
      <c r="B7187" s="2"/>
      <c r="C7187" s="2"/>
    </row>
    <row r="7188" spans="2:3" hidden="1">
      <c r="B7188" s="2"/>
      <c r="C7188" s="2"/>
    </row>
    <row r="7189" spans="2:3" hidden="1">
      <c r="B7189" s="2"/>
      <c r="C7189" s="2"/>
    </row>
    <row r="7190" spans="2:3" hidden="1">
      <c r="B7190" s="2"/>
      <c r="C7190" s="2"/>
    </row>
    <row r="7191" spans="2:3" hidden="1">
      <c r="B7191" s="2"/>
      <c r="C7191" s="2"/>
    </row>
    <row r="7192" spans="2:3" hidden="1">
      <c r="B7192" s="2"/>
      <c r="C7192" s="2"/>
    </row>
    <row r="7193" spans="2:3" hidden="1">
      <c r="B7193" s="2"/>
      <c r="C7193" s="2"/>
    </row>
    <row r="7194" spans="2:3" hidden="1">
      <c r="B7194" s="2"/>
      <c r="C7194" s="2"/>
    </row>
    <row r="7195" spans="2:3" hidden="1">
      <c r="B7195" s="2"/>
      <c r="C7195" s="2"/>
    </row>
    <row r="7196" spans="2:3" hidden="1">
      <c r="B7196" s="2"/>
      <c r="C7196" s="2"/>
    </row>
    <row r="7197" spans="2:3" hidden="1">
      <c r="B7197" s="2"/>
      <c r="C7197" s="2"/>
    </row>
    <row r="7198" spans="2:3" hidden="1">
      <c r="B7198" s="2"/>
      <c r="C7198" s="2"/>
    </row>
    <row r="7199" spans="2:3" hidden="1">
      <c r="B7199" s="2"/>
      <c r="C7199" s="2"/>
    </row>
    <row r="7200" spans="2:3" hidden="1">
      <c r="B7200" s="2"/>
      <c r="C7200" s="2"/>
    </row>
    <row r="7201" spans="2:3" hidden="1">
      <c r="B7201" s="2"/>
      <c r="C7201" s="2"/>
    </row>
    <row r="7202" spans="2:3" hidden="1">
      <c r="B7202" s="2"/>
      <c r="C7202" s="2"/>
    </row>
    <row r="7203" spans="2:3" hidden="1">
      <c r="B7203" s="2"/>
      <c r="C7203" s="2"/>
    </row>
    <row r="7204" spans="2:3" hidden="1">
      <c r="B7204" s="2"/>
      <c r="C7204" s="2"/>
    </row>
    <row r="7205" spans="2:3" hidden="1">
      <c r="B7205" s="2"/>
      <c r="C7205" s="2"/>
    </row>
    <row r="7206" spans="2:3" hidden="1">
      <c r="B7206" s="2"/>
      <c r="C7206" s="2"/>
    </row>
    <row r="7207" spans="2:3" hidden="1">
      <c r="B7207" s="2"/>
      <c r="C7207" s="2"/>
    </row>
    <row r="7208" spans="2:3" hidden="1">
      <c r="B7208" s="2"/>
      <c r="C7208" s="2"/>
    </row>
    <row r="7209" spans="2:3" hidden="1">
      <c r="B7209" s="2"/>
      <c r="C7209" s="2"/>
    </row>
    <row r="7210" spans="2:3" hidden="1">
      <c r="B7210" s="2"/>
      <c r="C7210" s="2"/>
    </row>
    <row r="7211" spans="2:3" hidden="1">
      <c r="B7211" s="2"/>
      <c r="C7211" s="2"/>
    </row>
    <row r="7212" spans="2:3" hidden="1">
      <c r="B7212" s="2"/>
      <c r="C7212" s="2"/>
    </row>
    <row r="7213" spans="2:3" hidden="1">
      <c r="B7213" s="2"/>
      <c r="C7213" s="2"/>
    </row>
    <row r="7214" spans="2:3" hidden="1">
      <c r="B7214" s="2"/>
      <c r="C7214" s="2"/>
    </row>
    <row r="7215" spans="2:3" hidden="1">
      <c r="B7215" s="2"/>
      <c r="C7215" s="2"/>
    </row>
    <row r="7216" spans="2:3" hidden="1">
      <c r="B7216" s="2"/>
      <c r="C7216" s="2"/>
    </row>
    <row r="7217" spans="2:3" hidden="1">
      <c r="B7217" s="2"/>
      <c r="C7217" s="2"/>
    </row>
    <row r="7218" spans="2:3" hidden="1">
      <c r="B7218" s="2"/>
      <c r="C7218" s="2"/>
    </row>
    <row r="7219" spans="2:3" hidden="1">
      <c r="B7219" s="2"/>
      <c r="C7219" s="2"/>
    </row>
    <row r="7220" spans="2:3" hidden="1">
      <c r="B7220" s="2"/>
      <c r="C7220" s="2"/>
    </row>
    <row r="7221" spans="2:3" hidden="1">
      <c r="B7221" s="2"/>
      <c r="C7221" s="2"/>
    </row>
    <row r="7222" spans="2:3" hidden="1">
      <c r="B7222" s="2"/>
      <c r="C7222" s="2"/>
    </row>
    <row r="7223" spans="2:3" hidden="1">
      <c r="B7223" s="2"/>
      <c r="C7223" s="2"/>
    </row>
    <row r="7224" spans="2:3" hidden="1">
      <c r="B7224" s="2"/>
      <c r="C7224" s="2"/>
    </row>
    <row r="7225" spans="2:3" hidden="1">
      <c r="B7225" s="2"/>
      <c r="C7225" s="2"/>
    </row>
    <row r="7226" spans="2:3" hidden="1">
      <c r="B7226" s="2"/>
      <c r="C7226" s="2"/>
    </row>
    <row r="7227" spans="2:3" hidden="1">
      <c r="B7227" s="2"/>
      <c r="C7227" s="2"/>
    </row>
    <row r="7228" spans="2:3" hidden="1">
      <c r="B7228" s="2"/>
      <c r="C7228" s="2"/>
    </row>
    <row r="7229" spans="2:3" hidden="1">
      <c r="B7229" s="2"/>
      <c r="C7229" s="2"/>
    </row>
    <row r="7230" spans="2:3" hidden="1">
      <c r="B7230" s="2"/>
      <c r="C7230" s="2"/>
    </row>
    <row r="7231" spans="2:3" hidden="1">
      <c r="B7231" s="2"/>
      <c r="C7231" s="2"/>
    </row>
    <row r="7232" spans="2:3" hidden="1">
      <c r="B7232" s="2"/>
      <c r="C7232" s="2"/>
    </row>
    <row r="7233" spans="2:3" hidden="1">
      <c r="B7233" s="2"/>
      <c r="C7233" s="2"/>
    </row>
    <row r="7234" spans="2:3" hidden="1">
      <c r="B7234" s="2"/>
      <c r="C7234" s="2"/>
    </row>
    <row r="7235" spans="2:3" hidden="1">
      <c r="B7235" s="2"/>
      <c r="C7235" s="2"/>
    </row>
    <row r="7236" spans="2:3" hidden="1">
      <c r="B7236" s="2"/>
      <c r="C7236" s="2"/>
    </row>
    <row r="7237" spans="2:3" hidden="1">
      <c r="B7237" s="2"/>
      <c r="C7237" s="2"/>
    </row>
    <row r="7238" spans="2:3" hidden="1">
      <c r="B7238" s="2"/>
      <c r="C7238" s="2"/>
    </row>
    <row r="7239" spans="2:3" hidden="1">
      <c r="B7239" s="2"/>
      <c r="C7239" s="2"/>
    </row>
    <row r="7240" spans="2:3" hidden="1">
      <c r="B7240" s="2"/>
      <c r="C7240" s="2"/>
    </row>
    <row r="7241" spans="2:3" hidden="1">
      <c r="B7241" s="2"/>
      <c r="C7241" s="2"/>
    </row>
    <row r="7242" spans="2:3" hidden="1">
      <c r="B7242" s="2"/>
      <c r="C7242" s="2"/>
    </row>
    <row r="7243" spans="2:3" hidden="1">
      <c r="B7243" s="2"/>
      <c r="C7243" s="2"/>
    </row>
    <row r="7244" spans="2:3" hidden="1">
      <c r="B7244" s="2"/>
      <c r="C7244" s="2"/>
    </row>
    <row r="7245" spans="2:3" hidden="1">
      <c r="B7245" s="2"/>
      <c r="C7245" s="2"/>
    </row>
    <row r="7246" spans="2:3" hidden="1">
      <c r="B7246" s="2"/>
      <c r="C7246" s="2"/>
    </row>
    <row r="7247" spans="2:3" hidden="1">
      <c r="B7247" s="2"/>
      <c r="C7247" s="2"/>
    </row>
    <row r="7248" spans="2:3" hidden="1">
      <c r="B7248" s="2"/>
      <c r="C7248" s="2"/>
    </row>
    <row r="7249" spans="2:3" hidden="1">
      <c r="B7249" s="2"/>
      <c r="C7249" s="2"/>
    </row>
    <row r="7250" spans="2:3" hidden="1">
      <c r="B7250" s="2"/>
      <c r="C7250" s="2"/>
    </row>
    <row r="7251" spans="2:3" hidden="1">
      <c r="B7251" s="2"/>
      <c r="C7251" s="2"/>
    </row>
    <row r="7252" spans="2:3" hidden="1">
      <c r="B7252" s="2"/>
      <c r="C7252" s="2"/>
    </row>
    <row r="7253" spans="2:3" hidden="1">
      <c r="B7253" s="2"/>
      <c r="C7253" s="2"/>
    </row>
    <row r="7254" spans="2:3" hidden="1">
      <c r="B7254" s="2"/>
      <c r="C7254" s="2"/>
    </row>
    <row r="7255" spans="2:3" hidden="1">
      <c r="B7255" s="2"/>
      <c r="C7255" s="2"/>
    </row>
    <row r="7256" spans="2:3" hidden="1">
      <c r="B7256" s="2"/>
      <c r="C7256" s="2"/>
    </row>
    <row r="7257" spans="2:3" hidden="1">
      <c r="B7257" s="2"/>
      <c r="C7257" s="2"/>
    </row>
    <row r="7258" spans="2:3" hidden="1">
      <c r="B7258" s="2"/>
      <c r="C7258" s="2"/>
    </row>
    <row r="7259" spans="2:3" hidden="1">
      <c r="B7259" s="2"/>
      <c r="C7259" s="2"/>
    </row>
    <row r="7260" spans="2:3" hidden="1">
      <c r="B7260" s="2"/>
      <c r="C7260" s="2"/>
    </row>
    <row r="7261" spans="2:3" hidden="1">
      <c r="B7261" s="2"/>
      <c r="C7261" s="2"/>
    </row>
    <row r="7262" spans="2:3" hidden="1">
      <c r="B7262" s="2"/>
      <c r="C7262" s="2"/>
    </row>
    <row r="7263" spans="2:3" hidden="1">
      <c r="B7263" s="2"/>
      <c r="C7263" s="2"/>
    </row>
    <row r="7264" spans="2:3" hidden="1">
      <c r="B7264" s="2"/>
      <c r="C7264" s="2"/>
    </row>
    <row r="7265" spans="2:3" hidden="1">
      <c r="B7265" s="2"/>
      <c r="C7265" s="2"/>
    </row>
    <row r="7266" spans="2:3" hidden="1">
      <c r="B7266" s="2"/>
      <c r="C7266" s="2"/>
    </row>
    <row r="7267" spans="2:3" hidden="1">
      <c r="B7267" s="2"/>
      <c r="C7267" s="2"/>
    </row>
    <row r="7268" spans="2:3" hidden="1">
      <c r="B7268" s="2"/>
      <c r="C7268" s="2"/>
    </row>
    <row r="7269" spans="2:3" hidden="1">
      <c r="B7269" s="2"/>
      <c r="C7269" s="2"/>
    </row>
    <row r="7270" spans="2:3" hidden="1">
      <c r="B7270" s="2"/>
      <c r="C7270" s="2"/>
    </row>
    <row r="7271" spans="2:3" hidden="1">
      <c r="B7271" s="2"/>
      <c r="C7271" s="2"/>
    </row>
    <row r="7272" spans="2:3" hidden="1">
      <c r="B7272" s="2"/>
      <c r="C7272" s="2"/>
    </row>
    <row r="7273" spans="2:3" hidden="1">
      <c r="B7273" s="2"/>
      <c r="C7273" s="2"/>
    </row>
    <row r="7274" spans="2:3" hidden="1">
      <c r="B7274" s="2"/>
      <c r="C7274" s="2"/>
    </row>
    <row r="7275" spans="2:3" hidden="1">
      <c r="B7275" s="2"/>
      <c r="C7275" s="2"/>
    </row>
    <row r="7276" spans="2:3" hidden="1">
      <c r="B7276" s="2"/>
      <c r="C7276" s="2"/>
    </row>
    <row r="7277" spans="2:3" hidden="1">
      <c r="B7277" s="2"/>
      <c r="C7277" s="2"/>
    </row>
    <row r="7278" spans="2:3" hidden="1">
      <c r="B7278" s="2"/>
      <c r="C7278" s="2"/>
    </row>
    <row r="7279" spans="2:3" hidden="1">
      <c r="B7279" s="2"/>
      <c r="C7279" s="2"/>
    </row>
    <row r="7280" spans="2:3" hidden="1">
      <c r="B7280" s="2"/>
      <c r="C7280" s="2"/>
    </row>
    <row r="7281" spans="2:3" hidden="1">
      <c r="B7281" s="2"/>
      <c r="C7281" s="2"/>
    </row>
    <row r="7282" spans="2:3" hidden="1">
      <c r="B7282" s="2"/>
      <c r="C7282" s="2"/>
    </row>
    <row r="7283" spans="2:3" hidden="1">
      <c r="B7283" s="2"/>
      <c r="C7283" s="2"/>
    </row>
    <row r="7284" spans="2:3" hidden="1">
      <c r="B7284" s="2"/>
      <c r="C7284" s="2"/>
    </row>
    <row r="7285" spans="2:3" hidden="1">
      <c r="B7285" s="2"/>
      <c r="C7285" s="2"/>
    </row>
    <row r="7286" spans="2:3" hidden="1">
      <c r="B7286" s="2"/>
      <c r="C7286" s="2"/>
    </row>
    <row r="7287" spans="2:3" hidden="1">
      <c r="B7287" s="2"/>
      <c r="C7287" s="2"/>
    </row>
    <row r="7288" spans="2:3" hidden="1">
      <c r="B7288" s="2"/>
      <c r="C7288" s="2"/>
    </row>
    <row r="7289" spans="2:3" hidden="1">
      <c r="B7289" s="2"/>
      <c r="C7289" s="2"/>
    </row>
    <row r="7290" spans="2:3" hidden="1">
      <c r="B7290" s="2"/>
      <c r="C7290" s="2"/>
    </row>
    <row r="7291" spans="2:3" hidden="1">
      <c r="B7291" s="2"/>
      <c r="C7291" s="2"/>
    </row>
    <row r="7292" spans="2:3" hidden="1">
      <c r="B7292" s="2"/>
      <c r="C7292" s="2"/>
    </row>
    <row r="7293" spans="2:3" hidden="1">
      <c r="B7293" s="2"/>
      <c r="C7293" s="2"/>
    </row>
    <row r="7294" spans="2:3" hidden="1">
      <c r="B7294" s="2"/>
      <c r="C7294" s="2"/>
    </row>
    <row r="7295" spans="2:3" hidden="1">
      <c r="B7295" s="2"/>
      <c r="C7295" s="2"/>
    </row>
    <row r="7296" spans="2:3" hidden="1">
      <c r="B7296" s="2"/>
      <c r="C7296" s="2"/>
    </row>
    <row r="7297" spans="2:3" hidden="1">
      <c r="B7297" s="2"/>
      <c r="C7297" s="2"/>
    </row>
    <row r="7298" spans="2:3" hidden="1">
      <c r="B7298" s="2"/>
      <c r="C7298" s="2"/>
    </row>
    <row r="7299" spans="2:3" hidden="1">
      <c r="B7299" s="2"/>
      <c r="C7299" s="2"/>
    </row>
    <row r="7300" spans="2:3" hidden="1">
      <c r="B7300" s="2"/>
      <c r="C7300" s="2"/>
    </row>
    <row r="7301" spans="2:3" hidden="1">
      <c r="B7301" s="2"/>
      <c r="C7301" s="2"/>
    </row>
    <row r="7302" spans="2:3" hidden="1">
      <c r="B7302" s="2"/>
      <c r="C7302" s="2"/>
    </row>
    <row r="7303" spans="2:3" hidden="1">
      <c r="B7303" s="2"/>
      <c r="C7303" s="2"/>
    </row>
    <row r="7304" spans="2:3" hidden="1">
      <c r="B7304" s="2"/>
      <c r="C7304" s="2"/>
    </row>
    <row r="7305" spans="2:3" hidden="1">
      <c r="B7305" s="2"/>
      <c r="C7305" s="2"/>
    </row>
    <row r="7306" spans="2:3" hidden="1">
      <c r="B7306" s="2"/>
      <c r="C7306" s="2"/>
    </row>
    <row r="7307" spans="2:3" hidden="1">
      <c r="B7307" s="2"/>
      <c r="C7307" s="2"/>
    </row>
    <row r="7308" spans="2:3" hidden="1">
      <c r="B7308" s="2"/>
      <c r="C7308" s="2"/>
    </row>
    <row r="7309" spans="2:3" hidden="1">
      <c r="B7309" s="2"/>
      <c r="C7309" s="2"/>
    </row>
    <row r="7310" spans="2:3" hidden="1">
      <c r="B7310" s="2"/>
      <c r="C7310" s="2"/>
    </row>
    <row r="7311" spans="2:3" hidden="1">
      <c r="B7311" s="2"/>
      <c r="C7311" s="2"/>
    </row>
    <row r="7312" spans="2:3" hidden="1">
      <c r="B7312" s="2"/>
      <c r="C7312" s="2"/>
    </row>
    <row r="7313" spans="2:3" hidden="1">
      <c r="B7313" s="2"/>
      <c r="C7313" s="2"/>
    </row>
    <row r="7314" spans="2:3" hidden="1">
      <c r="B7314" s="2"/>
      <c r="C7314" s="2"/>
    </row>
    <row r="7315" spans="2:3" hidden="1">
      <c r="B7315" s="2"/>
      <c r="C7315" s="2"/>
    </row>
    <row r="7316" spans="2:3" hidden="1">
      <c r="B7316" s="2"/>
      <c r="C7316" s="2"/>
    </row>
    <row r="7317" spans="2:3" hidden="1">
      <c r="B7317" s="2"/>
      <c r="C7317" s="2"/>
    </row>
    <row r="7318" spans="2:3" hidden="1">
      <c r="B7318" s="2"/>
      <c r="C7318" s="2"/>
    </row>
    <row r="7319" spans="2:3" hidden="1">
      <c r="B7319" s="2"/>
      <c r="C7319" s="2"/>
    </row>
    <row r="7320" spans="2:3" hidden="1">
      <c r="B7320" s="2"/>
      <c r="C7320" s="2"/>
    </row>
    <row r="7321" spans="2:3" hidden="1">
      <c r="B7321" s="2"/>
      <c r="C7321" s="2"/>
    </row>
    <row r="7322" spans="2:3" hidden="1">
      <c r="B7322" s="2"/>
      <c r="C7322" s="2"/>
    </row>
    <row r="7323" spans="2:3" hidden="1">
      <c r="B7323" s="2"/>
      <c r="C7323" s="2"/>
    </row>
    <row r="7324" spans="2:3" hidden="1">
      <c r="B7324" s="2"/>
      <c r="C7324" s="2"/>
    </row>
    <row r="7325" spans="2:3" hidden="1">
      <c r="B7325" s="2"/>
      <c r="C7325" s="2"/>
    </row>
    <row r="7326" spans="2:3" hidden="1">
      <c r="B7326" s="2"/>
      <c r="C7326" s="2"/>
    </row>
    <row r="7327" spans="2:3" hidden="1">
      <c r="B7327" s="2"/>
      <c r="C7327" s="2"/>
    </row>
    <row r="7328" spans="2:3" hidden="1">
      <c r="B7328" s="2"/>
      <c r="C7328" s="2"/>
    </row>
    <row r="7329" spans="2:3" hidden="1">
      <c r="B7329" s="2"/>
      <c r="C7329" s="2"/>
    </row>
    <row r="7330" spans="2:3" hidden="1">
      <c r="B7330" s="2"/>
      <c r="C7330" s="2"/>
    </row>
    <row r="7331" spans="2:3" hidden="1">
      <c r="B7331" s="2"/>
      <c r="C7331" s="2"/>
    </row>
    <row r="7332" spans="2:3" hidden="1">
      <c r="B7332" s="2"/>
      <c r="C7332" s="2"/>
    </row>
    <row r="7333" spans="2:3" hidden="1">
      <c r="B7333" s="2"/>
      <c r="C7333" s="2"/>
    </row>
    <row r="7334" spans="2:3" hidden="1">
      <c r="B7334" s="2"/>
      <c r="C7334" s="2"/>
    </row>
    <row r="7335" spans="2:3" hidden="1">
      <c r="B7335" s="2"/>
      <c r="C7335" s="2"/>
    </row>
    <row r="7336" spans="2:3" hidden="1">
      <c r="B7336" s="2"/>
      <c r="C7336" s="2"/>
    </row>
    <row r="7337" spans="2:3" hidden="1">
      <c r="B7337" s="2"/>
      <c r="C7337" s="2"/>
    </row>
    <row r="7338" spans="2:3" hidden="1">
      <c r="B7338" s="2"/>
      <c r="C7338" s="2"/>
    </row>
    <row r="7339" spans="2:3" hidden="1">
      <c r="B7339" s="2"/>
      <c r="C7339" s="2"/>
    </row>
    <row r="7340" spans="2:3" hidden="1">
      <c r="B7340" s="2"/>
      <c r="C7340" s="2"/>
    </row>
    <row r="7341" spans="2:3" hidden="1">
      <c r="B7341" s="2"/>
      <c r="C7341" s="2"/>
    </row>
    <row r="7342" spans="2:3" hidden="1">
      <c r="B7342" s="2"/>
      <c r="C7342" s="2"/>
    </row>
    <row r="7343" spans="2:3" hidden="1">
      <c r="B7343" s="2"/>
      <c r="C7343" s="2"/>
    </row>
    <row r="7344" spans="2:3" hidden="1">
      <c r="B7344" s="2"/>
      <c r="C7344" s="2"/>
    </row>
    <row r="7345" spans="2:3" hidden="1">
      <c r="B7345" s="2"/>
      <c r="C7345" s="2"/>
    </row>
    <row r="7346" spans="2:3" hidden="1">
      <c r="B7346" s="2"/>
      <c r="C7346" s="2"/>
    </row>
    <row r="7347" spans="2:3" hidden="1">
      <c r="B7347" s="2"/>
      <c r="C7347" s="2"/>
    </row>
    <row r="7348" spans="2:3" hidden="1">
      <c r="B7348" s="2"/>
      <c r="C7348" s="2"/>
    </row>
    <row r="7349" spans="2:3" hidden="1">
      <c r="B7349" s="2"/>
      <c r="C7349" s="2"/>
    </row>
    <row r="7350" spans="2:3" hidden="1">
      <c r="B7350" s="2"/>
      <c r="C7350" s="2"/>
    </row>
    <row r="7351" spans="2:3" hidden="1">
      <c r="B7351" s="2"/>
      <c r="C7351" s="2"/>
    </row>
    <row r="7352" spans="2:3" hidden="1">
      <c r="B7352" s="2"/>
      <c r="C7352" s="2"/>
    </row>
    <row r="7353" spans="2:3" hidden="1">
      <c r="B7353" s="2"/>
      <c r="C7353" s="2"/>
    </row>
    <row r="7354" spans="2:3" hidden="1">
      <c r="B7354" s="2"/>
      <c r="C7354" s="2"/>
    </row>
    <row r="7355" spans="2:3" hidden="1">
      <c r="B7355" s="2"/>
      <c r="C7355" s="2"/>
    </row>
    <row r="7356" spans="2:3" hidden="1">
      <c r="B7356" s="2"/>
      <c r="C7356" s="2"/>
    </row>
    <row r="7357" spans="2:3" hidden="1">
      <c r="B7357" s="2"/>
      <c r="C7357" s="2"/>
    </row>
    <row r="7358" spans="2:3" hidden="1">
      <c r="B7358" s="2"/>
      <c r="C7358" s="2"/>
    </row>
    <row r="7359" spans="2:3" hidden="1">
      <c r="B7359" s="2"/>
      <c r="C7359" s="2"/>
    </row>
    <row r="7360" spans="2:3" hidden="1">
      <c r="B7360" s="2"/>
      <c r="C7360" s="2"/>
    </row>
    <row r="7361" spans="2:3" hidden="1">
      <c r="B7361" s="2"/>
      <c r="C7361" s="2"/>
    </row>
    <row r="7362" spans="2:3" hidden="1">
      <c r="B7362" s="2"/>
      <c r="C7362" s="2"/>
    </row>
    <row r="7363" spans="2:3" hidden="1">
      <c r="B7363" s="2"/>
      <c r="C7363" s="2"/>
    </row>
    <row r="7364" spans="2:3" hidden="1">
      <c r="B7364" s="2"/>
      <c r="C7364" s="2"/>
    </row>
    <row r="7365" spans="2:3" hidden="1">
      <c r="B7365" s="2"/>
      <c r="C7365" s="2"/>
    </row>
    <row r="7366" spans="2:3" hidden="1">
      <c r="B7366" s="2"/>
      <c r="C7366" s="2"/>
    </row>
    <row r="7367" spans="2:3" hidden="1">
      <c r="B7367" s="2"/>
      <c r="C7367" s="2"/>
    </row>
    <row r="7368" spans="2:3" hidden="1">
      <c r="B7368" s="2"/>
      <c r="C7368" s="2"/>
    </row>
    <row r="7369" spans="2:3" hidden="1">
      <c r="B7369" s="2"/>
      <c r="C7369" s="2"/>
    </row>
    <row r="7370" spans="2:3" hidden="1">
      <c r="B7370" s="2"/>
      <c r="C7370" s="2"/>
    </row>
    <row r="7371" spans="2:3" hidden="1">
      <c r="B7371" s="2"/>
      <c r="C7371" s="2"/>
    </row>
    <row r="7372" spans="2:3" hidden="1">
      <c r="B7372" s="2"/>
      <c r="C7372" s="2"/>
    </row>
    <row r="7373" spans="2:3" hidden="1">
      <c r="B7373" s="2"/>
      <c r="C7373" s="2"/>
    </row>
    <row r="7374" spans="2:3" hidden="1">
      <c r="B7374" s="2"/>
      <c r="C7374" s="2"/>
    </row>
    <row r="7375" spans="2:3" hidden="1">
      <c r="B7375" s="2"/>
      <c r="C7375" s="2"/>
    </row>
    <row r="7376" spans="2:3" hidden="1">
      <c r="B7376" s="2"/>
      <c r="C7376" s="2"/>
    </row>
    <row r="7377" spans="2:3" hidden="1">
      <c r="B7377" s="2"/>
      <c r="C7377" s="2"/>
    </row>
    <row r="7378" spans="2:3" hidden="1">
      <c r="B7378" s="2"/>
      <c r="C7378" s="2"/>
    </row>
    <row r="7379" spans="2:3" hidden="1">
      <c r="B7379" s="2"/>
      <c r="C7379" s="2"/>
    </row>
    <row r="7380" spans="2:3" hidden="1">
      <c r="B7380" s="2"/>
      <c r="C7380" s="2"/>
    </row>
    <row r="7381" spans="2:3" hidden="1">
      <c r="B7381" s="2"/>
      <c r="C7381" s="2"/>
    </row>
    <row r="7382" spans="2:3" hidden="1">
      <c r="B7382" s="2"/>
      <c r="C7382" s="2"/>
    </row>
    <row r="7383" spans="2:3" hidden="1">
      <c r="B7383" s="2"/>
      <c r="C7383" s="2"/>
    </row>
    <row r="7384" spans="2:3" hidden="1">
      <c r="B7384" s="2"/>
      <c r="C7384" s="2"/>
    </row>
    <row r="7385" spans="2:3" hidden="1">
      <c r="B7385" s="2"/>
      <c r="C7385" s="2"/>
    </row>
    <row r="7386" spans="2:3" hidden="1">
      <c r="B7386" s="2"/>
      <c r="C7386" s="2"/>
    </row>
    <row r="7387" spans="2:3" hidden="1">
      <c r="B7387" s="2"/>
      <c r="C7387" s="2"/>
    </row>
    <row r="7388" spans="2:3" hidden="1">
      <c r="B7388" s="2"/>
      <c r="C7388" s="2"/>
    </row>
    <row r="7389" spans="2:3" hidden="1">
      <c r="B7389" s="2"/>
      <c r="C7389" s="2"/>
    </row>
    <row r="7390" spans="2:3" hidden="1">
      <c r="B7390" s="2"/>
      <c r="C7390" s="2"/>
    </row>
    <row r="7391" spans="2:3" hidden="1">
      <c r="B7391" s="2"/>
      <c r="C7391" s="2"/>
    </row>
    <row r="7392" spans="2:3" hidden="1">
      <c r="B7392" s="2"/>
      <c r="C7392" s="2"/>
    </row>
    <row r="7393" spans="2:3" hidden="1">
      <c r="B7393" s="2"/>
      <c r="C7393" s="2"/>
    </row>
    <row r="7394" spans="2:3" hidden="1">
      <c r="B7394" s="2"/>
      <c r="C7394" s="2"/>
    </row>
    <row r="7395" spans="2:3" hidden="1">
      <c r="B7395" s="2"/>
      <c r="C7395" s="2"/>
    </row>
    <row r="7396" spans="2:3" hidden="1">
      <c r="B7396" s="2"/>
      <c r="C7396" s="2"/>
    </row>
    <row r="7397" spans="2:3" hidden="1">
      <c r="B7397" s="2"/>
      <c r="C7397" s="2"/>
    </row>
    <row r="7398" spans="2:3" hidden="1">
      <c r="B7398" s="2"/>
      <c r="C7398" s="2"/>
    </row>
    <row r="7399" spans="2:3" hidden="1">
      <c r="B7399" s="2"/>
      <c r="C7399" s="2"/>
    </row>
    <row r="7400" spans="2:3" hidden="1">
      <c r="B7400" s="2"/>
      <c r="C7400" s="2"/>
    </row>
    <row r="7401" spans="2:3" hidden="1">
      <c r="B7401" s="2"/>
      <c r="C7401" s="2"/>
    </row>
    <row r="7402" spans="2:3" hidden="1">
      <c r="B7402" s="2"/>
      <c r="C7402" s="2"/>
    </row>
    <row r="7403" spans="2:3" hidden="1">
      <c r="B7403" s="2"/>
      <c r="C7403" s="2"/>
    </row>
    <row r="7404" spans="2:3" hidden="1">
      <c r="B7404" s="2"/>
      <c r="C7404" s="2"/>
    </row>
    <row r="7405" spans="2:3" hidden="1">
      <c r="B7405" s="2"/>
      <c r="C7405" s="2"/>
    </row>
    <row r="7406" spans="2:3" hidden="1">
      <c r="B7406" s="2"/>
      <c r="C7406" s="2"/>
    </row>
    <row r="7407" spans="2:3" hidden="1">
      <c r="B7407" s="2"/>
      <c r="C7407" s="2"/>
    </row>
    <row r="7408" spans="2:3" hidden="1">
      <c r="B7408" s="2"/>
      <c r="C7408" s="2"/>
    </row>
    <row r="7409" spans="2:3" hidden="1">
      <c r="B7409" s="2"/>
      <c r="C7409" s="2"/>
    </row>
    <row r="7410" spans="2:3" hidden="1">
      <c r="B7410" s="2"/>
      <c r="C7410" s="2"/>
    </row>
    <row r="7411" spans="2:3" hidden="1">
      <c r="B7411" s="2"/>
      <c r="C7411" s="2"/>
    </row>
    <row r="7412" spans="2:3" hidden="1">
      <c r="B7412" s="2"/>
      <c r="C7412" s="2"/>
    </row>
    <row r="7413" spans="2:3" hidden="1">
      <c r="B7413" s="2"/>
      <c r="C7413" s="2"/>
    </row>
    <row r="7414" spans="2:3" hidden="1">
      <c r="B7414" s="2"/>
      <c r="C7414" s="2"/>
    </row>
    <row r="7415" spans="2:3" hidden="1">
      <c r="B7415" s="2"/>
      <c r="C7415" s="2"/>
    </row>
    <row r="7416" spans="2:3" hidden="1">
      <c r="B7416" s="2"/>
      <c r="C7416" s="2"/>
    </row>
    <row r="7417" spans="2:3" hidden="1">
      <c r="B7417" s="2"/>
      <c r="C7417" s="2"/>
    </row>
    <row r="7418" spans="2:3" hidden="1">
      <c r="B7418" s="2"/>
      <c r="C7418" s="2"/>
    </row>
    <row r="7419" spans="2:3" hidden="1">
      <c r="B7419" s="2"/>
      <c r="C7419" s="2"/>
    </row>
    <row r="7420" spans="2:3" hidden="1">
      <c r="B7420" s="2"/>
      <c r="C7420" s="2"/>
    </row>
    <row r="7421" spans="2:3" hidden="1">
      <c r="B7421" s="2"/>
      <c r="C7421" s="2"/>
    </row>
    <row r="7422" spans="2:3" hidden="1">
      <c r="B7422" s="2"/>
      <c r="C7422" s="2"/>
    </row>
    <row r="7423" spans="2:3" hidden="1">
      <c r="B7423" s="2"/>
      <c r="C7423" s="2"/>
    </row>
    <row r="7424" spans="2:3" hidden="1">
      <c r="B7424" s="2"/>
      <c r="C7424" s="2"/>
    </row>
    <row r="7425" spans="2:3" hidden="1">
      <c r="B7425" s="2"/>
      <c r="C7425" s="2"/>
    </row>
    <row r="7426" spans="2:3" hidden="1">
      <c r="B7426" s="2"/>
      <c r="C7426" s="2"/>
    </row>
    <row r="7427" spans="2:3" hidden="1">
      <c r="B7427" s="2"/>
      <c r="C7427" s="2"/>
    </row>
    <row r="7428" spans="2:3" hidden="1">
      <c r="B7428" s="2"/>
      <c r="C7428" s="2"/>
    </row>
    <row r="7429" spans="2:3" hidden="1">
      <c r="B7429" s="2"/>
      <c r="C7429" s="2"/>
    </row>
    <row r="7430" spans="2:3" hidden="1">
      <c r="B7430" s="2"/>
      <c r="C7430" s="2"/>
    </row>
    <row r="7431" spans="2:3" hidden="1">
      <c r="B7431" s="2"/>
      <c r="C7431" s="2"/>
    </row>
    <row r="7432" spans="2:3" hidden="1">
      <c r="B7432" s="2"/>
      <c r="C7432" s="2"/>
    </row>
    <row r="7433" spans="2:3" hidden="1">
      <c r="B7433" s="2"/>
      <c r="C7433" s="2"/>
    </row>
    <row r="7434" spans="2:3" hidden="1">
      <c r="B7434" s="2"/>
      <c r="C7434" s="2"/>
    </row>
    <row r="7435" spans="2:3" hidden="1">
      <c r="B7435" s="2"/>
      <c r="C7435" s="2"/>
    </row>
    <row r="7436" spans="2:3" hidden="1">
      <c r="B7436" s="2"/>
      <c r="C7436" s="2"/>
    </row>
    <row r="7437" spans="2:3" hidden="1">
      <c r="B7437" s="2"/>
      <c r="C7437" s="2"/>
    </row>
    <row r="7438" spans="2:3" hidden="1">
      <c r="B7438" s="2"/>
      <c r="C7438" s="2"/>
    </row>
    <row r="7439" spans="2:3" hidden="1">
      <c r="B7439" s="2"/>
      <c r="C7439" s="2"/>
    </row>
    <row r="7440" spans="2:3" hidden="1">
      <c r="B7440" s="2"/>
      <c r="C7440" s="2"/>
    </row>
    <row r="7441" spans="2:3" hidden="1">
      <c r="B7441" s="2"/>
      <c r="C7441" s="2"/>
    </row>
    <row r="7442" spans="2:3" hidden="1">
      <c r="B7442" s="2"/>
      <c r="C7442" s="2"/>
    </row>
    <row r="7443" spans="2:3" hidden="1">
      <c r="B7443" s="2"/>
      <c r="C7443" s="2"/>
    </row>
    <row r="7444" spans="2:3" hidden="1">
      <c r="B7444" s="2"/>
      <c r="C7444" s="2"/>
    </row>
    <row r="7445" spans="2:3" hidden="1">
      <c r="B7445" s="2"/>
      <c r="C7445" s="2"/>
    </row>
    <row r="7446" spans="2:3" hidden="1">
      <c r="B7446" s="2"/>
      <c r="C7446" s="2"/>
    </row>
    <row r="7447" spans="2:3" hidden="1">
      <c r="B7447" s="2"/>
      <c r="C7447" s="2"/>
    </row>
    <row r="7448" spans="2:3" hidden="1">
      <c r="B7448" s="2"/>
      <c r="C7448" s="2"/>
    </row>
    <row r="7449" spans="2:3" hidden="1">
      <c r="B7449" s="2"/>
      <c r="C7449" s="2"/>
    </row>
    <row r="7450" spans="2:3" hidden="1">
      <c r="B7450" s="2"/>
      <c r="C7450" s="2"/>
    </row>
    <row r="7451" spans="2:3" hidden="1">
      <c r="B7451" s="2"/>
      <c r="C7451" s="2"/>
    </row>
    <row r="7452" spans="2:3" hidden="1">
      <c r="B7452" s="2"/>
      <c r="C7452" s="2"/>
    </row>
    <row r="7453" spans="2:3" hidden="1">
      <c r="B7453" s="2"/>
      <c r="C7453" s="2"/>
    </row>
    <row r="7454" spans="2:3" hidden="1">
      <c r="B7454" s="2"/>
      <c r="C7454" s="2"/>
    </row>
    <row r="7455" spans="2:3" hidden="1">
      <c r="B7455" s="2"/>
      <c r="C7455" s="2"/>
    </row>
    <row r="7456" spans="2:3" hidden="1">
      <c r="B7456" s="2"/>
      <c r="C7456" s="2"/>
    </row>
    <row r="7457" spans="2:3" hidden="1">
      <c r="B7457" s="2"/>
      <c r="C7457" s="2"/>
    </row>
    <row r="7458" spans="2:3" hidden="1">
      <c r="B7458" s="2"/>
      <c r="C7458" s="2"/>
    </row>
    <row r="7459" spans="2:3" hidden="1">
      <c r="B7459" s="2"/>
      <c r="C7459" s="2"/>
    </row>
    <row r="7460" spans="2:3" hidden="1">
      <c r="B7460" s="2"/>
      <c r="C7460" s="2"/>
    </row>
    <row r="7461" spans="2:3" hidden="1">
      <c r="B7461" s="2"/>
      <c r="C7461" s="2"/>
    </row>
    <row r="7462" spans="2:3" hidden="1">
      <c r="B7462" s="2"/>
      <c r="C7462" s="2"/>
    </row>
    <row r="7463" spans="2:3" hidden="1">
      <c r="B7463" s="2"/>
      <c r="C7463" s="2"/>
    </row>
    <row r="7464" spans="2:3" hidden="1">
      <c r="B7464" s="2"/>
      <c r="C7464" s="2"/>
    </row>
    <row r="7465" spans="2:3" hidden="1">
      <c r="B7465" s="2"/>
      <c r="C7465" s="2"/>
    </row>
    <row r="7466" spans="2:3" hidden="1">
      <c r="B7466" s="2"/>
      <c r="C7466" s="2"/>
    </row>
    <row r="7467" spans="2:3" hidden="1">
      <c r="B7467" s="2"/>
      <c r="C7467" s="2"/>
    </row>
    <row r="7468" spans="2:3" hidden="1">
      <c r="B7468" s="2"/>
      <c r="C7468" s="2"/>
    </row>
    <row r="7469" spans="2:3" hidden="1">
      <c r="B7469" s="2"/>
      <c r="C7469" s="2"/>
    </row>
    <row r="7470" spans="2:3" hidden="1">
      <c r="B7470" s="2"/>
      <c r="C7470" s="2"/>
    </row>
    <row r="7471" spans="2:3" hidden="1">
      <c r="B7471" s="2"/>
      <c r="C7471" s="2"/>
    </row>
    <row r="7472" spans="2:3" hidden="1">
      <c r="B7472" s="2"/>
      <c r="C7472" s="2"/>
    </row>
    <row r="7473" spans="2:3" hidden="1">
      <c r="B7473" s="2"/>
      <c r="C7473" s="2"/>
    </row>
    <row r="7474" spans="2:3" hidden="1">
      <c r="B7474" s="2"/>
      <c r="C7474" s="2"/>
    </row>
    <row r="7475" spans="2:3" hidden="1">
      <c r="B7475" s="2"/>
      <c r="C7475" s="2"/>
    </row>
    <row r="7476" spans="2:3" hidden="1">
      <c r="B7476" s="2"/>
      <c r="C7476" s="2"/>
    </row>
    <row r="7477" spans="2:3" hidden="1">
      <c r="B7477" s="2"/>
      <c r="C7477" s="2"/>
    </row>
    <row r="7478" spans="2:3" hidden="1">
      <c r="B7478" s="2"/>
      <c r="C7478" s="2"/>
    </row>
    <row r="7479" spans="2:3" hidden="1">
      <c r="B7479" s="2"/>
      <c r="C7479" s="2"/>
    </row>
    <row r="7480" spans="2:3" hidden="1">
      <c r="B7480" s="2"/>
      <c r="C7480" s="2"/>
    </row>
    <row r="7481" spans="2:3" hidden="1">
      <c r="B7481" s="2"/>
      <c r="C7481" s="2"/>
    </row>
    <row r="7482" spans="2:3" hidden="1">
      <c r="B7482" s="2"/>
      <c r="C7482" s="2"/>
    </row>
    <row r="7483" spans="2:3" hidden="1">
      <c r="B7483" s="2"/>
      <c r="C7483" s="2"/>
    </row>
    <row r="7484" spans="2:3" hidden="1">
      <c r="B7484" s="2"/>
      <c r="C7484" s="2"/>
    </row>
    <row r="7485" spans="2:3" hidden="1">
      <c r="B7485" s="2"/>
      <c r="C7485" s="2"/>
    </row>
    <row r="7486" spans="2:3" hidden="1">
      <c r="B7486" s="2"/>
      <c r="C7486" s="2"/>
    </row>
    <row r="7487" spans="2:3" hidden="1">
      <c r="B7487" s="2"/>
      <c r="C7487" s="2"/>
    </row>
    <row r="7488" spans="2:3" hidden="1">
      <c r="B7488" s="2"/>
      <c r="C7488" s="2"/>
    </row>
    <row r="7489" spans="2:3" hidden="1">
      <c r="B7489" s="2"/>
      <c r="C7489" s="2"/>
    </row>
    <row r="7490" spans="2:3" hidden="1">
      <c r="B7490" s="2"/>
      <c r="C7490" s="2"/>
    </row>
    <row r="7491" spans="2:3" hidden="1">
      <c r="B7491" s="2"/>
      <c r="C7491" s="2"/>
    </row>
    <row r="7492" spans="2:3" hidden="1">
      <c r="B7492" s="2"/>
      <c r="C7492" s="2"/>
    </row>
    <row r="7493" spans="2:3" hidden="1">
      <c r="B7493" s="2"/>
      <c r="C7493" s="2"/>
    </row>
    <row r="7494" spans="2:3" hidden="1">
      <c r="B7494" s="2"/>
      <c r="C7494" s="2"/>
    </row>
    <row r="7495" spans="2:3" hidden="1">
      <c r="B7495" s="2"/>
      <c r="C7495" s="2"/>
    </row>
    <row r="7496" spans="2:3" hidden="1">
      <c r="B7496" s="2"/>
      <c r="C7496" s="2"/>
    </row>
    <row r="7497" spans="2:3" hidden="1">
      <c r="B7497" s="2"/>
      <c r="C7497" s="2"/>
    </row>
    <row r="7498" spans="2:3" hidden="1">
      <c r="B7498" s="2"/>
      <c r="C7498" s="2"/>
    </row>
    <row r="7499" spans="2:3" hidden="1">
      <c r="B7499" s="2"/>
      <c r="C7499" s="2"/>
    </row>
    <row r="7500" spans="2:3" hidden="1">
      <c r="B7500" s="2"/>
      <c r="C7500" s="2"/>
    </row>
    <row r="7501" spans="2:3" hidden="1">
      <c r="B7501" s="2"/>
      <c r="C7501" s="2"/>
    </row>
    <row r="7502" spans="2:3" hidden="1">
      <c r="B7502" s="2"/>
      <c r="C7502" s="2"/>
    </row>
    <row r="7503" spans="2:3" hidden="1">
      <c r="B7503" s="2"/>
      <c r="C7503" s="2"/>
    </row>
    <row r="7504" spans="2:3" hidden="1">
      <c r="B7504" s="2"/>
      <c r="C7504" s="2"/>
    </row>
    <row r="7505" spans="2:3" hidden="1">
      <c r="B7505" s="2"/>
      <c r="C7505" s="2"/>
    </row>
    <row r="7506" spans="2:3" hidden="1">
      <c r="B7506" s="2"/>
      <c r="C7506" s="2"/>
    </row>
    <row r="7507" spans="2:3" hidden="1">
      <c r="B7507" s="2"/>
      <c r="C7507" s="2"/>
    </row>
    <row r="7508" spans="2:3" hidden="1">
      <c r="B7508" s="2"/>
      <c r="C7508" s="2"/>
    </row>
    <row r="7509" spans="2:3" hidden="1">
      <c r="B7509" s="2"/>
      <c r="C7509" s="2"/>
    </row>
    <row r="7510" spans="2:3" hidden="1">
      <c r="B7510" s="2"/>
      <c r="C7510" s="2"/>
    </row>
    <row r="7511" spans="2:3" hidden="1">
      <c r="B7511" s="2"/>
      <c r="C7511" s="2"/>
    </row>
    <row r="7512" spans="2:3" hidden="1">
      <c r="B7512" s="2"/>
      <c r="C7512" s="2"/>
    </row>
    <row r="7513" spans="2:3" hidden="1">
      <c r="B7513" s="2"/>
      <c r="C7513" s="2"/>
    </row>
    <row r="7514" spans="2:3" hidden="1">
      <c r="B7514" s="2"/>
      <c r="C7514" s="2"/>
    </row>
    <row r="7515" spans="2:3" hidden="1">
      <c r="B7515" s="2"/>
      <c r="C7515" s="2"/>
    </row>
    <row r="7516" spans="2:3" hidden="1">
      <c r="B7516" s="2"/>
      <c r="C7516" s="2"/>
    </row>
    <row r="7517" spans="2:3" hidden="1">
      <c r="B7517" s="2"/>
      <c r="C7517" s="2"/>
    </row>
    <row r="7518" spans="2:3" hidden="1">
      <c r="B7518" s="2"/>
      <c r="C7518" s="2"/>
    </row>
    <row r="7519" spans="2:3" hidden="1">
      <c r="B7519" s="2"/>
      <c r="C7519" s="2"/>
    </row>
    <row r="7520" spans="2:3" hidden="1">
      <c r="B7520" s="2"/>
      <c r="C7520" s="2"/>
    </row>
    <row r="7521" spans="2:3" hidden="1">
      <c r="B7521" s="2"/>
      <c r="C7521" s="2"/>
    </row>
    <row r="7522" spans="2:3" hidden="1">
      <c r="B7522" s="2"/>
      <c r="C7522" s="2"/>
    </row>
    <row r="7523" spans="2:3" hidden="1">
      <c r="B7523" s="2"/>
      <c r="C7523" s="2"/>
    </row>
    <row r="7524" spans="2:3" hidden="1">
      <c r="B7524" s="2"/>
      <c r="C7524" s="2"/>
    </row>
    <row r="7525" spans="2:3" hidden="1">
      <c r="B7525" s="2"/>
      <c r="C7525" s="2"/>
    </row>
    <row r="7526" spans="2:3" hidden="1">
      <c r="B7526" s="2"/>
      <c r="C7526" s="2"/>
    </row>
    <row r="7527" spans="2:3" hidden="1">
      <c r="B7527" s="2"/>
      <c r="C7527" s="2"/>
    </row>
    <row r="7528" spans="2:3" hidden="1">
      <c r="B7528" s="2"/>
      <c r="C7528" s="2"/>
    </row>
    <row r="7529" spans="2:3" hidden="1">
      <c r="B7529" s="2"/>
      <c r="C7529" s="2"/>
    </row>
    <row r="7530" spans="2:3" hidden="1">
      <c r="B7530" s="2"/>
      <c r="C7530" s="2"/>
    </row>
    <row r="7531" spans="2:3" hidden="1">
      <c r="B7531" s="2"/>
      <c r="C7531" s="2"/>
    </row>
    <row r="7532" spans="2:3" hidden="1">
      <c r="B7532" s="2"/>
      <c r="C7532" s="2"/>
    </row>
    <row r="7533" spans="2:3" hidden="1">
      <c r="B7533" s="2"/>
      <c r="C7533" s="2"/>
    </row>
    <row r="7534" spans="2:3" hidden="1">
      <c r="B7534" s="2"/>
      <c r="C7534" s="2"/>
    </row>
    <row r="7535" spans="2:3" hidden="1">
      <c r="B7535" s="2"/>
      <c r="C7535" s="2"/>
    </row>
    <row r="7536" spans="2:3" hidden="1">
      <c r="B7536" s="2"/>
      <c r="C7536" s="2"/>
    </row>
    <row r="7537" spans="2:3" hidden="1">
      <c r="B7537" s="2"/>
      <c r="C7537" s="2"/>
    </row>
    <row r="7538" spans="2:3" hidden="1">
      <c r="B7538" s="2"/>
      <c r="C7538" s="2"/>
    </row>
    <row r="7539" spans="2:3" hidden="1">
      <c r="B7539" s="2"/>
      <c r="C7539" s="2"/>
    </row>
    <row r="7540" spans="2:3" hidden="1">
      <c r="B7540" s="2"/>
      <c r="C7540" s="2"/>
    </row>
    <row r="7541" spans="2:3" hidden="1">
      <c r="B7541" s="2"/>
      <c r="C7541" s="2"/>
    </row>
    <row r="7542" spans="2:3" hidden="1">
      <c r="B7542" s="2"/>
      <c r="C7542" s="2"/>
    </row>
    <row r="7543" spans="2:3" hidden="1">
      <c r="B7543" s="2"/>
      <c r="C7543" s="2"/>
    </row>
    <row r="7544" spans="2:3" hidden="1">
      <c r="B7544" s="2"/>
      <c r="C7544" s="2"/>
    </row>
    <row r="7545" spans="2:3" hidden="1">
      <c r="B7545" s="2"/>
      <c r="C7545" s="2"/>
    </row>
    <row r="7546" spans="2:3" hidden="1">
      <c r="B7546" s="2"/>
      <c r="C7546" s="2"/>
    </row>
    <row r="7547" spans="2:3" hidden="1">
      <c r="B7547" s="2"/>
      <c r="C7547" s="2"/>
    </row>
    <row r="7548" spans="2:3" hidden="1">
      <c r="B7548" s="2"/>
      <c r="C7548" s="2"/>
    </row>
    <row r="7549" spans="2:3" hidden="1">
      <c r="B7549" s="2"/>
      <c r="C7549" s="2"/>
    </row>
    <row r="7550" spans="2:3" hidden="1">
      <c r="B7550" s="2"/>
      <c r="C7550" s="2"/>
    </row>
    <row r="7551" spans="2:3" hidden="1">
      <c r="B7551" s="2"/>
      <c r="C7551" s="2"/>
    </row>
    <row r="7552" spans="2:3" hidden="1">
      <c r="B7552" s="2"/>
      <c r="C7552" s="2"/>
    </row>
    <row r="7553" spans="2:3" hidden="1">
      <c r="B7553" s="2"/>
      <c r="C7553" s="2"/>
    </row>
    <row r="7554" spans="2:3" hidden="1">
      <c r="B7554" s="2"/>
      <c r="C7554" s="2"/>
    </row>
    <row r="7555" spans="2:3" hidden="1">
      <c r="B7555" s="2"/>
      <c r="C7555" s="2"/>
    </row>
    <row r="7556" spans="2:3" hidden="1">
      <c r="B7556" s="2"/>
      <c r="C7556" s="2"/>
    </row>
    <row r="7557" spans="2:3" hidden="1">
      <c r="B7557" s="2"/>
      <c r="C7557" s="2"/>
    </row>
    <row r="7558" spans="2:3" hidden="1">
      <c r="B7558" s="2"/>
      <c r="C7558" s="2"/>
    </row>
    <row r="7559" spans="2:3" hidden="1">
      <c r="B7559" s="2"/>
      <c r="C7559" s="2"/>
    </row>
    <row r="7560" spans="2:3" hidden="1">
      <c r="B7560" s="2"/>
      <c r="C7560" s="2"/>
    </row>
    <row r="7561" spans="2:3" hidden="1">
      <c r="B7561" s="2"/>
      <c r="C7561" s="2"/>
    </row>
    <row r="7562" spans="2:3" hidden="1">
      <c r="B7562" s="2"/>
      <c r="C7562" s="2"/>
    </row>
    <row r="7563" spans="2:3" hidden="1">
      <c r="B7563" s="2"/>
      <c r="C7563" s="2"/>
    </row>
    <row r="7564" spans="2:3" hidden="1">
      <c r="B7564" s="2"/>
      <c r="C7564" s="2"/>
    </row>
    <row r="7565" spans="2:3" hidden="1">
      <c r="B7565" s="2"/>
      <c r="C7565" s="2"/>
    </row>
    <row r="7566" spans="2:3" hidden="1">
      <c r="B7566" s="2"/>
      <c r="C7566" s="2"/>
    </row>
    <row r="7567" spans="2:3" hidden="1">
      <c r="B7567" s="2"/>
      <c r="C7567" s="2"/>
    </row>
    <row r="7568" spans="2:3" hidden="1">
      <c r="B7568" s="2"/>
      <c r="C7568" s="2"/>
    </row>
    <row r="7569" spans="2:3" hidden="1">
      <c r="B7569" s="2"/>
      <c r="C7569" s="2"/>
    </row>
    <row r="7570" spans="2:3" hidden="1">
      <c r="B7570" s="2"/>
      <c r="C7570" s="2"/>
    </row>
    <row r="7571" spans="2:3" hidden="1">
      <c r="B7571" s="2"/>
      <c r="C7571" s="2"/>
    </row>
    <row r="7572" spans="2:3" hidden="1">
      <c r="B7572" s="2"/>
      <c r="C7572" s="2"/>
    </row>
    <row r="7573" spans="2:3" hidden="1">
      <c r="B7573" s="2"/>
      <c r="C7573" s="2"/>
    </row>
    <row r="7574" spans="2:3" hidden="1">
      <c r="B7574" s="2"/>
      <c r="C7574" s="2"/>
    </row>
    <row r="7575" spans="2:3" hidden="1">
      <c r="B7575" s="2"/>
      <c r="C7575" s="2"/>
    </row>
    <row r="7576" spans="2:3" hidden="1">
      <c r="B7576" s="2"/>
      <c r="C7576" s="2"/>
    </row>
    <row r="7577" spans="2:3" hidden="1">
      <c r="B7577" s="2"/>
      <c r="C7577" s="2"/>
    </row>
    <row r="7578" spans="2:3" hidden="1">
      <c r="B7578" s="2"/>
      <c r="C7578" s="2"/>
    </row>
    <row r="7579" spans="2:3" hidden="1">
      <c r="B7579" s="2"/>
      <c r="C7579" s="2"/>
    </row>
    <row r="7580" spans="2:3" hidden="1">
      <c r="B7580" s="2"/>
      <c r="C7580" s="2"/>
    </row>
    <row r="7581" spans="2:3" hidden="1">
      <c r="B7581" s="2"/>
      <c r="C7581" s="2"/>
    </row>
    <row r="7582" spans="2:3" hidden="1">
      <c r="B7582" s="2"/>
      <c r="C7582" s="2"/>
    </row>
    <row r="7583" spans="2:3" hidden="1">
      <c r="B7583" s="2"/>
      <c r="C7583" s="2"/>
    </row>
    <row r="7584" spans="2:3" hidden="1">
      <c r="B7584" s="2"/>
      <c r="C7584" s="2"/>
    </row>
    <row r="7585" spans="2:3" hidden="1">
      <c r="B7585" s="2"/>
      <c r="C7585" s="2"/>
    </row>
    <row r="7586" spans="2:3" hidden="1">
      <c r="B7586" s="2"/>
      <c r="C7586" s="2"/>
    </row>
    <row r="7587" spans="2:3" hidden="1">
      <c r="B7587" s="2"/>
      <c r="C7587" s="2"/>
    </row>
    <row r="7588" spans="2:3" hidden="1">
      <c r="B7588" s="2"/>
      <c r="C7588" s="2"/>
    </row>
    <row r="7589" spans="2:3" hidden="1">
      <c r="B7589" s="2"/>
      <c r="C7589" s="2"/>
    </row>
    <row r="7590" spans="2:3" hidden="1">
      <c r="B7590" s="2"/>
      <c r="C7590" s="2"/>
    </row>
    <row r="7591" spans="2:3" hidden="1">
      <c r="B7591" s="2"/>
      <c r="C7591" s="2"/>
    </row>
    <row r="7592" spans="2:3" hidden="1">
      <c r="B7592" s="2"/>
      <c r="C7592" s="2"/>
    </row>
    <row r="7593" spans="2:3" hidden="1">
      <c r="B7593" s="2"/>
      <c r="C7593" s="2"/>
    </row>
    <row r="7594" spans="2:3" hidden="1">
      <c r="B7594" s="2"/>
      <c r="C7594" s="2"/>
    </row>
    <row r="7595" spans="2:3" hidden="1">
      <c r="B7595" s="2"/>
      <c r="C7595" s="2"/>
    </row>
    <row r="7596" spans="2:3" hidden="1">
      <c r="B7596" s="2"/>
      <c r="C7596" s="2"/>
    </row>
    <row r="7597" spans="2:3" hidden="1">
      <c r="B7597" s="2"/>
      <c r="C7597" s="2"/>
    </row>
    <row r="7598" spans="2:3" hidden="1">
      <c r="B7598" s="2"/>
      <c r="C7598" s="2"/>
    </row>
    <row r="7599" spans="2:3" hidden="1">
      <c r="B7599" s="2"/>
      <c r="C7599" s="2"/>
    </row>
    <row r="7600" spans="2:3" hidden="1">
      <c r="B7600" s="2"/>
      <c r="C7600" s="2"/>
    </row>
    <row r="7601" spans="2:3" hidden="1">
      <c r="B7601" s="2"/>
      <c r="C7601" s="2"/>
    </row>
    <row r="7602" spans="2:3" hidden="1">
      <c r="B7602" s="2"/>
      <c r="C7602" s="2"/>
    </row>
    <row r="7603" spans="2:3" hidden="1">
      <c r="B7603" s="2"/>
      <c r="C7603" s="2"/>
    </row>
    <row r="7604" spans="2:3" hidden="1">
      <c r="B7604" s="2"/>
      <c r="C7604" s="2"/>
    </row>
    <row r="7605" spans="2:3" hidden="1">
      <c r="B7605" s="2"/>
      <c r="C7605" s="2"/>
    </row>
    <row r="7606" spans="2:3" hidden="1">
      <c r="B7606" s="2"/>
      <c r="C7606" s="2"/>
    </row>
    <row r="7607" spans="2:3" hidden="1">
      <c r="B7607" s="2"/>
      <c r="C7607" s="2"/>
    </row>
    <row r="7608" spans="2:3" hidden="1">
      <c r="B7608" s="2"/>
      <c r="C7608" s="2"/>
    </row>
    <row r="7609" spans="2:3" hidden="1">
      <c r="B7609" s="2"/>
      <c r="C7609" s="2"/>
    </row>
    <row r="7610" spans="2:3" hidden="1">
      <c r="B7610" s="2"/>
      <c r="C7610" s="2"/>
    </row>
    <row r="7611" spans="2:3" hidden="1">
      <c r="B7611" s="2"/>
      <c r="C7611" s="2"/>
    </row>
    <row r="7612" spans="2:3" hidden="1">
      <c r="B7612" s="2"/>
      <c r="C7612" s="2"/>
    </row>
    <row r="7613" spans="2:3" hidden="1">
      <c r="B7613" s="2"/>
      <c r="C7613" s="2"/>
    </row>
    <row r="7614" spans="2:3" hidden="1">
      <c r="B7614" s="2"/>
      <c r="C7614" s="2"/>
    </row>
    <row r="7615" spans="2:3" hidden="1">
      <c r="B7615" s="2"/>
      <c r="C7615" s="2"/>
    </row>
    <row r="7616" spans="2:3" hidden="1">
      <c r="B7616" s="2"/>
      <c r="C7616" s="2"/>
    </row>
    <row r="7617" spans="2:3" hidden="1">
      <c r="B7617" s="2"/>
      <c r="C7617" s="2"/>
    </row>
    <row r="7618" spans="2:3" hidden="1">
      <c r="B7618" s="2"/>
      <c r="C7618" s="2"/>
    </row>
    <row r="7619" spans="2:3" hidden="1">
      <c r="B7619" s="2"/>
      <c r="C7619" s="2"/>
    </row>
    <row r="7620" spans="2:3" hidden="1">
      <c r="B7620" s="2"/>
      <c r="C7620" s="2"/>
    </row>
    <row r="7621" spans="2:3" hidden="1">
      <c r="B7621" s="2"/>
      <c r="C7621" s="2"/>
    </row>
    <row r="7622" spans="2:3" hidden="1">
      <c r="B7622" s="2"/>
      <c r="C7622" s="2"/>
    </row>
    <row r="7623" spans="2:3" hidden="1">
      <c r="B7623" s="2"/>
      <c r="C7623" s="2"/>
    </row>
    <row r="7624" spans="2:3" hidden="1">
      <c r="B7624" s="2"/>
      <c r="C7624" s="2"/>
    </row>
    <row r="7625" spans="2:3" hidden="1">
      <c r="B7625" s="2"/>
      <c r="C7625" s="2"/>
    </row>
    <row r="7626" spans="2:3" hidden="1">
      <c r="B7626" s="2"/>
      <c r="C7626" s="2"/>
    </row>
    <row r="7627" spans="2:3" hidden="1">
      <c r="B7627" s="2"/>
      <c r="C7627" s="2"/>
    </row>
    <row r="7628" spans="2:3" hidden="1">
      <c r="B7628" s="2"/>
      <c r="C7628" s="2"/>
    </row>
    <row r="7629" spans="2:3" hidden="1">
      <c r="B7629" s="2"/>
      <c r="C7629" s="2"/>
    </row>
    <row r="7630" spans="2:3" hidden="1">
      <c r="B7630" s="2"/>
      <c r="C7630" s="2"/>
    </row>
    <row r="7631" spans="2:3" hidden="1">
      <c r="B7631" s="2"/>
      <c r="C7631" s="2"/>
    </row>
    <row r="7632" spans="2:3" hidden="1">
      <c r="B7632" s="2"/>
      <c r="C7632" s="2"/>
    </row>
    <row r="7633" spans="2:3" hidden="1">
      <c r="B7633" s="2"/>
      <c r="C7633" s="2"/>
    </row>
    <row r="7634" spans="2:3" hidden="1">
      <c r="B7634" s="2"/>
      <c r="C7634" s="2"/>
    </row>
    <row r="7635" spans="2:3" hidden="1">
      <c r="B7635" s="2"/>
      <c r="C7635" s="2"/>
    </row>
    <row r="7636" spans="2:3" hidden="1">
      <c r="B7636" s="2"/>
      <c r="C7636" s="2"/>
    </row>
    <row r="7637" spans="2:3" hidden="1">
      <c r="B7637" s="2"/>
      <c r="C7637" s="2"/>
    </row>
    <row r="7638" spans="2:3" hidden="1">
      <c r="B7638" s="2"/>
      <c r="C7638" s="2"/>
    </row>
    <row r="7639" spans="2:3" hidden="1">
      <c r="B7639" s="2"/>
      <c r="C7639" s="2"/>
    </row>
    <row r="7640" spans="2:3" hidden="1">
      <c r="B7640" s="2"/>
      <c r="C7640" s="2"/>
    </row>
    <row r="7641" spans="2:3" hidden="1">
      <c r="B7641" s="2"/>
      <c r="C7641" s="2"/>
    </row>
    <row r="7642" spans="2:3" hidden="1">
      <c r="B7642" s="2"/>
      <c r="C7642" s="2"/>
    </row>
    <row r="7643" spans="2:3" hidden="1">
      <c r="B7643" s="2"/>
      <c r="C7643" s="2"/>
    </row>
    <row r="7644" spans="2:3" hidden="1">
      <c r="B7644" s="2"/>
      <c r="C7644" s="2"/>
    </row>
    <row r="7645" spans="2:3" hidden="1">
      <c r="B7645" s="2"/>
      <c r="C7645" s="2"/>
    </row>
    <row r="7646" spans="2:3" hidden="1">
      <c r="B7646" s="2"/>
      <c r="C7646" s="2"/>
    </row>
    <row r="7647" spans="2:3" hidden="1">
      <c r="B7647" s="2"/>
      <c r="C7647" s="2"/>
    </row>
    <row r="7648" spans="2:3" hidden="1">
      <c r="B7648" s="2"/>
      <c r="C7648" s="2"/>
    </row>
    <row r="7649" spans="2:3" hidden="1">
      <c r="B7649" s="2"/>
      <c r="C7649" s="2"/>
    </row>
    <row r="7650" spans="2:3" hidden="1">
      <c r="B7650" s="2"/>
      <c r="C7650" s="2"/>
    </row>
    <row r="7651" spans="2:3" hidden="1">
      <c r="B7651" s="2"/>
      <c r="C7651" s="2"/>
    </row>
    <row r="7652" spans="2:3" hidden="1">
      <c r="B7652" s="2"/>
      <c r="C7652" s="2"/>
    </row>
    <row r="7653" spans="2:3" hidden="1">
      <c r="B7653" s="2"/>
      <c r="C7653" s="2"/>
    </row>
    <row r="7654" spans="2:3" hidden="1">
      <c r="B7654" s="2"/>
      <c r="C7654" s="2"/>
    </row>
    <row r="7655" spans="2:3" hidden="1">
      <c r="B7655" s="2"/>
      <c r="C7655" s="2"/>
    </row>
    <row r="7656" spans="2:3" hidden="1">
      <c r="B7656" s="2"/>
      <c r="C7656" s="2"/>
    </row>
    <row r="7657" spans="2:3" hidden="1">
      <c r="B7657" s="2"/>
      <c r="C7657" s="2"/>
    </row>
    <row r="7658" spans="2:3" hidden="1">
      <c r="B7658" s="2"/>
      <c r="C7658" s="2"/>
    </row>
    <row r="7659" spans="2:3" hidden="1">
      <c r="B7659" s="2"/>
      <c r="C7659" s="2"/>
    </row>
    <row r="7660" spans="2:3" hidden="1">
      <c r="B7660" s="2"/>
      <c r="C7660" s="2"/>
    </row>
    <row r="7661" spans="2:3" hidden="1">
      <c r="B7661" s="2"/>
      <c r="C7661" s="2"/>
    </row>
    <row r="7662" spans="2:3" hidden="1">
      <c r="B7662" s="2"/>
      <c r="C7662" s="2"/>
    </row>
    <row r="7663" spans="2:3" hidden="1">
      <c r="B7663" s="2"/>
      <c r="C7663" s="2"/>
    </row>
    <row r="7664" spans="2:3" hidden="1">
      <c r="B7664" s="2"/>
      <c r="C7664" s="2"/>
    </row>
    <row r="7665" spans="2:3" hidden="1">
      <c r="B7665" s="2"/>
      <c r="C7665" s="2"/>
    </row>
    <row r="7666" spans="2:3" hidden="1">
      <c r="B7666" s="2"/>
      <c r="C7666" s="2"/>
    </row>
    <row r="7667" spans="2:3" hidden="1">
      <c r="B7667" s="2"/>
      <c r="C7667" s="2"/>
    </row>
    <row r="7668" spans="2:3" hidden="1">
      <c r="B7668" s="2"/>
      <c r="C7668" s="2"/>
    </row>
    <row r="7669" spans="2:3" hidden="1">
      <c r="B7669" s="2"/>
      <c r="C7669" s="2"/>
    </row>
    <row r="7670" spans="2:3" hidden="1">
      <c r="B7670" s="2"/>
      <c r="C7670" s="2"/>
    </row>
    <row r="7671" spans="2:3" hidden="1">
      <c r="B7671" s="2"/>
      <c r="C7671" s="2"/>
    </row>
    <row r="7672" spans="2:3" hidden="1">
      <c r="B7672" s="2"/>
      <c r="C7672" s="2"/>
    </row>
    <row r="7673" spans="2:3" hidden="1">
      <c r="B7673" s="2"/>
      <c r="C7673" s="2"/>
    </row>
    <row r="7674" spans="2:3" hidden="1">
      <c r="B7674" s="2"/>
      <c r="C7674" s="2"/>
    </row>
    <row r="7675" spans="2:3" hidden="1">
      <c r="B7675" s="2"/>
      <c r="C7675" s="2"/>
    </row>
    <row r="7676" spans="2:3" hidden="1">
      <c r="B7676" s="2"/>
      <c r="C7676" s="2"/>
    </row>
    <row r="7677" spans="2:3" hidden="1">
      <c r="B7677" s="2"/>
      <c r="C7677" s="2"/>
    </row>
    <row r="7678" spans="2:3" hidden="1">
      <c r="B7678" s="2"/>
      <c r="C7678" s="2"/>
    </row>
    <row r="7679" spans="2:3" hidden="1">
      <c r="B7679" s="2"/>
      <c r="C7679" s="2"/>
    </row>
    <row r="7680" spans="2:3" hidden="1">
      <c r="B7680" s="2"/>
      <c r="C7680" s="2"/>
    </row>
    <row r="7681" spans="2:3" hidden="1">
      <c r="B7681" s="2"/>
      <c r="C7681" s="2"/>
    </row>
    <row r="7682" spans="2:3" hidden="1">
      <c r="B7682" s="2"/>
      <c r="C7682" s="2"/>
    </row>
    <row r="7683" spans="2:3" hidden="1">
      <c r="B7683" s="2"/>
      <c r="C7683" s="2"/>
    </row>
    <row r="7684" spans="2:3" hidden="1">
      <c r="B7684" s="2"/>
      <c r="C7684" s="2"/>
    </row>
    <row r="7685" spans="2:3" hidden="1">
      <c r="B7685" s="2"/>
      <c r="C7685" s="2"/>
    </row>
    <row r="7686" spans="2:3" hidden="1">
      <c r="B7686" s="2"/>
      <c r="C7686" s="2"/>
    </row>
    <row r="7687" spans="2:3" hidden="1">
      <c r="B7687" s="2"/>
      <c r="C7687" s="2"/>
    </row>
    <row r="7688" spans="2:3" hidden="1">
      <c r="B7688" s="2"/>
      <c r="C7688" s="2"/>
    </row>
    <row r="7689" spans="2:3" hidden="1">
      <c r="B7689" s="2"/>
      <c r="C7689" s="2"/>
    </row>
    <row r="7690" spans="2:3" hidden="1">
      <c r="B7690" s="2"/>
      <c r="C7690" s="2"/>
    </row>
    <row r="7691" spans="2:3" hidden="1">
      <c r="B7691" s="2"/>
      <c r="C7691" s="2"/>
    </row>
    <row r="7692" spans="2:3" hidden="1">
      <c r="B7692" s="2"/>
      <c r="C7692" s="2"/>
    </row>
    <row r="7693" spans="2:3" hidden="1">
      <c r="B7693" s="2"/>
      <c r="C7693" s="2"/>
    </row>
    <row r="7694" spans="2:3" hidden="1">
      <c r="B7694" s="2"/>
      <c r="C7694" s="2"/>
    </row>
    <row r="7695" spans="2:3" hidden="1">
      <c r="B7695" s="2"/>
      <c r="C7695" s="2"/>
    </row>
    <row r="7696" spans="2:3" hidden="1">
      <c r="B7696" s="2"/>
      <c r="C7696" s="2"/>
    </row>
    <row r="7697" spans="2:3" hidden="1">
      <c r="B7697" s="2"/>
      <c r="C7697" s="2"/>
    </row>
    <row r="7698" spans="2:3" hidden="1">
      <c r="B7698" s="2"/>
      <c r="C7698" s="2"/>
    </row>
    <row r="7699" spans="2:3" hidden="1">
      <c r="B7699" s="2"/>
      <c r="C7699" s="2"/>
    </row>
    <row r="7700" spans="2:3" hidden="1">
      <c r="B7700" s="2"/>
      <c r="C7700" s="2"/>
    </row>
    <row r="7701" spans="2:3" hidden="1">
      <c r="B7701" s="2"/>
      <c r="C7701" s="2"/>
    </row>
    <row r="7702" spans="2:3" hidden="1">
      <c r="B7702" s="2"/>
      <c r="C7702" s="2"/>
    </row>
    <row r="7703" spans="2:3" hidden="1">
      <c r="B7703" s="2"/>
      <c r="C7703" s="2"/>
    </row>
    <row r="7704" spans="2:3" hidden="1">
      <c r="B7704" s="2"/>
      <c r="C7704" s="2"/>
    </row>
    <row r="7705" spans="2:3" hidden="1">
      <c r="B7705" s="2"/>
      <c r="C7705" s="2"/>
    </row>
    <row r="7706" spans="2:3" hidden="1">
      <c r="B7706" s="2"/>
      <c r="C7706" s="2"/>
    </row>
    <row r="7707" spans="2:3" hidden="1">
      <c r="B7707" s="2"/>
      <c r="C7707" s="2"/>
    </row>
    <row r="7708" spans="2:3" hidden="1">
      <c r="B7708" s="2"/>
      <c r="C7708" s="2"/>
    </row>
    <row r="7709" spans="2:3" hidden="1">
      <c r="B7709" s="2"/>
      <c r="C7709" s="2"/>
    </row>
    <row r="7710" spans="2:3" hidden="1">
      <c r="B7710" s="2"/>
      <c r="C7710" s="2"/>
    </row>
    <row r="7711" spans="2:3" hidden="1">
      <c r="B7711" s="2"/>
      <c r="C7711" s="2"/>
    </row>
    <row r="7712" spans="2:3" hidden="1">
      <c r="B7712" s="2"/>
      <c r="C7712" s="2"/>
    </row>
    <row r="7713" spans="2:3" hidden="1">
      <c r="B7713" s="2"/>
      <c r="C7713" s="2"/>
    </row>
    <row r="7714" spans="2:3" hidden="1">
      <c r="B7714" s="2"/>
      <c r="C7714" s="2"/>
    </row>
    <row r="7715" spans="2:3" hidden="1">
      <c r="B7715" s="2"/>
      <c r="C7715" s="2"/>
    </row>
    <row r="7716" spans="2:3" hidden="1">
      <c r="B7716" s="2"/>
      <c r="C7716" s="2"/>
    </row>
    <row r="7717" spans="2:3" hidden="1">
      <c r="B7717" s="2"/>
      <c r="C7717" s="2"/>
    </row>
    <row r="7718" spans="2:3" hidden="1">
      <c r="B7718" s="2"/>
      <c r="C7718" s="2"/>
    </row>
    <row r="7719" spans="2:3" hidden="1">
      <c r="B7719" s="2"/>
      <c r="C7719" s="2"/>
    </row>
    <row r="7720" spans="2:3" hidden="1">
      <c r="B7720" s="2"/>
      <c r="C7720" s="2"/>
    </row>
    <row r="7721" spans="2:3" hidden="1">
      <c r="B7721" s="2"/>
      <c r="C7721" s="2"/>
    </row>
    <row r="7722" spans="2:3" hidden="1">
      <c r="B7722" s="2"/>
      <c r="C7722" s="2"/>
    </row>
    <row r="7723" spans="2:3" hidden="1">
      <c r="B7723" s="2"/>
      <c r="C7723" s="2"/>
    </row>
    <row r="7724" spans="2:3" hidden="1">
      <c r="B7724" s="2"/>
      <c r="C7724" s="2"/>
    </row>
    <row r="7725" spans="2:3" hidden="1">
      <c r="B7725" s="2"/>
      <c r="C7725" s="2"/>
    </row>
    <row r="7726" spans="2:3" hidden="1">
      <c r="B7726" s="2"/>
      <c r="C7726" s="2"/>
    </row>
    <row r="7727" spans="2:3" hidden="1">
      <c r="B7727" s="2"/>
      <c r="C7727" s="2"/>
    </row>
    <row r="7728" spans="2:3" hidden="1">
      <c r="B7728" s="2"/>
      <c r="C7728" s="2"/>
    </row>
    <row r="7729" spans="2:3" hidden="1">
      <c r="B7729" s="2"/>
      <c r="C7729" s="2"/>
    </row>
    <row r="7730" spans="2:3" hidden="1">
      <c r="B7730" s="2"/>
      <c r="C7730" s="2"/>
    </row>
    <row r="7731" spans="2:3" hidden="1">
      <c r="B7731" s="2"/>
      <c r="C7731" s="2"/>
    </row>
    <row r="7732" spans="2:3" hidden="1">
      <c r="B7732" s="2"/>
      <c r="C7732" s="2"/>
    </row>
    <row r="7733" spans="2:3" hidden="1">
      <c r="B7733" s="2"/>
      <c r="C7733" s="2"/>
    </row>
    <row r="7734" spans="2:3" hidden="1">
      <c r="B7734" s="2"/>
      <c r="C7734" s="2"/>
    </row>
    <row r="7735" spans="2:3" hidden="1">
      <c r="B7735" s="2"/>
      <c r="C7735" s="2"/>
    </row>
    <row r="7736" spans="2:3" hidden="1">
      <c r="B7736" s="2"/>
      <c r="C7736" s="2"/>
    </row>
    <row r="7737" spans="2:3" hidden="1">
      <c r="B7737" s="2"/>
      <c r="C7737" s="2"/>
    </row>
    <row r="7738" spans="2:3" hidden="1">
      <c r="B7738" s="2"/>
      <c r="C7738" s="2"/>
    </row>
    <row r="7739" spans="2:3" hidden="1">
      <c r="B7739" s="2"/>
      <c r="C7739" s="2"/>
    </row>
    <row r="7740" spans="2:3" hidden="1">
      <c r="B7740" s="2"/>
      <c r="C7740" s="2"/>
    </row>
    <row r="7741" spans="2:3" hidden="1">
      <c r="B7741" s="2"/>
      <c r="C7741" s="2"/>
    </row>
    <row r="7742" spans="2:3" hidden="1">
      <c r="B7742" s="2"/>
      <c r="C7742" s="2"/>
    </row>
    <row r="7743" spans="2:3" hidden="1">
      <c r="B7743" s="2"/>
      <c r="C7743" s="2"/>
    </row>
    <row r="7744" spans="2:3" hidden="1">
      <c r="B7744" s="2"/>
      <c r="C7744" s="2"/>
    </row>
    <row r="7745" spans="2:3" hidden="1">
      <c r="B7745" s="2"/>
      <c r="C7745" s="2"/>
    </row>
    <row r="7746" spans="2:3" hidden="1">
      <c r="B7746" s="2"/>
      <c r="C7746" s="2"/>
    </row>
    <row r="7747" spans="2:3" hidden="1">
      <c r="B7747" s="2"/>
      <c r="C7747" s="2"/>
    </row>
    <row r="7748" spans="2:3" hidden="1">
      <c r="B7748" s="2"/>
      <c r="C7748" s="2"/>
    </row>
    <row r="7749" spans="2:3" hidden="1">
      <c r="B7749" s="2"/>
      <c r="C7749" s="2"/>
    </row>
    <row r="7750" spans="2:3" hidden="1">
      <c r="B7750" s="2"/>
      <c r="C7750" s="2"/>
    </row>
    <row r="7751" spans="2:3" hidden="1">
      <c r="B7751" s="2"/>
      <c r="C7751" s="2"/>
    </row>
    <row r="7752" spans="2:3" hidden="1">
      <c r="B7752" s="2"/>
      <c r="C7752" s="2"/>
    </row>
    <row r="7753" spans="2:3" hidden="1">
      <c r="B7753" s="2"/>
      <c r="C7753" s="2"/>
    </row>
    <row r="7754" spans="2:3" hidden="1">
      <c r="B7754" s="2"/>
      <c r="C7754" s="2"/>
    </row>
    <row r="7755" spans="2:3" hidden="1">
      <c r="B7755" s="2"/>
      <c r="C7755" s="2"/>
    </row>
    <row r="7756" spans="2:3" hidden="1">
      <c r="B7756" s="2"/>
      <c r="C7756" s="2"/>
    </row>
    <row r="7757" spans="2:3" hidden="1">
      <c r="B7757" s="2"/>
      <c r="C7757" s="2"/>
    </row>
    <row r="7758" spans="2:3" hidden="1">
      <c r="B7758" s="2"/>
      <c r="C7758" s="2"/>
    </row>
    <row r="7759" spans="2:3" hidden="1">
      <c r="B7759" s="2"/>
      <c r="C7759" s="2"/>
    </row>
    <row r="7760" spans="2:3" hidden="1">
      <c r="B7760" s="2"/>
      <c r="C7760" s="2"/>
    </row>
    <row r="7761" spans="2:3" hidden="1">
      <c r="B7761" s="2"/>
      <c r="C7761" s="2"/>
    </row>
    <row r="7762" spans="2:3" hidden="1">
      <c r="B7762" s="2"/>
      <c r="C7762" s="2"/>
    </row>
    <row r="7763" spans="2:3" hidden="1">
      <c r="B7763" s="2"/>
      <c r="C7763" s="2"/>
    </row>
    <row r="7764" spans="2:3" hidden="1">
      <c r="B7764" s="2"/>
      <c r="C7764" s="2"/>
    </row>
    <row r="7765" spans="2:3" hidden="1">
      <c r="B7765" s="2"/>
      <c r="C7765" s="2"/>
    </row>
    <row r="7766" spans="2:3" hidden="1">
      <c r="B7766" s="2"/>
      <c r="C7766" s="2"/>
    </row>
    <row r="7767" spans="2:3" hidden="1">
      <c r="B7767" s="2"/>
      <c r="C7767" s="2"/>
    </row>
    <row r="7768" spans="2:3" hidden="1">
      <c r="B7768" s="2"/>
      <c r="C7768" s="2"/>
    </row>
    <row r="7769" spans="2:3" hidden="1">
      <c r="B7769" s="2"/>
      <c r="C7769" s="2"/>
    </row>
    <row r="7770" spans="2:3" hidden="1">
      <c r="B7770" s="2"/>
      <c r="C7770" s="2"/>
    </row>
    <row r="7771" spans="2:3" hidden="1">
      <c r="B7771" s="2"/>
      <c r="C7771" s="2"/>
    </row>
    <row r="7772" spans="2:3" hidden="1">
      <c r="B7772" s="2"/>
      <c r="C7772" s="2"/>
    </row>
    <row r="7773" spans="2:3" hidden="1">
      <c r="B7773" s="2"/>
      <c r="C7773" s="2"/>
    </row>
    <row r="7774" spans="2:3" hidden="1">
      <c r="B7774" s="2"/>
      <c r="C7774" s="2"/>
    </row>
    <row r="7775" spans="2:3" hidden="1">
      <c r="B7775" s="2"/>
      <c r="C7775" s="2"/>
    </row>
    <row r="7776" spans="2:3" hidden="1">
      <c r="B7776" s="2"/>
      <c r="C7776" s="2"/>
    </row>
    <row r="7777" spans="2:3" hidden="1">
      <c r="B7777" s="2"/>
      <c r="C7777" s="2"/>
    </row>
    <row r="7778" spans="2:3" hidden="1">
      <c r="B7778" s="2"/>
      <c r="C7778" s="2"/>
    </row>
    <row r="7779" spans="2:3" hidden="1">
      <c r="B7779" s="2"/>
      <c r="C7779" s="2"/>
    </row>
    <row r="7780" spans="2:3" hidden="1">
      <c r="B7780" s="2"/>
      <c r="C7780" s="2"/>
    </row>
    <row r="7781" spans="2:3" hidden="1">
      <c r="B7781" s="2"/>
      <c r="C7781" s="2"/>
    </row>
    <row r="7782" spans="2:3" hidden="1">
      <c r="B7782" s="2"/>
      <c r="C7782" s="2"/>
    </row>
    <row r="7783" spans="2:3" hidden="1">
      <c r="B7783" s="2"/>
      <c r="C7783" s="2"/>
    </row>
    <row r="7784" spans="2:3" hidden="1">
      <c r="B7784" s="2"/>
      <c r="C7784" s="2"/>
    </row>
    <row r="7785" spans="2:3" hidden="1">
      <c r="B7785" s="2"/>
      <c r="C7785" s="2"/>
    </row>
    <row r="7786" spans="2:3" hidden="1">
      <c r="B7786" s="2"/>
      <c r="C7786" s="2"/>
    </row>
    <row r="7787" spans="2:3" hidden="1">
      <c r="B7787" s="2"/>
      <c r="C7787" s="2"/>
    </row>
    <row r="7788" spans="2:3" hidden="1">
      <c r="B7788" s="2"/>
      <c r="C7788" s="2"/>
    </row>
    <row r="7789" spans="2:3" hidden="1">
      <c r="B7789" s="2"/>
      <c r="C7789" s="2"/>
    </row>
    <row r="7790" spans="2:3" hidden="1">
      <c r="B7790" s="2"/>
      <c r="C7790" s="2"/>
    </row>
    <row r="7791" spans="2:3" hidden="1">
      <c r="B7791" s="2"/>
      <c r="C7791" s="2"/>
    </row>
    <row r="7792" spans="2:3" hidden="1">
      <c r="B7792" s="2"/>
      <c r="C7792" s="2"/>
    </row>
    <row r="7793" spans="2:3" hidden="1">
      <c r="B7793" s="2"/>
      <c r="C7793" s="2"/>
    </row>
    <row r="7794" spans="2:3" hidden="1">
      <c r="B7794" s="2"/>
      <c r="C7794" s="2"/>
    </row>
    <row r="7795" spans="2:3" hidden="1">
      <c r="B7795" s="2"/>
      <c r="C7795" s="2"/>
    </row>
    <row r="7796" spans="2:3" hidden="1">
      <c r="B7796" s="2"/>
      <c r="C7796" s="2"/>
    </row>
    <row r="7797" spans="2:3" hidden="1">
      <c r="B7797" s="2"/>
      <c r="C7797" s="2"/>
    </row>
    <row r="7798" spans="2:3" hidden="1">
      <c r="B7798" s="2"/>
      <c r="C7798" s="2"/>
    </row>
    <row r="7799" spans="2:3" hidden="1">
      <c r="B7799" s="2"/>
      <c r="C7799" s="2"/>
    </row>
    <row r="7800" spans="2:3" hidden="1">
      <c r="B7800" s="2"/>
      <c r="C7800" s="2"/>
    </row>
    <row r="7801" spans="2:3" hidden="1">
      <c r="B7801" s="2"/>
      <c r="C7801" s="2"/>
    </row>
    <row r="7802" spans="2:3" hidden="1">
      <c r="B7802" s="2"/>
      <c r="C7802" s="2"/>
    </row>
    <row r="7803" spans="2:3" hidden="1">
      <c r="B7803" s="2"/>
      <c r="C7803" s="2"/>
    </row>
    <row r="7804" spans="2:3" hidden="1">
      <c r="B7804" s="2"/>
      <c r="C7804" s="2"/>
    </row>
    <row r="7805" spans="2:3" hidden="1">
      <c r="B7805" s="2"/>
      <c r="C7805" s="2"/>
    </row>
    <row r="7806" spans="2:3" hidden="1">
      <c r="B7806" s="2"/>
      <c r="C7806" s="2"/>
    </row>
    <row r="7807" spans="2:3" hidden="1">
      <c r="B7807" s="2"/>
      <c r="C7807" s="2"/>
    </row>
    <row r="7808" spans="2:3" hidden="1">
      <c r="B7808" s="2"/>
      <c r="C7808" s="2"/>
    </row>
    <row r="7809" spans="2:3" hidden="1">
      <c r="B7809" s="2"/>
      <c r="C7809" s="2"/>
    </row>
    <row r="7810" spans="2:3" hidden="1">
      <c r="B7810" s="2"/>
      <c r="C7810" s="2"/>
    </row>
    <row r="7811" spans="2:3" hidden="1">
      <c r="B7811" s="2"/>
      <c r="C7811" s="2"/>
    </row>
    <row r="7812" spans="2:3" hidden="1">
      <c r="B7812" s="2"/>
      <c r="C7812" s="2"/>
    </row>
    <row r="7813" spans="2:3" hidden="1">
      <c r="B7813" s="2"/>
      <c r="C7813" s="2"/>
    </row>
    <row r="7814" spans="2:3" hidden="1">
      <c r="B7814" s="2"/>
      <c r="C7814" s="2"/>
    </row>
    <row r="7815" spans="2:3" hidden="1">
      <c r="B7815" s="2"/>
      <c r="C7815" s="2"/>
    </row>
    <row r="7816" spans="2:3" hidden="1">
      <c r="B7816" s="2"/>
      <c r="C7816" s="2"/>
    </row>
    <row r="7817" spans="2:3" hidden="1">
      <c r="B7817" s="2"/>
      <c r="C7817" s="2"/>
    </row>
    <row r="7818" spans="2:3" hidden="1">
      <c r="B7818" s="2"/>
      <c r="C7818" s="2"/>
    </row>
    <row r="7819" spans="2:3" hidden="1">
      <c r="B7819" s="2"/>
      <c r="C7819" s="2"/>
    </row>
    <row r="7820" spans="2:3" hidden="1">
      <c r="B7820" s="2"/>
      <c r="C7820" s="2"/>
    </row>
    <row r="7821" spans="2:3" hidden="1">
      <c r="B7821" s="2"/>
      <c r="C7821" s="2"/>
    </row>
    <row r="7822" spans="2:3" hidden="1">
      <c r="B7822" s="2"/>
      <c r="C7822" s="2"/>
    </row>
    <row r="7823" spans="2:3" hidden="1">
      <c r="B7823" s="2"/>
      <c r="C7823" s="2"/>
    </row>
    <row r="7824" spans="2:3" hidden="1">
      <c r="B7824" s="2"/>
      <c r="C7824" s="2"/>
    </row>
    <row r="7825" spans="2:3" hidden="1">
      <c r="B7825" s="2"/>
      <c r="C7825" s="2"/>
    </row>
    <row r="7826" spans="2:3" hidden="1">
      <c r="B7826" s="2"/>
      <c r="C7826" s="2"/>
    </row>
    <row r="7827" spans="2:3" hidden="1">
      <c r="B7827" s="2"/>
      <c r="C7827" s="2"/>
    </row>
    <row r="7828" spans="2:3" hidden="1">
      <c r="B7828" s="2"/>
      <c r="C7828" s="2"/>
    </row>
    <row r="7829" spans="2:3" hidden="1">
      <c r="B7829" s="2"/>
      <c r="C7829" s="2"/>
    </row>
    <row r="7830" spans="2:3" hidden="1">
      <c r="B7830" s="2"/>
      <c r="C7830" s="2"/>
    </row>
    <row r="7831" spans="2:3" hidden="1">
      <c r="B7831" s="2"/>
      <c r="C7831" s="2"/>
    </row>
    <row r="7832" spans="2:3" hidden="1">
      <c r="B7832" s="2"/>
      <c r="C7832" s="2"/>
    </row>
    <row r="7833" spans="2:3" hidden="1">
      <c r="B7833" s="2"/>
      <c r="C7833" s="2"/>
    </row>
    <row r="7834" spans="2:3" hidden="1">
      <c r="B7834" s="2"/>
      <c r="C7834" s="2"/>
    </row>
    <row r="7835" spans="2:3" hidden="1">
      <c r="B7835" s="2"/>
      <c r="C7835" s="2"/>
    </row>
    <row r="7836" spans="2:3" hidden="1">
      <c r="B7836" s="2"/>
      <c r="C7836" s="2"/>
    </row>
    <row r="7837" spans="2:3" hidden="1">
      <c r="B7837" s="2"/>
      <c r="C7837" s="2"/>
    </row>
    <row r="7838" spans="2:3" hidden="1">
      <c r="B7838" s="2"/>
      <c r="C7838" s="2"/>
    </row>
    <row r="7839" spans="2:3" hidden="1">
      <c r="B7839" s="2"/>
      <c r="C7839" s="2"/>
    </row>
    <row r="7840" spans="2:3" hidden="1">
      <c r="B7840" s="2"/>
      <c r="C7840" s="2"/>
    </row>
    <row r="7841" spans="2:3" hidden="1">
      <c r="B7841" s="2"/>
      <c r="C7841" s="2"/>
    </row>
    <row r="7842" spans="2:3" hidden="1">
      <c r="B7842" s="2"/>
      <c r="C7842" s="2"/>
    </row>
    <row r="7843" spans="2:3" hidden="1">
      <c r="B7843" s="2"/>
      <c r="C7843" s="2"/>
    </row>
    <row r="7844" spans="2:3" hidden="1">
      <c r="B7844" s="2"/>
      <c r="C7844" s="2"/>
    </row>
    <row r="7845" spans="2:3" hidden="1">
      <c r="B7845" s="2"/>
      <c r="C7845" s="2"/>
    </row>
    <row r="7846" spans="2:3" hidden="1">
      <c r="B7846" s="2"/>
      <c r="C7846" s="2"/>
    </row>
    <row r="7847" spans="2:3" hidden="1">
      <c r="B7847" s="2"/>
      <c r="C7847" s="2"/>
    </row>
    <row r="7848" spans="2:3" hidden="1">
      <c r="B7848" s="2"/>
      <c r="C7848" s="2"/>
    </row>
    <row r="7849" spans="2:3" hidden="1">
      <c r="B7849" s="2"/>
      <c r="C7849" s="2"/>
    </row>
    <row r="7850" spans="2:3" hidden="1">
      <c r="B7850" s="2"/>
      <c r="C7850" s="2"/>
    </row>
    <row r="7851" spans="2:3" hidden="1">
      <c r="B7851" s="2"/>
      <c r="C7851" s="2"/>
    </row>
    <row r="7852" spans="2:3" hidden="1">
      <c r="B7852" s="2"/>
      <c r="C7852" s="2"/>
    </row>
    <row r="7853" spans="2:3" hidden="1">
      <c r="B7853" s="2"/>
      <c r="C7853" s="2"/>
    </row>
    <row r="7854" spans="2:3" hidden="1">
      <c r="B7854" s="2"/>
      <c r="C7854" s="2"/>
    </row>
    <row r="7855" spans="2:3" hidden="1">
      <c r="B7855" s="2"/>
      <c r="C7855" s="2"/>
    </row>
    <row r="7856" spans="2:3" hidden="1">
      <c r="B7856" s="2"/>
      <c r="C7856" s="2"/>
    </row>
    <row r="7857" spans="2:3" hidden="1">
      <c r="B7857" s="2"/>
      <c r="C7857" s="2"/>
    </row>
    <row r="7858" spans="2:3" hidden="1">
      <c r="B7858" s="2"/>
      <c r="C7858" s="2"/>
    </row>
    <row r="7859" spans="2:3" hidden="1">
      <c r="B7859" s="2"/>
      <c r="C7859" s="2"/>
    </row>
    <row r="7860" spans="2:3" hidden="1">
      <c r="B7860" s="2"/>
      <c r="C7860" s="2"/>
    </row>
    <row r="7861" spans="2:3" hidden="1">
      <c r="B7861" s="2"/>
      <c r="C7861" s="2"/>
    </row>
    <row r="7862" spans="2:3" hidden="1">
      <c r="B7862" s="2"/>
      <c r="C7862" s="2"/>
    </row>
    <row r="7863" spans="2:3" hidden="1">
      <c r="B7863" s="2"/>
      <c r="C7863" s="2"/>
    </row>
    <row r="7864" spans="2:3" hidden="1">
      <c r="B7864" s="2"/>
      <c r="C7864" s="2"/>
    </row>
    <row r="7865" spans="2:3" hidden="1">
      <c r="B7865" s="2"/>
      <c r="C7865" s="2"/>
    </row>
    <row r="7866" spans="2:3" hidden="1">
      <c r="B7866" s="2"/>
      <c r="C7866" s="2"/>
    </row>
    <row r="7867" spans="2:3" hidden="1">
      <c r="B7867" s="2"/>
      <c r="C7867" s="2"/>
    </row>
    <row r="7868" spans="2:3" hidden="1">
      <c r="B7868" s="2"/>
      <c r="C7868" s="2"/>
    </row>
    <row r="7869" spans="2:3" hidden="1">
      <c r="B7869" s="2"/>
      <c r="C7869" s="2"/>
    </row>
    <row r="7870" spans="2:3" hidden="1">
      <c r="B7870" s="2"/>
      <c r="C7870" s="2"/>
    </row>
    <row r="7871" spans="2:3" hidden="1">
      <c r="B7871" s="2"/>
      <c r="C7871" s="2"/>
    </row>
    <row r="7872" spans="2:3" hidden="1">
      <c r="B7872" s="2"/>
      <c r="C7872" s="2"/>
    </row>
    <row r="7873" spans="2:3" hidden="1">
      <c r="B7873" s="2"/>
      <c r="C7873" s="2"/>
    </row>
    <row r="7874" spans="2:3" hidden="1">
      <c r="B7874" s="2"/>
      <c r="C7874" s="2"/>
    </row>
    <row r="7875" spans="2:3" hidden="1">
      <c r="B7875" s="2"/>
      <c r="C7875" s="2"/>
    </row>
    <row r="7876" spans="2:3" hidden="1">
      <c r="B7876" s="2"/>
      <c r="C7876" s="2"/>
    </row>
    <row r="7877" spans="2:3" hidden="1">
      <c r="B7877" s="2"/>
      <c r="C7877" s="2"/>
    </row>
    <row r="7878" spans="2:3" hidden="1">
      <c r="B7878" s="2"/>
      <c r="C7878" s="2"/>
    </row>
    <row r="7879" spans="2:3" hidden="1">
      <c r="B7879" s="2"/>
      <c r="C7879" s="2"/>
    </row>
    <row r="7880" spans="2:3" hidden="1">
      <c r="B7880" s="2"/>
      <c r="C7880" s="2"/>
    </row>
    <row r="7881" spans="2:3" hidden="1">
      <c r="B7881" s="2"/>
      <c r="C7881" s="2"/>
    </row>
    <row r="7882" spans="2:3" hidden="1">
      <c r="B7882" s="2"/>
      <c r="C7882" s="2"/>
    </row>
    <row r="7883" spans="2:3" hidden="1">
      <c r="B7883" s="2"/>
      <c r="C7883" s="2"/>
    </row>
    <row r="7884" spans="2:3" hidden="1">
      <c r="B7884" s="2"/>
      <c r="C7884" s="2"/>
    </row>
    <row r="7885" spans="2:3" hidden="1">
      <c r="B7885" s="2"/>
      <c r="C7885" s="2"/>
    </row>
    <row r="7886" spans="2:3" hidden="1">
      <c r="B7886" s="2"/>
      <c r="C7886" s="2"/>
    </row>
    <row r="7887" spans="2:3" hidden="1">
      <c r="B7887" s="2"/>
      <c r="C7887" s="2"/>
    </row>
    <row r="7888" spans="2:3" hidden="1">
      <c r="B7888" s="2"/>
      <c r="C7888" s="2"/>
    </row>
    <row r="7889" spans="2:3" hidden="1">
      <c r="B7889" s="2"/>
      <c r="C7889" s="2"/>
    </row>
    <row r="7890" spans="2:3" hidden="1">
      <c r="B7890" s="2"/>
      <c r="C7890" s="2"/>
    </row>
    <row r="7891" spans="2:3" hidden="1">
      <c r="B7891" s="2"/>
      <c r="C7891" s="2"/>
    </row>
    <row r="7892" spans="2:3" hidden="1">
      <c r="B7892" s="2"/>
      <c r="C7892" s="2"/>
    </row>
    <row r="7893" spans="2:3" hidden="1">
      <c r="B7893" s="2"/>
      <c r="C7893" s="2"/>
    </row>
    <row r="7894" spans="2:3" hidden="1">
      <c r="B7894" s="2"/>
      <c r="C7894" s="2"/>
    </row>
    <row r="7895" spans="2:3" hidden="1">
      <c r="B7895" s="2"/>
      <c r="C7895" s="2"/>
    </row>
    <row r="7896" spans="2:3" hidden="1">
      <c r="B7896" s="2"/>
      <c r="C7896" s="2"/>
    </row>
    <row r="7897" spans="2:3" hidden="1">
      <c r="B7897" s="2"/>
      <c r="C7897" s="2"/>
    </row>
    <row r="7898" spans="2:3" hidden="1">
      <c r="B7898" s="2"/>
      <c r="C7898" s="2"/>
    </row>
    <row r="7899" spans="2:3" hidden="1">
      <c r="B7899" s="2"/>
      <c r="C7899" s="2"/>
    </row>
    <row r="7900" spans="2:3" hidden="1">
      <c r="B7900" s="2"/>
      <c r="C7900" s="2"/>
    </row>
    <row r="7901" spans="2:3" hidden="1">
      <c r="B7901" s="2"/>
      <c r="C7901" s="2"/>
    </row>
    <row r="7902" spans="2:3" hidden="1">
      <c r="B7902" s="2"/>
      <c r="C7902" s="2"/>
    </row>
    <row r="7903" spans="2:3" hidden="1">
      <c r="B7903" s="2"/>
      <c r="C7903" s="2"/>
    </row>
    <row r="7904" spans="2:3" hidden="1">
      <c r="B7904" s="2"/>
      <c r="C7904" s="2"/>
    </row>
    <row r="7905" spans="2:3" hidden="1">
      <c r="B7905" s="2"/>
      <c r="C7905" s="2"/>
    </row>
    <row r="7906" spans="2:3" hidden="1">
      <c r="B7906" s="2"/>
      <c r="C7906" s="2"/>
    </row>
    <row r="7907" spans="2:3" hidden="1">
      <c r="B7907" s="2"/>
      <c r="C7907" s="2"/>
    </row>
    <row r="7908" spans="2:3" hidden="1">
      <c r="B7908" s="2"/>
      <c r="C7908" s="2"/>
    </row>
    <row r="7909" spans="2:3" hidden="1">
      <c r="B7909" s="2"/>
      <c r="C7909" s="2"/>
    </row>
    <row r="7910" spans="2:3" hidden="1">
      <c r="B7910" s="2"/>
      <c r="C7910" s="2"/>
    </row>
    <row r="7911" spans="2:3" hidden="1">
      <c r="B7911" s="2"/>
      <c r="C7911" s="2"/>
    </row>
    <row r="7912" spans="2:3" hidden="1">
      <c r="B7912" s="2"/>
      <c r="C7912" s="2"/>
    </row>
    <row r="7913" spans="2:3" hidden="1">
      <c r="B7913" s="2"/>
      <c r="C7913" s="2"/>
    </row>
    <row r="7914" spans="2:3" hidden="1">
      <c r="B7914" s="2"/>
      <c r="C7914" s="2"/>
    </row>
    <row r="7915" spans="2:3" hidden="1">
      <c r="B7915" s="2"/>
      <c r="C7915" s="2"/>
    </row>
    <row r="7916" spans="2:3" hidden="1">
      <c r="B7916" s="2"/>
      <c r="C7916" s="2"/>
    </row>
    <row r="7917" spans="2:3" hidden="1">
      <c r="B7917" s="2"/>
      <c r="C7917" s="2"/>
    </row>
    <row r="7918" spans="2:3" hidden="1">
      <c r="B7918" s="2"/>
      <c r="C7918" s="2"/>
    </row>
    <row r="7919" spans="2:3" hidden="1">
      <c r="B7919" s="2"/>
      <c r="C7919" s="2"/>
    </row>
    <row r="7920" spans="2:3" hidden="1">
      <c r="B7920" s="2"/>
      <c r="C7920" s="2"/>
    </row>
    <row r="7921" spans="2:3" hidden="1">
      <c r="B7921" s="2"/>
      <c r="C7921" s="2"/>
    </row>
    <row r="7922" spans="2:3" hidden="1">
      <c r="B7922" s="2"/>
      <c r="C7922" s="2"/>
    </row>
    <row r="7923" spans="2:3" hidden="1">
      <c r="B7923" s="2"/>
      <c r="C7923" s="2"/>
    </row>
    <row r="7924" spans="2:3" hidden="1">
      <c r="B7924" s="2"/>
      <c r="C7924" s="2"/>
    </row>
    <row r="7925" spans="2:3" hidden="1">
      <c r="B7925" s="2"/>
      <c r="C7925" s="2"/>
    </row>
    <row r="7926" spans="2:3" hidden="1">
      <c r="B7926" s="2"/>
      <c r="C7926" s="2"/>
    </row>
    <row r="7927" spans="2:3" hidden="1">
      <c r="B7927" s="2"/>
      <c r="C7927" s="2"/>
    </row>
    <row r="7928" spans="2:3" hidden="1">
      <c r="B7928" s="2"/>
      <c r="C7928" s="2"/>
    </row>
    <row r="7929" spans="2:3" hidden="1">
      <c r="B7929" s="2"/>
      <c r="C7929" s="2"/>
    </row>
    <row r="7930" spans="2:3" hidden="1">
      <c r="B7930" s="2"/>
      <c r="C7930" s="2"/>
    </row>
    <row r="7931" spans="2:3" hidden="1">
      <c r="B7931" s="2"/>
      <c r="C7931" s="2"/>
    </row>
    <row r="7932" spans="2:3" hidden="1">
      <c r="B7932" s="2"/>
      <c r="C7932" s="2"/>
    </row>
    <row r="7933" spans="2:3" hidden="1">
      <c r="B7933" s="2"/>
      <c r="C7933" s="2"/>
    </row>
    <row r="7934" spans="2:3" hidden="1">
      <c r="B7934" s="2"/>
      <c r="C7934" s="2"/>
    </row>
    <row r="7935" spans="2:3" hidden="1">
      <c r="B7935" s="2"/>
      <c r="C7935" s="2"/>
    </row>
    <row r="7936" spans="2:3" hidden="1">
      <c r="B7936" s="2"/>
      <c r="C7936" s="2"/>
    </row>
    <row r="7937" spans="2:3" hidden="1">
      <c r="B7937" s="2"/>
      <c r="C7937" s="2"/>
    </row>
    <row r="7938" spans="2:3" hidden="1">
      <c r="B7938" s="2"/>
      <c r="C7938" s="2"/>
    </row>
    <row r="7939" spans="2:3" hidden="1">
      <c r="B7939" s="2"/>
      <c r="C7939" s="2"/>
    </row>
    <row r="7940" spans="2:3" hidden="1">
      <c r="B7940" s="2"/>
      <c r="C7940" s="2"/>
    </row>
    <row r="7941" spans="2:3" hidden="1">
      <c r="B7941" s="2"/>
      <c r="C7941" s="2"/>
    </row>
    <row r="7942" spans="2:3" hidden="1">
      <c r="B7942" s="2"/>
      <c r="C7942" s="2"/>
    </row>
    <row r="7943" spans="2:3" hidden="1">
      <c r="B7943" s="2"/>
      <c r="C7943" s="2"/>
    </row>
    <row r="7944" spans="2:3" hidden="1">
      <c r="B7944" s="2"/>
      <c r="C7944" s="2"/>
    </row>
    <row r="7945" spans="2:3" hidden="1">
      <c r="B7945" s="2"/>
      <c r="C7945" s="2"/>
    </row>
    <row r="7946" spans="2:3" hidden="1">
      <c r="B7946" s="2"/>
      <c r="C7946" s="2"/>
    </row>
    <row r="7947" spans="2:3" hidden="1">
      <c r="B7947" s="2"/>
      <c r="C7947" s="2"/>
    </row>
    <row r="7948" spans="2:3" hidden="1">
      <c r="B7948" s="2"/>
      <c r="C7948" s="2"/>
    </row>
    <row r="7949" spans="2:3" hidden="1">
      <c r="B7949" s="2"/>
      <c r="C7949" s="2"/>
    </row>
    <row r="7950" spans="2:3" hidden="1">
      <c r="B7950" s="2"/>
      <c r="C7950" s="2"/>
    </row>
    <row r="7951" spans="2:3" hidden="1">
      <c r="B7951" s="2"/>
      <c r="C7951" s="2"/>
    </row>
    <row r="7952" spans="2:3" hidden="1">
      <c r="B7952" s="2"/>
      <c r="C7952" s="2"/>
    </row>
    <row r="7953" spans="2:3" hidden="1">
      <c r="B7953" s="2"/>
      <c r="C7953" s="2"/>
    </row>
    <row r="7954" spans="2:3" hidden="1">
      <c r="B7954" s="2"/>
      <c r="C7954" s="2"/>
    </row>
    <row r="7955" spans="2:3" hidden="1">
      <c r="B7955" s="2"/>
      <c r="C7955" s="2"/>
    </row>
    <row r="7956" spans="2:3" hidden="1">
      <c r="B7956" s="2"/>
      <c r="C7956" s="2"/>
    </row>
    <row r="7957" spans="2:3" hidden="1">
      <c r="B7957" s="2"/>
      <c r="C7957" s="2"/>
    </row>
    <row r="7958" spans="2:3" hidden="1">
      <c r="B7958" s="2"/>
      <c r="C7958" s="2"/>
    </row>
    <row r="7959" spans="2:3" hidden="1">
      <c r="B7959" s="2"/>
      <c r="C7959" s="2"/>
    </row>
    <row r="7960" spans="2:3" hidden="1">
      <c r="B7960" s="2"/>
      <c r="C7960" s="2"/>
    </row>
    <row r="7961" spans="2:3" hidden="1">
      <c r="B7961" s="2"/>
      <c r="C7961" s="2"/>
    </row>
    <row r="7962" spans="2:3" hidden="1">
      <c r="B7962" s="2"/>
      <c r="C7962" s="2"/>
    </row>
    <row r="7963" spans="2:3" hidden="1">
      <c r="B7963" s="2"/>
      <c r="C7963" s="2"/>
    </row>
    <row r="7964" spans="2:3" hidden="1">
      <c r="B7964" s="2"/>
      <c r="C7964" s="2"/>
    </row>
    <row r="7965" spans="2:3" hidden="1">
      <c r="B7965" s="2"/>
      <c r="C7965" s="2"/>
    </row>
    <row r="7966" spans="2:3" hidden="1">
      <c r="B7966" s="2"/>
      <c r="C7966" s="2"/>
    </row>
    <row r="7967" spans="2:3" hidden="1">
      <c r="B7967" s="2"/>
      <c r="C7967" s="2"/>
    </row>
    <row r="7968" spans="2:3" hidden="1">
      <c r="B7968" s="2"/>
      <c r="C7968" s="2"/>
    </row>
    <row r="7969" spans="2:3" hidden="1">
      <c r="B7969" s="2"/>
      <c r="C7969" s="2"/>
    </row>
    <row r="7970" spans="2:3" hidden="1">
      <c r="B7970" s="2"/>
      <c r="C7970" s="2"/>
    </row>
    <row r="7971" spans="2:3" hidden="1">
      <c r="B7971" s="2"/>
      <c r="C7971" s="2"/>
    </row>
    <row r="7972" spans="2:3" hidden="1">
      <c r="B7972" s="2"/>
      <c r="C7972" s="2"/>
    </row>
    <row r="7973" spans="2:3" hidden="1">
      <c r="B7973" s="2"/>
      <c r="C7973" s="2"/>
    </row>
    <row r="7974" spans="2:3" hidden="1">
      <c r="B7974" s="2"/>
      <c r="C7974" s="2"/>
    </row>
    <row r="7975" spans="2:3" hidden="1">
      <c r="B7975" s="2"/>
      <c r="C7975" s="2"/>
    </row>
    <row r="7976" spans="2:3" hidden="1">
      <c r="B7976" s="2"/>
      <c r="C7976" s="2"/>
    </row>
    <row r="7977" spans="2:3" hidden="1">
      <c r="B7977" s="2"/>
      <c r="C7977" s="2"/>
    </row>
    <row r="7978" spans="2:3" hidden="1">
      <c r="B7978" s="2"/>
      <c r="C7978" s="2"/>
    </row>
    <row r="7979" spans="2:3" hidden="1">
      <c r="B7979" s="2"/>
      <c r="C7979" s="2"/>
    </row>
    <row r="7980" spans="2:3" hidden="1">
      <c r="B7980" s="2"/>
      <c r="C7980" s="2"/>
    </row>
    <row r="7981" spans="2:3" hidden="1">
      <c r="B7981" s="2"/>
      <c r="C7981" s="2"/>
    </row>
    <row r="7982" spans="2:3" hidden="1">
      <c r="B7982" s="2"/>
      <c r="C7982" s="2"/>
    </row>
    <row r="7983" spans="2:3" hidden="1">
      <c r="B7983" s="2"/>
      <c r="C7983" s="2"/>
    </row>
    <row r="7984" spans="2:3" hidden="1">
      <c r="B7984" s="2"/>
      <c r="C7984" s="2"/>
    </row>
    <row r="7985" spans="2:3" hidden="1">
      <c r="B7985" s="2"/>
      <c r="C7985" s="2"/>
    </row>
    <row r="7986" spans="2:3" hidden="1">
      <c r="B7986" s="2"/>
      <c r="C7986" s="2"/>
    </row>
    <row r="7987" spans="2:3" hidden="1">
      <c r="B7987" s="2"/>
      <c r="C7987" s="2"/>
    </row>
    <row r="7988" spans="2:3" hidden="1">
      <c r="B7988" s="2"/>
      <c r="C7988" s="2"/>
    </row>
    <row r="7989" spans="2:3" hidden="1">
      <c r="B7989" s="2"/>
      <c r="C7989" s="2"/>
    </row>
    <row r="7990" spans="2:3" hidden="1">
      <c r="B7990" s="2"/>
      <c r="C7990" s="2"/>
    </row>
    <row r="7991" spans="2:3" hidden="1">
      <c r="B7991" s="2"/>
      <c r="C7991" s="2"/>
    </row>
    <row r="7992" spans="2:3" hidden="1">
      <c r="B7992" s="2"/>
      <c r="C7992" s="2"/>
    </row>
    <row r="7993" spans="2:3" hidden="1">
      <c r="B7993" s="2"/>
      <c r="C7993" s="2"/>
    </row>
    <row r="7994" spans="2:3" hidden="1">
      <c r="B7994" s="2"/>
      <c r="C7994" s="2"/>
    </row>
    <row r="7995" spans="2:3" hidden="1">
      <c r="B7995" s="2"/>
      <c r="C7995" s="2"/>
    </row>
    <row r="7996" spans="2:3" hidden="1">
      <c r="B7996" s="2"/>
      <c r="C7996" s="2"/>
    </row>
    <row r="7997" spans="2:3" hidden="1">
      <c r="B7997" s="2"/>
      <c r="C7997" s="2"/>
    </row>
    <row r="7998" spans="2:3" hidden="1">
      <c r="B7998" s="2"/>
      <c r="C7998" s="2"/>
    </row>
    <row r="7999" spans="2:3" hidden="1">
      <c r="B7999" s="2"/>
      <c r="C7999" s="2"/>
    </row>
    <row r="8000" spans="2:3" hidden="1">
      <c r="B8000" s="2"/>
      <c r="C8000" s="2"/>
    </row>
    <row r="8001" spans="2:3" hidden="1">
      <c r="B8001" s="2"/>
      <c r="C8001" s="2"/>
    </row>
    <row r="8002" spans="2:3" hidden="1">
      <c r="B8002" s="2"/>
      <c r="C8002" s="2"/>
    </row>
    <row r="8003" spans="2:3" hidden="1">
      <c r="B8003" s="2"/>
      <c r="C8003" s="2"/>
    </row>
    <row r="8004" spans="2:3" hidden="1">
      <c r="B8004" s="2"/>
      <c r="C8004" s="2"/>
    </row>
    <row r="8005" spans="2:3" hidden="1">
      <c r="B8005" s="2"/>
      <c r="C8005" s="2"/>
    </row>
    <row r="8006" spans="2:3" hidden="1">
      <c r="B8006" s="2"/>
      <c r="C8006" s="2"/>
    </row>
    <row r="8007" spans="2:3" hidden="1">
      <c r="B8007" s="2"/>
      <c r="C8007" s="2"/>
    </row>
    <row r="8008" spans="2:3" hidden="1">
      <c r="B8008" s="2"/>
      <c r="C8008" s="2"/>
    </row>
    <row r="8009" spans="2:3" hidden="1">
      <c r="B8009" s="2"/>
      <c r="C8009" s="2"/>
    </row>
    <row r="8010" spans="2:3" hidden="1">
      <c r="B8010" s="2"/>
      <c r="C8010" s="2"/>
    </row>
    <row r="8011" spans="2:3" hidden="1">
      <c r="B8011" s="2"/>
      <c r="C8011" s="2"/>
    </row>
    <row r="8012" spans="2:3" hidden="1">
      <c r="B8012" s="2"/>
      <c r="C8012" s="2"/>
    </row>
    <row r="8013" spans="2:3" hidden="1">
      <c r="B8013" s="2"/>
      <c r="C8013" s="2"/>
    </row>
    <row r="8014" spans="2:3" hidden="1">
      <c r="B8014" s="2"/>
      <c r="C8014" s="2"/>
    </row>
    <row r="8015" spans="2:3" hidden="1">
      <c r="B8015" s="2"/>
      <c r="C8015" s="2"/>
    </row>
    <row r="8016" spans="2:3" hidden="1">
      <c r="B8016" s="2"/>
      <c r="C8016" s="2"/>
    </row>
    <row r="8017" spans="2:3" hidden="1">
      <c r="B8017" s="2"/>
      <c r="C8017" s="2"/>
    </row>
    <row r="8018" spans="2:3" hidden="1">
      <c r="B8018" s="2"/>
      <c r="C8018" s="2"/>
    </row>
    <row r="8019" spans="2:3" hidden="1">
      <c r="B8019" s="2"/>
      <c r="C8019" s="2"/>
    </row>
    <row r="8020" spans="2:3" hidden="1">
      <c r="B8020" s="2"/>
      <c r="C8020" s="2"/>
    </row>
    <row r="8021" spans="2:3" hidden="1">
      <c r="B8021" s="2"/>
      <c r="C8021" s="2"/>
    </row>
    <row r="8022" spans="2:3" hidden="1">
      <c r="B8022" s="2"/>
      <c r="C8022" s="2"/>
    </row>
    <row r="8023" spans="2:3" hidden="1">
      <c r="B8023" s="2"/>
      <c r="C8023" s="2"/>
    </row>
    <row r="8024" spans="2:3" hidden="1">
      <c r="B8024" s="2"/>
      <c r="C8024" s="2"/>
    </row>
    <row r="8025" spans="2:3" hidden="1">
      <c r="B8025" s="2"/>
      <c r="C8025" s="2"/>
    </row>
    <row r="8026" spans="2:3" hidden="1">
      <c r="B8026" s="2"/>
      <c r="C8026" s="2"/>
    </row>
    <row r="8027" spans="2:3" hidden="1">
      <c r="B8027" s="2"/>
      <c r="C8027" s="2"/>
    </row>
    <row r="8028" spans="2:3" hidden="1">
      <c r="B8028" s="2"/>
      <c r="C8028" s="2"/>
    </row>
    <row r="8029" spans="2:3" hidden="1">
      <c r="B8029" s="2"/>
      <c r="C8029" s="2"/>
    </row>
    <row r="8030" spans="2:3" hidden="1">
      <c r="B8030" s="2"/>
      <c r="C8030" s="2"/>
    </row>
    <row r="8031" spans="2:3" hidden="1">
      <c r="B8031" s="2"/>
      <c r="C8031" s="2"/>
    </row>
    <row r="8032" spans="2:3" hidden="1">
      <c r="B8032" s="2"/>
      <c r="C8032" s="2"/>
    </row>
    <row r="8033" spans="2:3" hidden="1">
      <c r="B8033" s="2"/>
      <c r="C8033" s="2"/>
    </row>
    <row r="8034" spans="2:3" hidden="1">
      <c r="B8034" s="2"/>
      <c r="C8034" s="2"/>
    </row>
    <row r="8035" spans="2:3" hidden="1">
      <c r="B8035" s="2"/>
      <c r="C8035" s="2"/>
    </row>
    <row r="8036" spans="2:3" hidden="1">
      <c r="B8036" s="2"/>
      <c r="C8036" s="2"/>
    </row>
    <row r="8037" spans="2:3" hidden="1">
      <c r="B8037" s="2"/>
      <c r="C8037" s="2"/>
    </row>
    <row r="8038" spans="2:3" hidden="1">
      <c r="B8038" s="2"/>
      <c r="C8038" s="2"/>
    </row>
    <row r="8039" spans="2:3" hidden="1">
      <c r="B8039" s="2"/>
      <c r="C8039" s="2"/>
    </row>
    <row r="8040" spans="2:3" hidden="1">
      <c r="B8040" s="2"/>
      <c r="C8040" s="2"/>
    </row>
    <row r="8041" spans="2:3" hidden="1">
      <c r="B8041" s="2"/>
      <c r="C8041" s="2"/>
    </row>
    <row r="8042" spans="2:3" hidden="1">
      <c r="B8042" s="2"/>
      <c r="C8042" s="2"/>
    </row>
    <row r="8043" spans="2:3" hidden="1">
      <c r="B8043" s="2"/>
      <c r="C8043" s="2"/>
    </row>
    <row r="8044" spans="2:3" hidden="1">
      <c r="B8044" s="2"/>
      <c r="C8044" s="2"/>
    </row>
    <row r="8045" spans="2:3" hidden="1">
      <c r="B8045" s="2"/>
      <c r="C8045" s="2"/>
    </row>
    <row r="8046" spans="2:3" hidden="1">
      <c r="B8046" s="2"/>
      <c r="C8046" s="2"/>
    </row>
    <row r="8047" spans="2:3" hidden="1">
      <c r="B8047" s="2"/>
      <c r="C8047" s="2"/>
    </row>
    <row r="8048" spans="2:3" hidden="1">
      <c r="B8048" s="2"/>
      <c r="C8048" s="2"/>
    </row>
    <row r="8049" spans="2:3" hidden="1">
      <c r="B8049" s="2"/>
      <c r="C8049" s="2"/>
    </row>
    <row r="8050" spans="2:3" hidden="1">
      <c r="B8050" s="2"/>
      <c r="C8050" s="2"/>
    </row>
    <row r="8051" spans="2:3" hidden="1">
      <c r="B8051" s="2"/>
      <c r="C8051" s="2"/>
    </row>
    <row r="8052" spans="2:3" hidden="1">
      <c r="B8052" s="2"/>
      <c r="C8052" s="2"/>
    </row>
    <row r="8053" spans="2:3" hidden="1">
      <c r="B8053" s="2"/>
      <c r="C8053" s="2"/>
    </row>
    <row r="8054" spans="2:3" hidden="1">
      <c r="B8054" s="2"/>
      <c r="C8054" s="2"/>
    </row>
    <row r="8055" spans="2:3" hidden="1">
      <c r="B8055" s="2"/>
      <c r="C8055" s="2"/>
    </row>
    <row r="8056" spans="2:3" hidden="1">
      <c r="B8056" s="2"/>
      <c r="C8056" s="2"/>
    </row>
    <row r="8057" spans="2:3" hidden="1">
      <c r="B8057" s="2"/>
      <c r="C8057" s="2"/>
    </row>
    <row r="8058" spans="2:3" hidden="1">
      <c r="B8058" s="2"/>
      <c r="C8058" s="2"/>
    </row>
    <row r="8059" spans="2:3" hidden="1">
      <c r="B8059" s="2"/>
      <c r="C8059" s="2"/>
    </row>
    <row r="8060" spans="2:3" hidden="1">
      <c r="B8060" s="2"/>
      <c r="C8060" s="2"/>
    </row>
    <row r="8061" spans="2:3" hidden="1">
      <c r="B8061" s="2"/>
      <c r="C8061" s="2"/>
    </row>
    <row r="8062" spans="2:3" hidden="1">
      <c r="B8062" s="2"/>
      <c r="C8062" s="2"/>
    </row>
    <row r="8063" spans="2:3" hidden="1">
      <c r="B8063" s="2"/>
      <c r="C8063" s="2"/>
    </row>
    <row r="8064" spans="2:3" hidden="1">
      <c r="B8064" s="2"/>
      <c r="C8064" s="2"/>
    </row>
    <row r="8065" spans="2:3" hidden="1">
      <c r="B8065" s="2"/>
      <c r="C8065" s="2"/>
    </row>
    <row r="8066" spans="2:3" hidden="1">
      <c r="B8066" s="2"/>
      <c r="C8066" s="2"/>
    </row>
    <row r="8067" spans="2:3" hidden="1">
      <c r="B8067" s="2"/>
      <c r="C8067" s="2"/>
    </row>
    <row r="8068" spans="2:3" hidden="1">
      <c r="B8068" s="2"/>
      <c r="C8068" s="2"/>
    </row>
    <row r="8069" spans="2:3" hidden="1">
      <c r="B8069" s="2"/>
      <c r="C8069" s="2"/>
    </row>
    <row r="8070" spans="2:3" hidden="1">
      <c r="B8070" s="2"/>
      <c r="C8070" s="2"/>
    </row>
    <row r="8071" spans="2:3" hidden="1">
      <c r="B8071" s="2"/>
      <c r="C8071" s="2"/>
    </row>
    <row r="8072" spans="2:3" hidden="1">
      <c r="B8072" s="2"/>
      <c r="C8072" s="2"/>
    </row>
    <row r="8073" spans="2:3" hidden="1">
      <c r="B8073" s="2"/>
      <c r="C8073" s="2"/>
    </row>
    <row r="8074" spans="2:3" hidden="1">
      <c r="B8074" s="2"/>
      <c r="C8074" s="2"/>
    </row>
    <row r="8075" spans="2:3" hidden="1">
      <c r="B8075" s="2"/>
      <c r="C8075" s="2"/>
    </row>
    <row r="8076" spans="2:3" hidden="1">
      <c r="B8076" s="2"/>
      <c r="C8076" s="2"/>
    </row>
    <row r="8077" spans="2:3" hidden="1">
      <c r="B8077" s="2"/>
      <c r="C8077" s="2"/>
    </row>
    <row r="8078" spans="2:3" hidden="1">
      <c r="B8078" s="2"/>
      <c r="C8078" s="2"/>
    </row>
    <row r="8079" spans="2:3" hidden="1">
      <c r="B8079" s="2"/>
      <c r="C8079" s="2"/>
    </row>
    <row r="8080" spans="2:3" hidden="1">
      <c r="B8080" s="2"/>
      <c r="C8080" s="2"/>
    </row>
    <row r="8081" spans="2:3" hidden="1">
      <c r="B8081" s="2"/>
      <c r="C8081" s="2"/>
    </row>
    <row r="8082" spans="2:3" hidden="1">
      <c r="B8082" s="2"/>
      <c r="C8082" s="2"/>
    </row>
    <row r="8083" spans="2:3" hidden="1">
      <c r="B8083" s="2"/>
      <c r="C8083" s="2"/>
    </row>
    <row r="8084" spans="2:3" hidden="1">
      <c r="B8084" s="2"/>
      <c r="C8084" s="2"/>
    </row>
    <row r="8085" spans="2:3" hidden="1">
      <c r="B8085" s="2"/>
      <c r="C8085" s="2"/>
    </row>
    <row r="8086" spans="2:3" hidden="1">
      <c r="B8086" s="2"/>
      <c r="C8086" s="2"/>
    </row>
    <row r="8087" spans="2:3" hidden="1">
      <c r="B8087" s="2"/>
      <c r="C8087" s="2"/>
    </row>
    <row r="8088" spans="2:3" hidden="1">
      <c r="B8088" s="2"/>
      <c r="C8088" s="2"/>
    </row>
    <row r="8089" spans="2:3" hidden="1">
      <c r="B8089" s="2"/>
      <c r="C8089" s="2"/>
    </row>
    <row r="8090" spans="2:3" hidden="1">
      <c r="B8090" s="2"/>
      <c r="C8090" s="2"/>
    </row>
    <row r="8091" spans="2:3" hidden="1">
      <c r="B8091" s="2"/>
      <c r="C8091" s="2"/>
    </row>
    <row r="8092" spans="2:3" hidden="1">
      <c r="B8092" s="2"/>
      <c r="C8092" s="2"/>
    </row>
    <row r="8093" spans="2:3" hidden="1">
      <c r="B8093" s="2"/>
      <c r="C8093" s="2"/>
    </row>
    <row r="8094" spans="2:3" hidden="1">
      <c r="B8094" s="2"/>
      <c r="C8094" s="2"/>
    </row>
    <row r="8095" spans="2:3" hidden="1">
      <c r="B8095" s="2"/>
      <c r="C8095" s="2"/>
    </row>
    <row r="8096" spans="2:3" hidden="1">
      <c r="B8096" s="2"/>
      <c r="C8096" s="2"/>
    </row>
    <row r="8097" spans="2:3" hidden="1">
      <c r="B8097" s="2"/>
      <c r="C8097" s="2"/>
    </row>
    <row r="8098" spans="2:3" hidden="1">
      <c r="B8098" s="2"/>
      <c r="C8098" s="2"/>
    </row>
    <row r="8099" spans="2:3" hidden="1">
      <c r="B8099" s="2"/>
      <c r="C8099" s="2"/>
    </row>
    <row r="8100" spans="2:3" hidden="1">
      <c r="B8100" s="2"/>
      <c r="C8100" s="2"/>
    </row>
    <row r="8101" spans="2:3" hidden="1">
      <c r="B8101" s="2"/>
      <c r="C8101" s="2"/>
    </row>
    <row r="8102" spans="2:3" hidden="1">
      <c r="B8102" s="2"/>
      <c r="C8102" s="2"/>
    </row>
    <row r="8103" spans="2:3" hidden="1">
      <c r="B8103" s="2"/>
      <c r="C8103" s="2"/>
    </row>
    <row r="8104" spans="2:3" hidden="1">
      <c r="B8104" s="2"/>
      <c r="C8104" s="2"/>
    </row>
    <row r="8105" spans="2:3" hidden="1">
      <c r="B8105" s="2"/>
      <c r="C8105" s="2"/>
    </row>
    <row r="8106" spans="2:3" hidden="1">
      <c r="B8106" s="2"/>
      <c r="C8106" s="2"/>
    </row>
    <row r="8107" spans="2:3" hidden="1">
      <c r="B8107" s="2"/>
      <c r="C8107" s="2"/>
    </row>
    <row r="8108" spans="2:3" hidden="1">
      <c r="B8108" s="2"/>
      <c r="C8108" s="2"/>
    </row>
    <row r="8109" spans="2:3" hidden="1">
      <c r="B8109" s="2"/>
      <c r="C8109" s="2"/>
    </row>
    <row r="8110" spans="2:3" hidden="1">
      <c r="B8110" s="2"/>
      <c r="C8110" s="2"/>
    </row>
    <row r="8111" spans="2:3" hidden="1">
      <c r="B8111" s="2"/>
      <c r="C8111" s="2"/>
    </row>
    <row r="8112" spans="2:3" hidden="1">
      <c r="B8112" s="2"/>
      <c r="C8112" s="2"/>
    </row>
    <row r="8113" spans="2:3" hidden="1">
      <c r="B8113" s="2"/>
      <c r="C8113" s="2"/>
    </row>
    <row r="8114" spans="2:3" hidden="1">
      <c r="B8114" s="2"/>
      <c r="C8114" s="2"/>
    </row>
    <row r="8115" spans="2:3" hidden="1">
      <c r="B8115" s="2"/>
      <c r="C8115" s="2"/>
    </row>
    <row r="8116" spans="2:3" hidden="1">
      <c r="B8116" s="2"/>
      <c r="C8116" s="2"/>
    </row>
    <row r="8117" spans="2:3" hidden="1">
      <c r="B8117" s="2"/>
      <c r="C8117" s="2"/>
    </row>
    <row r="8118" spans="2:3" hidden="1">
      <c r="B8118" s="2"/>
      <c r="C8118" s="2"/>
    </row>
    <row r="8119" spans="2:3" hidden="1">
      <c r="B8119" s="2"/>
      <c r="C8119" s="2"/>
    </row>
    <row r="8120" spans="2:3" hidden="1">
      <c r="B8120" s="2"/>
      <c r="C8120" s="2"/>
    </row>
    <row r="8121" spans="2:3" hidden="1">
      <c r="B8121" s="2"/>
      <c r="C8121" s="2"/>
    </row>
    <row r="8122" spans="2:3" hidden="1">
      <c r="B8122" s="2"/>
      <c r="C8122" s="2"/>
    </row>
    <row r="8123" spans="2:3" hidden="1">
      <c r="B8123" s="2"/>
      <c r="C8123" s="2"/>
    </row>
    <row r="8124" spans="2:3" hidden="1">
      <c r="B8124" s="2"/>
      <c r="C8124" s="2"/>
    </row>
    <row r="8125" spans="2:3" hidden="1">
      <c r="B8125" s="2"/>
      <c r="C8125" s="2"/>
    </row>
    <row r="8126" spans="2:3" hidden="1">
      <c r="B8126" s="2"/>
      <c r="C8126" s="2"/>
    </row>
    <row r="8127" spans="2:3" hidden="1">
      <c r="B8127" s="2"/>
      <c r="C8127" s="2"/>
    </row>
    <row r="8128" spans="2:3" hidden="1">
      <c r="B8128" s="2"/>
      <c r="C8128" s="2"/>
    </row>
    <row r="8129" spans="2:3" hidden="1">
      <c r="B8129" s="2"/>
      <c r="C8129" s="2"/>
    </row>
    <row r="8130" spans="2:3" hidden="1">
      <c r="B8130" s="2"/>
      <c r="C8130" s="2"/>
    </row>
    <row r="8131" spans="2:3" hidden="1">
      <c r="B8131" s="2"/>
      <c r="C8131" s="2"/>
    </row>
    <row r="8132" spans="2:3" hidden="1">
      <c r="B8132" s="2"/>
      <c r="C8132" s="2"/>
    </row>
    <row r="8133" spans="2:3" hidden="1">
      <c r="B8133" s="2"/>
      <c r="C8133" s="2"/>
    </row>
    <row r="8134" spans="2:3" hidden="1">
      <c r="B8134" s="2"/>
      <c r="C8134" s="2"/>
    </row>
    <row r="8135" spans="2:3" hidden="1">
      <c r="B8135" s="2"/>
      <c r="C8135" s="2"/>
    </row>
    <row r="8136" spans="2:3" hidden="1">
      <c r="B8136" s="2"/>
      <c r="C8136" s="2"/>
    </row>
    <row r="8137" spans="2:3" hidden="1">
      <c r="B8137" s="2"/>
      <c r="C8137" s="2"/>
    </row>
    <row r="8138" spans="2:3" hidden="1">
      <c r="B8138" s="2"/>
      <c r="C8138" s="2"/>
    </row>
    <row r="8139" spans="2:3" hidden="1">
      <c r="B8139" s="2"/>
      <c r="C8139" s="2"/>
    </row>
    <row r="8140" spans="2:3" hidden="1">
      <c r="B8140" s="2"/>
      <c r="C8140" s="2"/>
    </row>
    <row r="8141" spans="2:3" hidden="1">
      <c r="B8141" s="2"/>
      <c r="C8141" s="2"/>
    </row>
    <row r="8142" spans="2:3" hidden="1">
      <c r="B8142" s="2"/>
      <c r="C8142" s="2"/>
    </row>
    <row r="8143" spans="2:3" hidden="1">
      <c r="B8143" s="2"/>
      <c r="C8143" s="2"/>
    </row>
    <row r="8144" spans="2:3" hidden="1">
      <c r="B8144" s="2"/>
      <c r="C8144" s="2"/>
    </row>
    <row r="8145" spans="2:3" hidden="1">
      <c r="B8145" s="2"/>
      <c r="C8145" s="2"/>
    </row>
    <row r="8146" spans="2:3" hidden="1">
      <c r="B8146" s="2"/>
      <c r="C8146" s="2"/>
    </row>
    <row r="8147" spans="2:3" hidden="1">
      <c r="B8147" s="2"/>
      <c r="C8147" s="2"/>
    </row>
    <row r="8148" spans="2:3" hidden="1">
      <c r="B8148" s="2"/>
      <c r="C8148" s="2"/>
    </row>
    <row r="8149" spans="2:3" hidden="1">
      <c r="B8149" s="2"/>
      <c r="C8149" s="2"/>
    </row>
    <row r="8150" spans="2:3" hidden="1">
      <c r="B8150" s="2"/>
      <c r="C8150" s="2"/>
    </row>
    <row r="8151" spans="2:3" hidden="1">
      <c r="B8151" s="2"/>
      <c r="C8151" s="2"/>
    </row>
    <row r="8152" spans="2:3" hidden="1">
      <c r="B8152" s="2"/>
      <c r="C8152" s="2"/>
    </row>
    <row r="8153" spans="2:3" hidden="1">
      <c r="B8153" s="2"/>
      <c r="C8153" s="2"/>
    </row>
    <row r="8154" spans="2:3" hidden="1">
      <c r="B8154" s="2"/>
      <c r="C8154" s="2"/>
    </row>
    <row r="8155" spans="2:3" hidden="1">
      <c r="B8155" s="2"/>
      <c r="C8155" s="2"/>
    </row>
    <row r="8156" spans="2:3" hidden="1">
      <c r="B8156" s="2"/>
      <c r="C8156" s="2"/>
    </row>
    <row r="8157" spans="2:3" hidden="1">
      <c r="B8157" s="2"/>
      <c r="C8157" s="2"/>
    </row>
    <row r="8158" spans="2:3" hidden="1">
      <c r="B8158" s="2"/>
      <c r="C8158" s="2"/>
    </row>
    <row r="8159" spans="2:3" hidden="1">
      <c r="B8159" s="2"/>
      <c r="C8159" s="2"/>
    </row>
    <row r="8160" spans="2:3" hidden="1">
      <c r="B8160" s="2"/>
      <c r="C8160" s="2"/>
    </row>
    <row r="8161" spans="2:3" hidden="1">
      <c r="B8161" s="2"/>
      <c r="C8161" s="2"/>
    </row>
    <row r="8162" spans="2:3" hidden="1">
      <c r="B8162" s="2"/>
      <c r="C8162" s="2"/>
    </row>
    <row r="8163" spans="2:3" hidden="1">
      <c r="B8163" s="2"/>
      <c r="C8163" s="2"/>
    </row>
    <row r="8164" spans="2:3" hidden="1">
      <c r="B8164" s="2"/>
      <c r="C8164" s="2"/>
    </row>
    <row r="8165" spans="2:3" hidden="1">
      <c r="B8165" s="2"/>
      <c r="C8165" s="2"/>
    </row>
    <row r="8166" spans="2:3" hidden="1">
      <c r="B8166" s="2"/>
      <c r="C8166" s="2"/>
    </row>
    <row r="8167" spans="2:3" hidden="1">
      <c r="B8167" s="2"/>
      <c r="C8167" s="2"/>
    </row>
    <row r="8168" spans="2:3" hidden="1">
      <c r="B8168" s="2"/>
      <c r="C8168" s="2"/>
    </row>
    <row r="8169" spans="2:3" hidden="1">
      <c r="B8169" s="2"/>
      <c r="C8169" s="2"/>
    </row>
    <row r="8170" spans="2:3" hidden="1">
      <c r="B8170" s="2"/>
      <c r="C8170" s="2"/>
    </row>
    <row r="8171" spans="2:3" hidden="1">
      <c r="B8171" s="2"/>
      <c r="C8171" s="2"/>
    </row>
    <row r="8172" spans="2:3" hidden="1">
      <c r="B8172" s="2"/>
      <c r="C8172" s="2"/>
    </row>
    <row r="8173" spans="2:3" hidden="1">
      <c r="B8173" s="2"/>
      <c r="C8173" s="2"/>
    </row>
    <row r="8174" spans="2:3" hidden="1">
      <c r="B8174" s="2"/>
      <c r="C8174" s="2"/>
    </row>
    <row r="8175" spans="2:3" hidden="1">
      <c r="B8175" s="2"/>
      <c r="C8175" s="2"/>
    </row>
    <row r="8176" spans="2:3" hidden="1">
      <c r="B8176" s="2"/>
      <c r="C8176" s="2"/>
    </row>
    <row r="8177" spans="2:3" hidden="1">
      <c r="B8177" s="2"/>
      <c r="C8177" s="2"/>
    </row>
    <row r="8178" spans="2:3" hidden="1">
      <c r="B8178" s="2"/>
      <c r="C8178" s="2"/>
    </row>
    <row r="8179" spans="2:3" hidden="1">
      <c r="B8179" s="2"/>
      <c r="C8179" s="2"/>
    </row>
    <row r="8180" spans="2:3" hidden="1">
      <c r="B8180" s="2"/>
      <c r="C8180" s="2"/>
    </row>
    <row r="8181" spans="2:3" hidden="1">
      <c r="B8181" s="2"/>
      <c r="C8181" s="2"/>
    </row>
    <row r="8182" spans="2:3" hidden="1">
      <c r="B8182" s="2"/>
      <c r="C8182" s="2"/>
    </row>
    <row r="8183" spans="2:3" hidden="1">
      <c r="B8183" s="2"/>
      <c r="C8183" s="2"/>
    </row>
    <row r="8184" spans="2:3" hidden="1">
      <c r="B8184" s="2"/>
      <c r="C8184" s="2"/>
    </row>
    <row r="8185" spans="2:3" hidden="1">
      <c r="B8185" s="2"/>
      <c r="C8185" s="2"/>
    </row>
    <row r="8186" spans="2:3" hidden="1">
      <c r="B8186" s="2"/>
      <c r="C8186" s="2"/>
    </row>
    <row r="8187" spans="2:3" hidden="1">
      <c r="B8187" s="2"/>
      <c r="C8187" s="2"/>
    </row>
    <row r="8188" spans="2:3" hidden="1">
      <c r="B8188" s="2"/>
      <c r="C8188" s="2"/>
    </row>
    <row r="8189" spans="2:3" hidden="1">
      <c r="B8189" s="2"/>
      <c r="C8189" s="2"/>
    </row>
    <row r="8190" spans="2:3" hidden="1">
      <c r="B8190" s="2"/>
      <c r="C8190" s="2"/>
    </row>
    <row r="8191" spans="2:3" hidden="1">
      <c r="B8191" s="2"/>
      <c r="C8191" s="2"/>
    </row>
    <row r="8192" spans="2:3" hidden="1">
      <c r="B8192" s="2"/>
      <c r="C8192" s="2"/>
    </row>
    <row r="8193" spans="2:3" hidden="1">
      <c r="B8193" s="2"/>
      <c r="C8193" s="2"/>
    </row>
    <row r="8194" spans="2:3" hidden="1">
      <c r="B8194" s="2"/>
      <c r="C8194" s="2"/>
    </row>
    <row r="8195" spans="2:3" hidden="1">
      <c r="B8195" s="2"/>
      <c r="C8195" s="2"/>
    </row>
    <row r="8196" spans="2:3" hidden="1">
      <c r="B8196" s="2"/>
      <c r="C8196" s="2"/>
    </row>
    <row r="8197" spans="2:3" hidden="1">
      <c r="B8197" s="2"/>
      <c r="C8197" s="2"/>
    </row>
    <row r="8198" spans="2:3" hidden="1">
      <c r="B8198" s="2"/>
      <c r="C8198" s="2"/>
    </row>
    <row r="8199" spans="2:3" hidden="1">
      <c r="B8199" s="2"/>
      <c r="C8199" s="2"/>
    </row>
    <row r="8200" spans="2:3" hidden="1">
      <c r="B8200" s="2"/>
      <c r="C8200" s="2"/>
    </row>
    <row r="8201" spans="2:3" hidden="1">
      <c r="B8201" s="2"/>
      <c r="C8201" s="2"/>
    </row>
    <row r="8202" spans="2:3" hidden="1">
      <c r="B8202" s="2"/>
      <c r="C8202" s="2"/>
    </row>
    <row r="8203" spans="2:3" hidden="1">
      <c r="B8203" s="2"/>
      <c r="C8203" s="2"/>
    </row>
    <row r="8204" spans="2:3" hidden="1">
      <c r="B8204" s="2"/>
      <c r="C8204" s="2"/>
    </row>
    <row r="8205" spans="2:3" hidden="1">
      <c r="B8205" s="2"/>
      <c r="C8205" s="2"/>
    </row>
    <row r="8206" spans="2:3" hidden="1">
      <c r="B8206" s="2"/>
      <c r="C8206" s="2"/>
    </row>
    <row r="8207" spans="2:3" hidden="1">
      <c r="B8207" s="2"/>
      <c r="C8207" s="2"/>
    </row>
    <row r="8208" spans="2:3" hidden="1">
      <c r="B8208" s="2"/>
      <c r="C8208" s="2"/>
    </row>
    <row r="8209" spans="2:3" hidden="1">
      <c r="B8209" s="2"/>
      <c r="C8209" s="2"/>
    </row>
    <row r="8210" spans="2:3" hidden="1">
      <c r="B8210" s="2"/>
      <c r="C8210" s="2"/>
    </row>
    <row r="8211" spans="2:3" hidden="1">
      <c r="B8211" s="2"/>
      <c r="C8211" s="2"/>
    </row>
    <row r="8212" spans="2:3" hidden="1">
      <c r="B8212" s="2"/>
      <c r="C8212" s="2"/>
    </row>
    <row r="8213" spans="2:3" hidden="1">
      <c r="B8213" s="2"/>
      <c r="C8213" s="2"/>
    </row>
    <row r="8214" spans="2:3" hidden="1">
      <c r="B8214" s="2"/>
      <c r="C8214" s="2"/>
    </row>
    <row r="8215" spans="2:3" hidden="1">
      <c r="B8215" s="2"/>
      <c r="C8215" s="2"/>
    </row>
    <row r="8216" spans="2:3" hidden="1">
      <c r="B8216" s="2"/>
      <c r="C8216" s="2"/>
    </row>
    <row r="8217" spans="2:3" hidden="1">
      <c r="B8217" s="2"/>
      <c r="C8217" s="2"/>
    </row>
    <row r="8218" spans="2:3" hidden="1">
      <c r="B8218" s="2"/>
      <c r="C8218" s="2"/>
    </row>
    <row r="8219" spans="2:3" hidden="1">
      <c r="B8219" s="2"/>
      <c r="C8219" s="2"/>
    </row>
    <row r="8220" spans="2:3" hidden="1">
      <c r="B8220" s="2"/>
      <c r="C8220" s="2"/>
    </row>
    <row r="8221" spans="2:3" hidden="1">
      <c r="B8221" s="2"/>
      <c r="C8221" s="2"/>
    </row>
    <row r="8222" spans="2:3" hidden="1">
      <c r="B8222" s="2"/>
      <c r="C8222" s="2"/>
    </row>
    <row r="8223" spans="2:3" hidden="1">
      <c r="B8223" s="2"/>
      <c r="C8223" s="2"/>
    </row>
    <row r="8224" spans="2:3" hidden="1">
      <c r="B8224" s="2"/>
      <c r="C8224" s="2"/>
    </row>
    <row r="8225" spans="2:3" hidden="1">
      <c r="B8225" s="2"/>
      <c r="C8225" s="2"/>
    </row>
    <row r="8226" spans="2:3" hidden="1">
      <c r="B8226" s="2"/>
      <c r="C8226" s="2"/>
    </row>
    <row r="8227" spans="2:3" hidden="1">
      <c r="B8227" s="2"/>
      <c r="C8227" s="2"/>
    </row>
    <row r="8228" spans="2:3" hidden="1">
      <c r="B8228" s="2"/>
      <c r="C8228" s="2"/>
    </row>
    <row r="8229" spans="2:3" hidden="1">
      <c r="B8229" s="2"/>
      <c r="C8229" s="2"/>
    </row>
    <row r="8230" spans="2:3" hidden="1">
      <c r="B8230" s="2"/>
      <c r="C8230" s="2"/>
    </row>
    <row r="8231" spans="2:3" hidden="1">
      <c r="B8231" s="2"/>
      <c r="C8231" s="2"/>
    </row>
    <row r="8232" spans="2:3" hidden="1">
      <c r="B8232" s="2"/>
      <c r="C8232" s="2"/>
    </row>
    <row r="8233" spans="2:3" hidden="1">
      <c r="B8233" s="2"/>
      <c r="C8233" s="2"/>
    </row>
    <row r="8234" spans="2:3" hidden="1">
      <c r="B8234" s="2"/>
      <c r="C8234" s="2"/>
    </row>
    <row r="8235" spans="2:3" hidden="1">
      <c r="B8235" s="2"/>
      <c r="C8235" s="2"/>
    </row>
    <row r="8236" spans="2:3" hidden="1">
      <c r="B8236" s="2"/>
      <c r="C8236" s="2"/>
    </row>
    <row r="8237" spans="2:3" hidden="1">
      <c r="B8237" s="2"/>
      <c r="C8237" s="2"/>
    </row>
    <row r="8238" spans="2:3" hidden="1">
      <c r="B8238" s="2"/>
      <c r="C8238" s="2"/>
    </row>
    <row r="8239" spans="2:3" hidden="1">
      <c r="B8239" s="2"/>
      <c r="C8239" s="2"/>
    </row>
    <row r="8240" spans="2:3" hidden="1">
      <c r="B8240" s="2"/>
      <c r="C8240" s="2"/>
    </row>
    <row r="8241" spans="2:3" hidden="1">
      <c r="B8241" s="2"/>
      <c r="C8241" s="2"/>
    </row>
    <row r="8242" spans="2:3" hidden="1">
      <c r="B8242" s="2"/>
      <c r="C8242" s="2"/>
    </row>
    <row r="8243" spans="2:3" hidden="1">
      <c r="B8243" s="2"/>
      <c r="C8243" s="2"/>
    </row>
    <row r="8244" spans="2:3" hidden="1">
      <c r="B8244" s="2"/>
      <c r="C8244" s="2"/>
    </row>
    <row r="8245" spans="2:3" hidden="1">
      <c r="B8245" s="2"/>
      <c r="C8245" s="2"/>
    </row>
    <row r="8246" spans="2:3" hidden="1">
      <c r="B8246" s="2"/>
      <c r="C8246" s="2"/>
    </row>
    <row r="8247" spans="2:3" hidden="1">
      <c r="B8247" s="2"/>
      <c r="C8247" s="2"/>
    </row>
    <row r="8248" spans="2:3" hidden="1">
      <c r="B8248" s="2"/>
      <c r="C8248" s="2"/>
    </row>
    <row r="8249" spans="2:3" hidden="1">
      <c r="B8249" s="2"/>
      <c r="C8249" s="2"/>
    </row>
    <row r="8250" spans="2:3" hidden="1">
      <c r="B8250" s="2"/>
      <c r="C8250" s="2"/>
    </row>
    <row r="8251" spans="2:3" hidden="1">
      <c r="B8251" s="2"/>
      <c r="C8251" s="2"/>
    </row>
    <row r="8252" spans="2:3" hidden="1">
      <c r="B8252" s="2"/>
      <c r="C8252" s="2"/>
    </row>
    <row r="8253" spans="2:3" hidden="1">
      <c r="B8253" s="2"/>
      <c r="C8253" s="2"/>
    </row>
    <row r="8254" spans="2:3" hidden="1">
      <c r="B8254" s="2"/>
      <c r="C8254" s="2"/>
    </row>
    <row r="8255" spans="2:3" hidden="1">
      <c r="B8255" s="2"/>
      <c r="C8255" s="2"/>
    </row>
    <row r="8256" spans="2:3" hidden="1">
      <c r="B8256" s="2"/>
      <c r="C8256" s="2"/>
    </row>
    <row r="8257" spans="2:3" hidden="1">
      <c r="B8257" s="2"/>
      <c r="C8257" s="2"/>
    </row>
    <row r="8258" spans="2:3" hidden="1">
      <c r="B8258" s="2"/>
      <c r="C8258" s="2"/>
    </row>
    <row r="8259" spans="2:3" hidden="1">
      <c r="B8259" s="2"/>
      <c r="C8259" s="2"/>
    </row>
    <row r="8260" spans="2:3" hidden="1">
      <c r="B8260" s="2"/>
      <c r="C8260" s="2"/>
    </row>
    <row r="8261" spans="2:3" hidden="1">
      <c r="B8261" s="2"/>
      <c r="C8261" s="2"/>
    </row>
    <row r="8262" spans="2:3" hidden="1">
      <c r="B8262" s="2"/>
      <c r="C8262" s="2"/>
    </row>
    <row r="8263" spans="2:3" hidden="1">
      <c r="B8263" s="2"/>
      <c r="C8263" s="2"/>
    </row>
    <row r="8264" spans="2:3" hidden="1">
      <c r="B8264" s="2"/>
      <c r="C8264" s="2"/>
    </row>
    <row r="8265" spans="2:3" hidden="1">
      <c r="B8265" s="2"/>
      <c r="C8265" s="2"/>
    </row>
    <row r="8266" spans="2:3" hidden="1">
      <c r="B8266" s="2"/>
      <c r="C8266" s="2"/>
    </row>
    <row r="8267" spans="2:3" hidden="1">
      <c r="B8267" s="2"/>
      <c r="C8267" s="2"/>
    </row>
    <row r="8268" spans="2:3" hidden="1">
      <c r="B8268" s="2"/>
      <c r="C8268" s="2"/>
    </row>
    <row r="8269" spans="2:3" hidden="1">
      <c r="B8269" s="2"/>
      <c r="C8269" s="2"/>
    </row>
    <row r="8270" spans="2:3" hidden="1">
      <c r="B8270" s="2"/>
      <c r="C8270" s="2"/>
    </row>
    <row r="8271" spans="2:3" hidden="1">
      <c r="B8271" s="2"/>
      <c r="C8271" s="2"/>
    </row>
    <row r="8272" spans="2:3" hidden="1">
      <c r="B8272" s="2"/>
      <c r="C8272" s="2"/>
    </row>
    <row r="8273" spans="2:3" hidden="1">
      <c r="B8273" s="2"/>
      <c r="C8273" s="2"/>
    </row>
    <row r="8274" spans="2:3" hidden="1">
      <c r="B8274" s="2"/>
      <c r="C8274" s="2"/>
    </row>
    <row r="8275" spans="2:3" hidden="1">
      <c r="B8275" s="2"/>
      <c r="C8275" s="2"/>
    </row>
    <row r="8276" spans="2:3" hidden="1">
      <c r="B8276" s="2"/>
      <c r="C8276" s="2"/>
    </row>
    <row r="8277" spans="2:3" hidden="1">
      <c r="B8277" s="2"/>
      <c r="C8277" s="2"/>
    </row>
    <row r="8278" spans="2:3" hidden="1">
      <c r="B8278" s="2"/>
      <c r="C8278" s="2"/>
    </row>
    <row r="8279" spans="2:3" hidden="1">
      <c r="B8279" s="2"/>
      <c r="C8279" s="2"/>
    </row>
    <row r="8280" spans="2:3" hidden="1">
      <c r="B8280" s="2"/>
      <c r="C8280" s="2"/>
    </row>
    <row r="8281" spans="2:3" hidden="1">
      <c r="B8281" s="2"/>
      <c r="C8281" s="2"/>
    </row>
    <row r="8282" spans="2:3" hidden="1">
      <c r="B8282" s="2"/>
      <c r="C8282" s="2"/>
    </row>
    <row r="8283" spans="2:3" hidden="1">
      <c r="B8283" s="2"/>
      <c r="C8283" s="2"/>
    </row>
    <row r="8284" spans="2:3" hidden="1">
      <c r="B8284" s="2"/>
      <c r="C8284" s="2"/>
    </row>
    <row r="8285" spans="2:3" hidden="1">
      <c r="B8285" s="2"/>
      <c r="C8285" s="2"/>
    </row>
    <row r="8286" spans="2:3" hidden="1">
      <c r="B8286" s="2"/>
      <c r="C8286" s="2"/>
    </row>
    <row r="8287" spans="2:3" hidden="1">
      <c r="B8287" s="2"/>
      <c r="C8287" s="2"/>
    </row>
    <row r="8288" spans="2:3" hidden="1">
      <c r="B8288" s="2"/>
      <c r="C8288" s="2"/>
    </row>
    <row r="8289" spans="2:3" hidden="1">
      <c r="B8289" s="2"/>
      <c r="C8289" s="2"/>
    </row>
    <row r="8290" spans="2:3" hidden="1">
      <c r="B8290" s="2"/>
      <c r="C8290" s="2"/>
    </row>
    <row r="8291" spans="2:3" hidden="1">
      <c r="B8291" s="2"/>
      <c r="C8291" s="2"/>
    </row>
    <row r="8292" spans="2:3" hidden="1">
      <c r="B8292" s="2"/>
      <c r="C8292" s="2"/>
    </row>
    <row r="8293" spans="2:3" hidden="1">
      <c r="B8293" s="2"/>
      <c r="C8293" s="2"/>
    </row>
    <row r="8294" spans="2:3" hidden="1">
      <c r="B8294" s="2"/>
      <c r="C8294" s="2"/>
    </row>
    <row r="8295" spans="2:3" hidden="1">
      <c r="B8295" s="2"/>
      <c r="C8295" s="2"/>
    </row>
    <row r="8296" spans="2:3" hidden="1">
      <c r="B8296" s="2"/>
      <c r="C8296" s="2"/>
    </row>
    <row r="8297" spans="2:3" hidden="1">
      <c r="B8297" s="2"/>
      <c r="C8297" s="2"/>
    </row>
    <row r="8298" spans="2:3" hidden="1">
      <c r="B8298" s="2"/>
      <c r="C8298" s="2"/>
    </row>
    <row r="8299" spans="2:3" hidden="1">
      <c r="B8299" s="2"/>
      <c r="C8299" s="2"/>
    </row>
    <row r="8300" spans="2:3" hidden="1">
      <c r="B8300" s="2"/>
      <c r="C8300" s="2"/>
    </row>
    <row r="8301" spans="2:3" hidden="1">
      <c r="B8301" s="2"/>
      <c r="C8301" s="2"/>
    </row>
    <row r="8302" spans="2:3" hidden="1">
      <c r="B8302" s="2"/>
      <c r="C8302" s="2"/>
    </row>
    <row r="8303" spans="2:3" hidden="1">
      <c r="B8303" s="2"/>
      <c r="C8303" s="2"/>
    </row>
    <row r="8304" spans="2:3" hidden="1">
      <c r="B8304" s="2"/>
      <c r="C8304" s="2"/>
    </row>
    <row r="8305" spans="2:3" hidden="1">
      <c r="B8305" s="2"/>
      <c r="C8305" s="2"/>
    </row>
    <row r="8306" spans="2:3" hidden="1">
      <c r="B8306" s="2"/>
      <c r="C8306" s="2"/>
    </row>
    <row r="8307" spans="2:3" hidden="1">
      <c r="B8307" s="2"/>
      <c r="C8307" s="2"/>
    </row>
    <row r="8308" spans="2:3" hidden="1">
      <c r="B8308" s="2"/>
      <c r="C8308" s="2"/>
    </row>
    <row r="8309" spans="2:3" hidden="1">
      <c r="B8309" s="2"/>
      <c r="C8309" s="2"/>
    </row>
    <row r="8310" spans="2:3" hidden="1">
      <c r="B8310" s="2"/>
      <c r="C8310" s="2"/>
    </row>
    <row r="8311" spans="2:3" hidden="1">
      <c r="B8311" s="2"/>
      <c r="C8311" s="2"/>
    </row>
    <row r="8312" spans="2:3" hidden="1">
      <c r="B8312" s="2"/>
      <c r="C8312" s="2"/>
    </row>
    <row r="8313" spans="2:3" hidden="1">
      <c r="B8313" s="2"/>
      <c r="C8313" s="2"/>
    </row>
    <row r="8314" spans="2:3" hidden="1">
      <c r="B8314" s="2"/>
      <c r="C8314" s="2"/>
    </row>
    <row r="8315" spans="2:3" hidden="1">
      <c r="B8315" s="2"/>
      <c r="C8315" s="2"/>
    </row>
    <row r="8316" spans="2:3" hidden="1">
      <c r="B8316" s="2"/>
      <c r="C8316" s="2"/>
    </row>
    <row r="8317" spans="2:3" hidden="1">
      <c r="B8317" s="2"/>
      <c r="C8317" s="2"/>
    </row>
    <row r="8318" spans="2:3" hidden="1">
      <c r="B8318" s="2"/>
      <c r="C8318" s="2"/>
    </row>
    <row r="8319" spans="2:3" hidden="1">
      <c r="B8319" s="2"/>
      <c r="C8319" s="2"/>
    </row>
    <row r="8320" spans="2:3" hidden="1">
      <c r="B8320" s="2"/>
      <c r="C8320" s="2"/>
    </row>
    <row r="8321" spans="2:3" hidden="1">
      <c r="B8321" s="2"/>
      <c r="C8321" s="2"/>
    </row>
    <row r="8322" spans="2:3" hidden="1">
      <c r="B8322" s="2"/>
      <c r="C8322" s="2"/>
    </row>
    <row r="8323" spans="2:3" hidden="1">
      <c r="B8323" s="2"/>
      <c r="C8323" s="2"/>
    </row>
    <row r="8324" spans="2:3" hidden="1">
      <c r="B8324" s="2"/>
      <c r="C8324" s="2"/>
    </row>
    <row r="8325" spans="2:3" hidden="1">
      <c r="B8325" s="2"/>
      <c r="C8325" s="2"/>
    </row>
    <row r="8326" spans="2:3" hidden="1">
      <c r="B8326" s="2"/>
      <c r="C8326" s="2"/>
    </row>
    <row r="8327" spans="2:3" hidden="1">
      <c r="B8327" s="2"/>
      <c r="C8327" s="2"/>
    </row>
    <row r="8328" spans="2:3" hidden="1">
      <c r="B8328" s="2"/>
      <c r="C8328" s="2"/>
    </row>
    <row r="8329" spans="2:3" hidden="1">
      <c r="B8329" s="2"/>
      <c r="C8329" s="2"/>
    </row>
    <row r="8330" spans="2:3" hidden="1">
      <c r="B8330" s="2"/>
      <c r="C8330" s="2"/>
    </row>
    <row r="8331" spans="2:3" hidden="1">
      <c r="B8331" s="2"/>
      <c r="C8331" s="2"/>
    </row>
    <row r="8332" spans="2:3" hidden="1">
      <c r="B8332" s="2"/>
      <c r="C8332" s="2"/>
    </row>
    <row r="8333" spans="2:3" hidden="1">
      <c r="B8333" s="2"/>
      <c r="C8333" s="2"/>
    </row>
    <row r="8334" spans="2:3" hidden="1">
      <c r="B8334" s="2"/>
      <c r="C8334" s="2"/>
    </row>
    <row r="8335" spans="2:3" hidden="1">
      <c r="B8335" s="2"/>
      <c r="C8335" s="2"/>
    </row>
    <row r="8336" spans="2:3" hidden="1">
      <c r="B8336" s="2"/>
      <c r="C8336" s="2"/>
    </row>
    <row r="8337" spans="2:3" hidden="1">
      <c r="B8337" s="2"/>
      <c r="C8337" s="2"/>
    </row>
    <row r="8338" spans="2:3" hidden="1">
      <c r="B8338" s="2"/>
      <c r="C8338" s="2"/>
    </row>
    <row r="8339" spans="2:3" hidden="1">
      <c r="B8339" s="2"/>
      <c r="C8339" s="2"/>
    </row>
    <row r="8340" spans="2:3" hidden="1">
      <c r="B8340" s="2"/>
      <c r="C8340" s="2"/>
    </row>
    <row r="8341" spans="2:3" hidden="1">
      <c r="B8341" s="2"/>
      <c r="C8341" s="2"/>
    </row>
    <row r="8342" spans="2:3" hidden="1">
      <c r="B8342" s="2"/>
      <c r="C8342" s="2"/>
    </row>
    <row r="8343" spans="2:3" hidden="1">
      <c r="B8343" s="2"/>
      <c r="C8343" s="2"/>
    </row>
    <row r="8344" spans="2:3" hidden="1">
      <c r="B8344" s="2"/>
      <c r="C8344" s="2"/>
    </row>
    <row r="8345" spans="2:3" hidden="1">
      <c r="B8345" s="2"/>
      <c r="C8345" s="2"/>
    </row>
    <row r="8346" spans="2:3" hidden="1">
      <c r="B8346" s="2"/>
      <c r="C8346" s="2"/>
    </row>
    <row r="8347" spans="2:3" hidden="1">
      <c r="B8347" s="2"/>
      <c r="C8347" s="2"/>
    </row>
    <row r="8348" spans="2:3" hidden="1">
      <c r="B8348" s="2"/>
      <c r="C8348" s="2"/>
    </row>
    <row r="8349" spans="2:3" hidden="1">
      <c r="B8349" s="2"/>
      <c r="C8349" s="2"/>
    </row>
    <row r="8350" spans="2:3" hidden="1">
      <c r="B8350" s="2"/>
      <c r="C8350" s="2"/>
    </row>
    <row r="8351" spans="2:3" hidden="1">
      <c r="B8351" s="2"/>
      <c r="C8351" s="2"/>
    </row>
    <row r="8352" spans="2:3" hidden="1">
      <c r="B8352" s="2"/>
      <c r="C8352" s="2"/>
    </row>
    <row r="8353" spans="2:3" hidden="1">
      <c r="B8353" s="2"/>
      <c r="C8353" s="2"/>
    </row>
    <row r="8354" spans="2:3" hidden="1">
      <c r="B8354" s="2"/>
      <c r="C8354" s="2"/>
    </row>
    <row r="8355" spans="2:3" hidden="1">
      <c r="B8355" s="2"/>
      <c r="C8355" s="2"/>
    </row>
    <row r="8356" spans="2:3" hidden="1">
      <c r="B8356" s="2"/>
      <c r="C8356" s="2"/>
    </row>
    <row r="8357" spans="2:3" hidden="1">
      <c r="B8357" s="2"/>
      <c r="C8357" s="2"/>
    </row>
    <row r="8358" spans="2:3" hidden="1">
      <c r="B8358" s="2"/>
      <c r="C8358" s="2"/>
    </row>
    <row r="8359" spans="2:3" hidden="1">
      <c r="B8359" s="2"/>
      <c r="C8359" s="2"/>
    </row>
    <row r="8360" spans="2:3" hidden="1">
      <c r="B8360" s="2"/>
      <c r="C8360" s="2"/>
    </row>
    <row r="8361" spans="2:3" hidden="1">
      <c r="B8361" s="2"/>
      <c r="C8361" s="2"/>
    </row>
    <row r="8362" spans="2:3" hidden="1">
      <c r="B8362" s="2"/>
      <c r="C8362" s="2"/>
    </row>
    <row r="8363" spans="2:3" hidden="1">
      <c r="B8363" s="2"/>
      <c r="C8363" s="2"/>
    </row>
    <row r="8364" spans="2:3" hidden="1">
      <c r="B8364" s="2"/>
      <c r="C8364" s="2"/>
    </row>
    <row r="8365" spans="2:3" hidden="1">
      <c r="B8365" s="2"/>
      <c r="C8365" s="2"/>
    </row>
    <row r="8366" spans="2:3" hidden="1">
      <c r="B8366" s="2"/>
      <c r="C8366" s="2"/>
    </row>
    <row r="8367" spans="2:3" hidden="1">
      <c r="B8367" s="2"/>
      <c r="C8367" s="2"/>
    </row>
    <row r="8368" spans="2:3" hidden="1">
      <c r="B8368" s="2"/>
      <c r="C8368" s="2"/>
    </row>
    <row r="8369" spans="2:3" hidden="1">
      <c r="B8369" s="2"/>
      <c r="C8369" s="2"/>
    </row>
    <row r="8370" spans="2:3" hidden="1">
      <c r="B8370" s="2"/>
      <c r="C8370" s="2"/>
    </row>
    <row r="8371" spans="2:3" hidden="1">
      <c r="B8371" s="2"/>
      <c r="C8371" s="2"/>
    </row>
    <row r="8372" spans="2:3" hidden="1">
      <c r="B8372" s="2"/>
      <c r="C8372" s="2"/>
    </row>
    <row r="8373" spans="2:3" hidden="1">
      <c r="B8373" s="2"/>
      <c r="C8373" s="2"/>
    </row>
    <row r="8374" spans="2:3" hidden="1">
      <c r="B8374" s="2"/>
      <c r="C8374" s="2"/>
    </row>
    <row r="8375" spans="2:3" hidden="1">
      <c r="B8375" s="2"/>
      <c r="C8375" s="2"/>
    </row>
    <row r="8376" spans="2:3" hidden="1">
      <c r="B8376" s="2"/>
      <c r="C8376" s="2"/>
    </row>
    <row r="8377" spans="2:3" hidden="1">
      <c r="B8377" s="2"/>
      <c r="C8377" s="2"/>
    </row>
    <row r="8378" spans="2:3" hidden="1">
      <c r="B8378" s="2"/>
      <c r="C8378" s="2"/>
    </row>
    <row r="8379" spans="2:3" hidden="1">
      <c r="B8379" s="2"/>
      <c r="C8379" s="2"/>
    </row>
    <row r="8380" spans="2:3" hidden="1">
      <c r="B8380" s="2"/>
      <c r="C8380" s="2"/>
    </row>
    <row r="8381" spans="2:3" hidden="1">
      <c r="B8381" s="2"/>
      <c r="C8381" s="2"/>
    </row>
    <row r="8382" spans="2:3" hidden="1">
      <c r="B8382" s="2"/>
      <c r="C8382" s="2"/>
    </row>
    <row r="8383" spans="2:3" hidden="1">
      <c r="B8383" s="2"/>
      <c r="C8383" s="2"/>
    </row>
    <row r="8384" spans="2:3" hidden="1">
      <c r="B8384" s="2"/>
      <c r="C8384" s="2"/>
    </row>
    <row r="8385" spans="2:3" hidden="1">
      <c r="B8385" s="2"/>
      <c r="C8385" s="2"/>
    </row>
    <row r="8386" spans="2:3" hidden="1">
      <c r="B8386" s="2"/>
      <c r="C8386" s="2"/>
    </row>
    <row r="8387" spans="2:3" hidden="1">
      <c r="B8387" s="2"/>
      <c r="C8387" s="2"/>
    </row>
    <row r="8388" spans="2:3" hidden="1">
      <c r="B8388" s="2"/>
      <c r="C8388" s="2"/>
    </row>
    <row r="8389" spans="2:3" hidden="1">
      <c r="B8389" s="2"/>
      <c r="C8389" s="2"/>
    </row>
    <row r="8390" spans="2:3" hidden="1">
      <c r="B8390" s="2"/>
      <c r="C8390" s="2"/>
    </row>
    <row r="8391" spans="2:3" hidden="1">
      <c r="B8391" s="2"/>
      <c r="C8391" s="2"/>
    </row>
    <row r="8392" spans="2:3" hidden="1">
      <c r="B8392" s="2"/>
      <c r="C8392" s="2"/>
    </row>
    <row r="8393" spans="2:3" hidden="1">
      <c r="B8393" s="2"/>
      <c r="C8393" s="2"/>
    </row>
    <row r="8394" spans="2:3" hidden="1">
      <c r="B8394" s="2"/>
      <c r="C8394" s="2"/>
    </row>
    <row r="8395" spans="2:3" hidden="1">
      <c r="B8395" s="2"/>
      <c r="C8395" s="2"/>
    </row>
    <row r="8396" spans="2:3" hidden="1">
      <c r="B8396" s="2"/>
      <c r="C8396" s="2"/>
    </row>
    <row r="8397" spans="2:3" hidden="1">
      <c r="B8397" s="2"/>
      <c r="C8397" s="2"/>
    </row>
    <row r="8398" spans="2:3" hidden="1">
      <c r="B8398" s="2"/>
      <c r="C8398" s="2"/>
    </row>
    <row r="8399" spans="2:3" hidden="1">
      <c r="B8399" s="2"/>
      <c r="C8399" s="2"/>
    </row>
    <row r="8400" spans="2:3" hidden="1">
      <c r="B8400" s="2"/>
      <c r="C8400" s="2"/>
    </row>
    <row r="8401" spans="2:3" hidden="1">
      <c r="B8401" s="2"/>
      <c r="C8401" s="2"/>
    </row>
    <row r="8402" spans="2:3" hidden="1">
      <c r="B8402" s="2"/>
      <c r="C8402" s="2"/>
    </row>
    <row r="8403" spans="2:3" hidden="1">
      <c r="B8403" s="2"/>
      <c r="C8403" s="2"/>
    </row>
    <row r="8404" spans="2:3" hidden="1">
      <c r="B8404" s="2"/>
      <c r="C8404" s="2"/>
    </row>
    <row r="8405" spans="2:3" hidden="1">
      <c r="B8405" s="2"/>
      <c r="C8405" s="2"/>
    </row>
    <row r="8406" spans="2:3" hidden="1">
      <c r="B8406" s="2"/>
      <c r="C8406" s="2"/>
    </row>
    <row r="8407" spans="2:3" hidden="1">
      <c r="B8407" s="2"/>
      <c r="C8407" s="2"/>
    </row>
    <row r="8408" spans="2:3" hidden="1">
      <c r="B8408" s="2"/>
      <c r="C8408" s="2"/>
    </row>
    <row r="8409" spans="2:3" hidden="1">
      <c r="B8409" s="2"/>
      <c r="C8409" s="2"/>
    </row>
    <row r="8410" spans="2:3" hidden="1">
      <c r="B8410" s="2"/>
      <c r="C8410" s="2"/>
    </row>
    <row r="8411" spans="2:3" hidden="1">
      <c r="B8411" s="2"/>
      <c r="C8411" s="2"/>
    </row>
    <row r="8412" spans="2:3" hidden="1">
      <c r="B8412" s="2"/>
      <c r="C8412" s="2"/>
    </row>
    <row r="8413" spans="2:3" hidden="1">
      <c r="B8413" s="2"/>
      <c r="C8413" s="2"/>
    </row>
    <row r="8414" spans="2:3" hidden="1">
      <c r="B8414" s="2"/>
      <c r="C8414" s="2"/>
    </row>
    <row r="8415" spans="2:3" hidden="1">
      <c r="B8415" s="2"/>
      <c r="C8415" s="2"/>
    </row>
    <row r="8416" spans="2:3" hidden="1">
      <c r="B8416" s="2"/>
      <c r="C8416" s="2"/>
    </row>
    <row r="8417" spans="2:3" hidden="1">
      <c r="B8417" s="2"/>
      <c r="C8417" s="2"/>
    </row>
    <row r="8418" spans="2:3" hidden="1">
      <c r="B8418" s="2"/>
      <c r="C8418" s="2"/>
    </row>
    <row r="8419" spans="2:3" hidden="1">
      <c r="B8419" s="2"/>
      <c r="C8419" s="2"/>
    </row>
    <row r="8420" spans="2:3" hidden="1">
      <c r="B8420" s="2"/>
      <c r="C8420" s="2"/>
    </row>
    <row r="8421" spans="2:3" hidden="1">
      <c r="B8421" s="2"/>
      <c r="C8421" s="2"/>
    </row>
    <row r="8422" spans="2:3" hidden="1">
      <c r="B8422" s="2"/>
      <c r="C8422" s="2"/>
    </row>
    <row r="8423" spans="2:3" hidden="1">
      <c r="B8423" s="2"/>
      <c r="C8423" s="2"/>
    </row>
    <row r="8424" spans="2:3" hidden="1">
      <c r="B8424" s="2"/>
      <c r="C8424" s="2"/>
    </row>
    <row r="8425" spans="2:3" hidden="1">
      <c r="B8425" s="2"/>
      <c r="C8425" s="2"/>
    </row>
    <row r="8426" spans="2:3" hidden="1">
      <c r="B8426" s="2"/>
      <c r="C8426" s="2"/>
    </row>
    <row r="8427" spans="2:3" hidden="1">
      <c r="B8427" s="2"/>
      <c r="C8427" s="2"/>
    </row>
    <row r="8428" spans="2:3" hidden="1">
      <c r="B8428" s="2"/>
      <c r="C8428" s="2"/>
    </row>
    <row r="8429" spans="2:3" hidden="1">
      <c r="B8429" s="2"/>
      <c r="C8429" s="2"/>
    </row>
    <row r="8430" spans="2:3" hidden="1">
      <c r="B8430" s="2"/>
      <c r="C8430" s="2"/>
    </row>
    <row r="8431" spans="2:3" hidden="1">
      <c r="B8431" s="2"/>
      <c r="C8431" s="2"/>
    </row>
    <row r="8432" spans="2:3" hidden="1">
      <c r="B8432" s="2"/>
      <c r="C8432" s="2"/>
    </row>
    <row r="8433" spans="2:3" hidden="1">
      <c r="B8433" s="2"/>
      <c r="C8433" s="2"/>
    </row>
    <row r="8434" spans="2:3" hidden="1">
      <c r="B8434" s="2"/>
      <c r="C8434" s="2"/>
    </row>
    <row r="8435" spans="2:3" hidden="1">
      <c r="B8435" s="2"/>
      <c r="C8435" s="2"/>
    </row>
    <row r="8436" spans="2:3" hidden="1">
      <c r="B8436" s="2"/>
      <c r="C8436" s="2"/>
    </row>
    <row r="8437" spans="2:3" hidden="1">
      <c r="B8437" s="2"/>
      <c r="C8437" s="2"/>
    </row>
    <row r="8438" spans="2:3" hidden="1">
      <c r="B8438" s="2"/>
      <c r="C8438" s="2"/>
    </row>
    <row r="8439" spans="2:3" hidden="1">
      <c r="B8439" s="2"/>
      <c r="C8439" s="2"/>
    </row>
    <row r="8440" spans="2:3" hidden="1">
      <c r="B8440" s="2"/>
      <c r="C8440" s="2"/>
    </row>
    <row r="8441" spans="2:3" hidden="1">
      <c r="B8441" s="2"/>
      <c r="C8441" s="2"/>
    </row>
    <row r="8442" spans="2:3" hidden="1">
      <c r="B8442" s="2"/>
      <c r="C8442" s="2"/>
    </row>
    <row r="8443" spans="2:3" hidden="1">
      <c r="B8443" s="2"/>
      <c r="C8443" s="2"/>
    </row>
    <row r="8444" spans="2:3" hidden="1">
      <c r="B8444" s="2"/>
      <c r="C8444" s="2"/>
    </row>
    <row r="8445" spans="2:3" hidden="1">
      <c r="B8445" s="2"/>
      <c r="C8445" s="2"/>
    </row>
    <row r="8446" spans="2:3" hidden="1">
      <c r="B8446" s="2"/>
      <c r="C8446" s="2"/>
    </row>
    <row r="8447" spans="2:3" hidden="1">
      <c r="B8447" s="2"/>
      <c r="C8447" s="2"/>
    </row>
    <row r="8448" spans="2:3" hidden="1">
      <c r="B8448" s="2"/>
      <c r="C8448" s="2"/>
    </row>
    <row r="8449" spans="2:3" hidden="1">
      <c r="B8449" s="2"/>
      <c r="C8449" s="2"/>
    </row>
    <row r="8450" spans="2:3" hidden="1">
      <c r="B8450" s="2"/>
      <c r="C8450" s="2"/>
    </row>
    <row r="8451" spans="2:3" hidden="1">
      <c r="B8451" s="2"/>
      <c r="C8451" s="2"/>
    </row>
    <row r="8452" spans="2:3" hidden="1">
      <c r="B8452" s="2"/>
      <c r="C8452" s="2"/>
    </row>
    <row r="8453" spans="2:3" hidden="1">
      <c r="B8453" s="2"/>
      <c r="C8453" s="2"/>
    </row>
    <row r="8454" spans="2:3" hidden="1">
      <c r="B8454" s="2"/>
      <c r="C8454" s="2"/>
    </row>
    <row r="8455" spans="2:3" hidden="1">
      <c r="B8455" s="2"/>
      <c r="C8455" s="2"/>
    </row>
    <row r="8456" spans="2:3" hidden="1">
      <c r="B8456" s="2"/>
      <c r="C8456" s="2"/>
    </row>
    <row r="8457" spans="2:3" hidden="1">
      <c r="B8457" s="2"/>
      <c r="C8457" s="2"/>
    </row>
    <row r="8458" spans="2:3" hidden="1">
      <c r="B8458" s="2"/>
      <c r="C8458" s="2"/>
    </row>
    <row r="8459" spans="2:3" hidden="1">
      <c r="B8459" s="2"/>
      <c r="C8459" s="2"/>
    </row>
    <row r="8460" spans="2:3" hidden="1">
      <c r="B8460" s="2"/>
      <c r="C8460" s="2"/>
    </row>
    <row r="8461" spans="2:3" hidden="1">
      <c r="B8461" s="2"/>
      <c r="C8461" s="2"/>
    </row>
    <row r="8462" spans="2:3" hidden="1">
      <c r="B8462" s="2"/>
      <c r="C8462" s="2"/>
    </row>
    <row r="8463" spans="2:3" hidden="1">
      <c r="B8463" s="2"/>
      <c r="C8463" s="2"/>
    </row>
    <row r="8464" spans="2:3" hidden="1">
      <c r="B8464" s="2"/>
      <c r="C8464" s="2"/>
    </row>
    <row r="8465" spans="2:3" hidden="1">
      <c r="B8465" s="2"/>
      <c r="C8465" s="2"/>
    </row>
    <row r="8466" spans="2:3" hidden="1">
      <c r="B8466" s="2"/>
      <c r="C8466" s="2"/>
    </row>
    <row r="8467" spans="2:3" hidden="1">
      <c r="B8467" s="2"/>
      <c r="C8467" s="2"/>
    </row>
    <row r="8468" spans="2:3" hidden="1">
      <c r="B8468" s="2"/>
      <c r="C8468" s="2"/>
    </row>
    <row r="8469" spans="2:3" hidden="1">
      <c r="B8469" s="2"/>
      <c r="C8469" s="2"/>
    </row>
    <row r="8470" spans="2:3" hidden="1">
      <c r="B8470" s="2"/>
      <c r="C8470" s="2"/>
    </row>
    <row r="8471" spans="2:3" hidden="1">
      <c r="B8471" s="2"/>
      <c r="C8471" s="2"/>
    </row>
    <row r="8472" spans="2:3" hidden="1">
      <c r="B8472" s="2"/>
      <c r="C8472" s="2"/>
    </row>
    <row r="8473" spans="2:3" hidden="1">
      <c r="B8473" s="2"/>
      <c r="C8473" s="2"/>
    </row>
    <row r="8474" spans="2:3" hidden="1">
      <c r="B8474" s="2"/>
      <c r="C8474" s="2"/>
    </row>
    <row r="8475" spans="2:3" hidden="1">
      <c r="B8475" s="2"/>
      <c r="C8475" s="2"/>
    </row>
    <row r="8476" spans="2:3" hidden="1">
      <c r="B8476" s="2"/>
      <c r="C8476" s="2"/>
    </row>
    <row r="8477" spans="2:3" hidden="1">
      <c r="B8477" s="2"/>
      <c r="C8477" s="2"/>
    </row>
    <row r="8478" spans="2:3" hidden="1">
      <c r="B8478" s="2"/>
      <c r="C8478" s="2"/>
    </row>
    <row r="8479" spans="2:3" hidden="1">
      <c r="B8479" s="2"/>
      <c r="C8479" s="2"/>
    </row>
    <row r="8480" spans="2:3" hidden="1">
      <c r="B8480" s="2"/>
      <c r="C8480" s="2"/>
    </row>
    <row r="8481" spans="2:3" hidden="1">
      <c r="B8481" s="2"/>
      <c r="C8481" s="2"/>
    </row>
    <row r="8482" spans="2:3" hidden="1">
      <c r="B8482" s="2"/>
      <c r="C8482" s="2"/>
    </row>
    <row r="8483" spans="2:3" hidden="1">
      <c r="B8483" s="2"/>
      <c r="C8483" s="2"/>
    </row>
    <row r="8484" spans="2:3" hidden="1">
      <c r="B8484" s="2"/>
      <c r="C8484" s="2"/>
    </row>
    <row r="8485" spans="2:3" hidden="1">
      <c r="B8485" s="2"/>
      <c r="C8485" s="2"/>
    </row>
    <row r="8486" spans="2:3" hidden="1">
      <c r="B8486" s="2"/>
      <c r="C8486" s="2"/>
    </row>
    <row r="8487" spans="2:3" hidden="1">
      <c r="B8487" s="2"/>
      <c r="C8487" s="2"/>
    </row>
    <row r="8488" spans="2:3" hidden="1">
      <c r="B8488" s="2"/>
      <c r="C8488" s="2"/>
    </row>
    <row r="8489" spans="2:3" hidden="1">
      <c r="B8489" s="2"/>
      <c r="C8489" s="2"/>
    </row>
    <row r="8490" spans="2:3" hidden="1">
      <c r="B8490" s="2"/>
      <c r="C8490" s="2"/>
    </row>
    <row r="8491" spans="2:3" hidden="1">
      <c r="B8491" s="2"/>
      <c r="C8491" s="2"/>
    </row>
    <row r="8492" spans="2:3" hidden="1">
      <c r="B8492" s="2"/>
      <c r="C8492" s="2"/>
    </row>
    <row r="8493" spans="2:3" hidden="1">
      <c r="B8493" s="2"/>
      <c r="C8493" s="2"/>
    </row>
    <row r="8494" spans="2:3" hidden="1">
      <c r="B8494" s="2"/>
      <c r="C8494" s="2"/>
    </row>
    <row r="8495" spans="2:3" hidden="1">
      <c r="B8495" s="2"/>
      <c r="C8495" s="2"/>
    </row>
    <row r="8496" spans="2:3" hidden="1">
      <c r="B8496" s="2"/>
      <c r="C8496" s="2"/>
    </row>
    <row r="8497" spans="2:3" hidden="1">
      <c r="B8497" s="2"/>
      <c r="C8497" s="2"/>
    </row>
    <row r="8498" spans="2:3" hidden="1">
      <c r="B8498" s="2"/>
      <c r="C8498" s="2"/>
    </row>
    <row r="8499" spans="2:3" hidden="1">
      <c r="B8499" s="2"/>
      <c r="C8499" s="2"/>
    </row>
    <row r="8500" spans="2:3" hidden="1">
      <c r="B8500" s="2"/>
      <c r="C8500" s="2"/>
    </row>
    <row r="8501" spans="2:3" hidden="1">
      <c r="B8501" s="2"/>
      <c r="C8501" s="2"/>
    </row>
    <row r="8502" spans="2:3" hidden="1">
      <c r="B8502" s="2"/>
      <c r="C8502" s="2"/>
    </row>
    <row r="8503" spans="2:3" hidden="1">
      <c r="B8503" s="2"/>
      <c r="C8503" s="2"/>
    </row>
    <row r="8504" spans="2:3" hidden="1">
      <c r="B8504" s="2"/>
      <c r="C8504" s="2"/>
    </row>
    <row r="8505" spans="2:3" hidden="1">
      <c r="B8505" s="2"/>
      <c r="C8505" s="2"/>
    </row>
    <row r="8506" spans="2:3" hidden="1">
      <c r="B8506" s="2"/>
      <c r="C8506" s="2"/>
    </row>
    <row r="8507" spans="2:3" hidden="1">
      <c r="B8507" s="2"/>
      <c r="C8507" s="2"/>
    </row>
    <row r="8508" spans="2:3" hidden="1">
      <c r="B8508" s="2"/>
      <c r="C8508" s="2"/>
    </row>
    <row r="8509" spans="2:3" hidden="1">
      <c r="B8509" s="2"/>
      <c r="C8509" s="2"/>
    </row>
    <row r="8510" spans="2:3" hidden="1">
      <c r="B8510" s="2"/>
      <c r="C8510" s="2"/>
    </row>
    <row r="8511" spans="2:3" hidden="1">
      <c r="B8511" s="2"/>
      <c r="C8511" s="2"/>
    </row>
    <row r="8512" spans="2:3" hidden="1">
      <c r="B8512" s="2"/>
      <c r="C8512" s="2"/>
    </row>
    <row r="8513" spans="2:3" hidden="1">
      <c r="B8513" s="2"/>
      <c r="C8513" s="2"/>
    </row>
    <row r="8514" spans="2:3" hidden="1">
      <c r="B8514" s="2"/>
      <c r="C8514" s="2"/>
    </row>
    <row r="8515" spans="2:3" hidden="1">
      <c r="B8515" s="2"/>
      <c r="C8515" s="2"/>
    </row>
    <row r="8516" spans="2:3" hidden="1">
      <c r="B8516" s="2"/>
      <c r="C8516" s="2"/>
    </row>
    <row r="8517" spans="2:3" hidden="1">
      <c r="B8517" s="2"/>
      <c r="C8517" s="2"/>
    </row>
    <row r="8518" spans="2:3" hidden="1">
      <c r="B8518" s="2"/>
      <c r="C8518" s="2"/>
    </row>
    <row r="8519" spans="2:3" hidden="1">
      <c r="B8519" s="2"/>
      <c r="C8519" s="2"/>
    </row>
    <row r="8520" spans="2:3" hidden="1">
      <c r="B8520" s="2"/>
      <c r="C8520" s="2"/>
    </row>
    <row r="8521" spans="2:3" hidden="1">
      <c r="B8521" s="2"/>
      <c r="C8521" s="2"/>
    </row>
    <row r="8522" spans="2:3" hidden="1">
      <c r="B8522" s="2"/>
      <c r="C8522" s="2"/>
    </row>
    <row r="8523" spans="2:3" hidden="1">
      <c r="B8523" s="2"/>
      <c r="C8523" s="2"/>
    </row>
    <row r="8524" spans="2:3" hidden="1">
      <c r="B8524" s="2"/>
      <c r="C8524" s="2"/>
    </row>
    <row r="8525" spans="2:3" hidden="1">
      <c r="B8525" s="2"/>
      <c r="C8525" s="2"/>
    </row>
    <row r="8526" spans="2:3" hidden="1">
      <c r="B8526" s="2"/>
      <c r="C8526" s="2"/>
    </row>
    <row r="8527" spans="2:3" hidden="1">
      <c r="B8527" s="2"/>
      <c r="C8527" s="2"/>
    </row>
    <row r="8528" spans="2:3" hidden="1">
      <c r="B8528" s="2"/>
      <c r="C8528" s="2"/>
    </row>
    <row r="8529" spans="2:3" hidden="1">
      <c r="B8529" s="2"/>
      <c r="C8529" s="2"/>
    </row>
    <row r="8530" spans="2:3" hidden="1">
      <c r="B8530" s="2"/>
      <c r="C8530" s="2"/>
    </row>
    <row r="8531" spans="2:3" hidden="1">
      <c r="B8531" s="2"/>
      <c r="C8531" s="2"/>
    </row>
    <row r="8532" spans="2:3" hidden="1">
      <c r="B8532" s="2"/>
      <c r="C8532" s="2"/>
    </row>
    <row r="8533" spans="2:3" hidden="1">
      <c r="B8533" s="2"/>
      <c r="C8533" s="2"/>
    </row>
    <row r="8534" spans="2:3" hidden="1">
      <c r="B8534" s="2"/>
      <c r="C8534" s="2"/>
    </row>
    <row r="8535" spans="2:3" hidden="1">
      <c r="B8535" s="2"/>
      <c r="C8535" s="2"/>
    </row>
    <row r="8536" spans="2:3" hidden="1">
      <c r="B8536" s="2"/>
      <c r="C8536" s="2"/>
    </row>
    <row r="8537" spans="2:3" hidden="1">
      <c r="B8537" s="2"/>
      <c r="C8537" s="2"/>
    </row>
    <row r="8538" spans="2:3" hidden="1">
      <c r="B8538" s="2"/>
      <c r="C8538" s="2"/>
    </row>
    <row r="8539" spans="2:3" hidden="1">
      <c r="B8539" s="2"/>
      <c r="C8539" s="2"/>
    </row>
    <row r="8540" spans="2:3" hidden="1">
      <c r="B8540" s="2"/>
      <c r="C8540" s="2"/>
    </row>
    <row r="8541" spans="2:3" hidden="1">
      <c r="B8541" s="2"/>
      <c r="C8541" s="2"/>
    </row>
    <row r="8542" spans="2:3" hidden="1">
      <c r="B8542" s="2"/>
      <c r="C8542" s="2"/>
    </row>
    <row r="8543" spans="2:3" hidden="1">
      <c r="B8543" s="2"/>
      <c r="C8543" s="2"/>
    </row>
    <row r="8544" spans="2:3" hidden="1">
      <c r="B8544" s="2"/>
      <c r="C8544" s="2"/>
    </row>
    <row r="8545" spans="2:3" hidden="1">
      <c r="B8545" s="2"/>
      <c r="C8545" s="2"/>
    </row>
    <row r="8546" spans="2:3" hidden="1">
      <c r="B8546" s="2"/>
      <c r="C8546" s="2"/>
    </row>
    <row r="8547" spans="2:3" hidden="1">
      <c r="B8547" s="2"/>
      <c r="C8547" s="2"/>
    </row>
    <row r="8548" spans="2:3" hidden="1">
      <c r="B8548" s="2"/>
      <c r="C8548" s="2"/>
    </row>
    <row r="8549" spans="2:3" hidden="1">
      <c r="B8549" s="2"/>
      <c r="C8549" s="2"/>
    </row>
    <row r="8550" spans="2:3" hidden="1">
      <c r="B8550" s="2"/>
      <c r="C8550" s="2"/>
    </row>
    <row r="8551" spans="2:3" hidden="1">
      <c r="B8551" s="2"/>
      <c r="C8551" s="2"/>
    </row>
    <row r="8552" spans="2:3" hidden="1">
      <c r="B8552" s="2"/>
      <c r="C8552" s="2"/>
    </row>
    <row r="8553" spans="2:3" hidden="1">
      <c r="B8553" s="2"/>
      <c r="C8553" s="2"/>
    </row>
    <row r="8554" spans="2:3" hidden="1">
      <c r="B8554" s="2"/>
      <c r="C8554" s="2"/>
    </row>
    <row r="8555" spans="2:3" hidden="1">
      <c r="B8555" s="2"/>
      <c r="C8555" s="2"/>
    </row>
    <row r="8556" spans="2:3" hidden="1">
      <c r="B8556" s="2"/>
      <c r="C8556" s="2"/>
    </row>
    <row r="8557" spans="2:3" hidden="1">
      <c r="B8557" s="2"/>
      <c r="C8557" s="2"/>
    </row>
    <row r="8558" spans="2:3" hidden="1">
      <c r="B8558" s="2"/>
      <c r="C8558" s="2"/>
    </row>
    <row r="8559" spans="2:3" hidden="1">
      <c r="B8559" s="2"/>
      <c r="C8559" s="2"/>
    </row>
    <row r="8560" spans="2:3" hidden="1">
      <c r="B8560" s="2"/>
      <c r="C8560" s="2"/>
    </row>
    <row r="8561" spans="2:3" hidden="1">
      <c r="B8561" s="2"/>
      <c r="C8561" s="2"/>
    </row>
    <row r="8562" spans="2:3" hidden="1">
      <c r="B8562" s="2"/>
      <c r="C8562" s="2"/>
    </row>
    <row r="8563" spans="2:3" hidden="1">
      <c r="B8563" s="2"/>
      <c r="C8563" s="2"/>
    </row>
    <row r="8564" spans="2:3" hidden="1">
      <c r="B8564" s="2"/>
      <c r="C8564" s="2"/>
    </row>
    <row r="8565" spans="2:3" hidden="1">
      <c r="B8565" s="2"/>
      <c r="C8565" s="2"/>
    </row>
    <row r="8566" spans="2:3" hidden="1">
      <c r="B8566" s="2"/>
      <c r="C8566" s="2"/>
    </row>
    <row r="8567" spans="2:3" hidden="1">
      <c r="B8567" s="2"/>
      <c r="C8567" s="2"/>
    </row>
    <row r="8568" spans="2:3" hidden="1">
      <c r="B8568" s="2"/>
      <c r="C8568" s="2"/>
    </row>
    <row r="8569" spans="2:3" hidden="1">
      <c r="B8569" s="2"/>
      <c r="C8569" s="2"/>
    </row>
    <row r="8570" spans="2:3" hidden="1">
      <c r="B8570" s="2"/>
      <c r="C8570" s="2"/>
    </row>
    <row r="8571" spans="2:3" hidden="1">
      <c r="B8571" s="2"/>
      <c r="C8571" s="2"/>
    </row>
    <row r="8572" spans="2:3" hidden="1">
      <c r="B8572" s="2"/>
      <c r="C8572" s="2"/>
    </row>
    <row r="8573" spans="2:3" hidden="1">
      <c r="B8573" s="2"/>
      <c r="C8573" s="2"/>
    </row>
    <row r="8574" spans="2:3" hidden="1">
      <c r="B8574" s="2"/>
      <c r="C8574" s="2"/>
    </row>
    <row r="8575" spans="2:3" hidden="1">
      <c r="B8575" s="2"/>
      <c r="C8575" s="2"/>
    </row>
    <row r="8576" spans="2:3" hidden="1">
      <c r="B8576" s="2"/>
      <c r="C8576" s="2"/>
    </row>
    <row r="8577" spans="2:3" hidden="1">
      <c r="B8577" s="2"/>
      <c r="C8577" s="2"/>
    </row>
    <row r="8578" spans="2:3" hidden="1">
      <c r="B8578" s="2"/>
      <c r="C8578" s="2"/>
    </row>
    <row r="8579" spans="2:3" hidden="1">
      <c r="B8579" s="2"/>
      <c r="C8579" s="2"/>
    </row>
    <row r="8580" spans="2:3" hidden="1">
      <c r="B8580" s="2"/>
      <c r="C8580" s="2"/>
    </row>
    <row r="8581" spans="2:3" hidden="1">
      <c r="B8581" s="2"/>
      <c r="C8581" s="2"/>
    </row>
    <row r="8582" spans="2:3" hidden="1">
      <c r="B8582" s="2"/>
      <c r="C8582" s="2"/>
    </row>
    <row r="8583" spans="2:3" hidden="1">
      <c r="B8583" s="2"/>
      <c r="C8583" s="2"/>
    </row>
    <row r="8584" spans="2:3" hidden="1">
      <c r="B8584" s="2"/>
      <c r="C8584" s="2"/>
    </row>
    <row r="8585" spans="2:3" hidden="1">
      <c r="B8585" s="2"/>
      <c r="C8585" s="2"/>
    </row>
    <row r="8586" spans="2:3" hidden="1">
      <c r="B8586" s="2"/>
      <c r="C8586" s="2"/>
    </row>
    <row r="8587" spans="2:3" hidden="1">
      <c r="B8587" s="2"/>
      <c r="C8587" s="2"/>
    </row>
    <row r="8588" spans="2:3" hidden="1">
      <c r="B8588" s="2"/>
      <c r="C8588" s="2"/>
    </row>
    <row r="8589" spans="2:3" hidden="1">
      <c r="B8589" s="2"/>
      <c r="C8589" s="2"/>
    </row>
    <row r="8590" spans="2:3" hidden="1">
      <c r="B8590" s="2"/>
      <c r="C8590" s="2"/>
    </row>
    <row r="8591" spans="2:3" hidden="1">
      <c r="B8591" s="2"/>
      <c r="C8591" s="2"/>
    </row>
    <row r="8592" spans="2:3" hidden="1">
      <c r="B8592" s="2"/>
      <c r="C8592" s="2"/>
    </row>
    <row r="8593" spans="2:3" hidden="1">
      <c r="B8593" s="2"/>
      <c r="C8593" s="2"/>
    </row>
    <row r="8594" spans="2:3" hidden="1">
      <c r="B8594" s="2"/>
      <c r="C8594" s="2"/>
    </row>
    <row r="8595" spans="2:3" hidden="1">
      <c r="B8595" s="2"/>
      <c r="C8595" s="2"/>
    </row>
    <row r="8596" spans="2:3" hidden="1">
      <c r="B8596" s="2"/>
      <c r="C8596" s="2"/>
    </row>
    <row r="8597" spans="2:3" hidden="1">
      <c r="B8597" s="2"/>
      <c r="C8597" s="2"/>
    </row>
    <row r="8598" spans="2:3" hidden="1">
      <c r="B8598" s="2"/>
      <c r="C8598" s="2"/>
    </row>
    <row r="8599" spans="2:3" hidden="1">
      <c r="B8599" s="2"/>
      <c r="C8599" s="2"/>
    </row>
    <row r="8600" spans="2:3" hidden="1">
      <c r="B8600" s="2"/>
      <c r="C8600" s="2"/>
    </row>
    <row r="8601" spans="2:3" hidden="1">
      <c r="B8601" s="2"/>
      <c r="C8601" s="2"/>
    </row>
    <row r="8602" spans="2:3" hidden="1">
      <c r="B8602" s="2"/>
      <c r="C8602" s="2"/>
    </row>
    <row r="8603" spans="2:3" hidden="1">
      <c r="B8603" s="2"/>
      <c r="C8603" s="2"/>
    </row>
    <row r="8604" spans="2:3" hidden="1">
      <c r="B8604" s="2"/>
      <c r="C8604" s="2"/>
    </row>
    <row r="8605" spans="2:3" hidden="1">
      <c r="B8605" s="2"/>
      <c r="C8605" s="2"/>
    </row>
    <row r="8606" spans="2:3" hidden="1">
      <c r="B8606" s="2"/>
      <c r="C8606" s="2"/>
    </row>
    <row r="8607" spans="2:3" hidden="1">
      <c r="B8607" s="2"/>
      <c r="C8607" s="2"/>
    </row>
    <row r="8608" spans="2:3" hidden="1">
      <c r="B8608" s="2"/>
      <c r="C8608" s="2"/>
    </row>
    <row r="8609" spans="2:3" hidden="1">
      <c r="B8609" s="2"/>
      <c r="C8609" s="2"/>
    </row>
    <row r="8610" spans="2:3" hidden="1">
      <c r="B8610" s="2"/>
      <c r="C8610" s="2"/>
    </row>
    <row r="8611" spans="2:3" hidden="1">
      <c r="B8611" s="2"/>
      <c r="C8611" s="2"/>
    </row>
    <row r="8612" spans="2:3" hidden="1">
      <c r="B8612" s="2"/>
      <c r="C8612" s="2"/>
    </row>
    <row r="8613" spans="2:3" hidden="1">
      <c r="B8613" s="2"/>
      <c r="C8613" s="2"/>
    </row>
    <row r="8614" spans="2:3" hidden="1">
      <c r="B8614" s="2"/>
      <c r="C8614" s="2"/>
    </row>
    <row r="8615" spans="2:3" hidden="1">
      <c r="B8615" s="2"/>
      <c r="C8615" s="2"/>
    </row>
    <row r="8616" spans="2:3" hidden="1">
      <c r="B8616" s="2"/>
      <c r="C8616" s="2"/>
    </row>
    <row r="8617" spans="2:3" hidden="1">
      <c r="B8617" s="2"/>
      <c r="C8617" s="2"/>
    </row>
    <row r="8618" spans="2:3" hidden="1">
      <c r="B8618" s="2"/>
      <c r="C8618" s="2"/>
    </row>
    <row r="8619" spans="2:3" hidden="1">
      <c r="B8619" s="2"/>
      <c r="C8619" s="2"/>
    </row>
    <row r="8620" spans="2:3" hidden="1">
      <c r="B8620" s="2"/>
      <c r="C8620" s="2"/>
    </row>
    <row r="8621" spans="2:3" hidden="1">
      <c r="B8621" s="2"/>
      <c r="C8621" s="2"/>
    </row>
    <row r="8622" spans="2:3" hidden="1">
      <c r="B8622" s="2"/>
      <c r="C8622" s="2"/>
    </row>
    <row r="8623" spans="2:3" hidden="1">
      <c r="B8623" s="2"/>
      <c r="C8623" s="2"/>
    </row>
    <row r="8624" spans="2:3" hidden="1">
      <c r="B8624" s="2"/>
      <c r="C8624" s="2"/>
    </row>
    <row r="8625" spans="2:3" hidden="1">
      <c r="B8625" s="2"/>
      <c r="C8625" s="2"/>
    </row>
    <row r="8626" spans="2:3" hidden="1">
      <c r="B8626" s="2"/>
      <c r="C8626" s="2"/>
    </row>
    <row r="8627" spans="2:3" hidden="1">
      <c r="B8627" s="2"/>
      <c r="C8627" s="2"/>
    </row>
    <row r="8628" spans="2:3" hidden="1">
      <c r="B8628" s="2"/>
      <c r="C8628" s="2"/>
    </row>
    <row r="8629" spans="2:3" hidden="1">
      <c r="B8629" s="2"/>
      <c r="C8629" s="2"/>
    </row>
    <row r="8630" spans="2:3" hidden="1">
      <c r="B8630" s="2"/>
      <c r="C8630" s="2"/>
    </row>
    <row r="8631" spans="2:3" hidden="1">
      <c r="B8631" s="2"/>
      <c r="C8631" s="2"/>
    </row>
    <row r="8632" spans="2:3" hidden="1">
      <c r="B8632" s="2"/>
      <c r="C8632" s="2"/>
    </row>
    <row r="8633" spans="2:3" hidden="1">
      <c r="B8633" s="2"/>
      <c r="C8633" s="2"/>
    </row>
    <row r="8634" spans="2:3" hidden="1">
      <c r="B8634" s="2"/>
      <c r="C8634" s="2"/>
    </row>
    <row r="8635" spans="2:3" hidden="1">
      <c r="B8635" s="2"/>
      <c r="C8635" s="2"/>
    </row>
    <row r="8636" spans="2:3" hidden="1">
      <c r="B8636" s="2"/>
      <c r="C8636" s="2"/>
    </row>
    <row r="8637" spans="2:3" hidden="1">
      <c r="B8637" s="2"/>
      <c r="C8637" s="2"/>
    </row>
    <row r="8638" spans="2:3" hidden="1">
      <c r="B8638" s="2"/>
      <c r="C8638" s="2"/>
    </row>
    <row r="8639" spans="2:3" hidden="1">
      <c r="B8639" s="2"/>
      <c r="C8639" s="2"/>
    </row>
    <row r="8640" spans="2:3" hidden="1">
      <c r="B8640" s="2"/>
      <c r="C8640" s="2"/>
    </row>
    <row r="8641" spans="2:3" hidden="1">
      <c r="B8641" s="2"/>
      <c r="C8641" s="2"/>
    </row>
    <row r="8642" spans="2:3" hidden="1">
      <c r="B8642" s="2"/>
      <c r="C8642" s="2"/>
    </row>
    <row r="8643" spans="2:3" hidden="1">
      <c r="B8643" s="2"/>
      <c r="C8643" s="2"/>
    </row>
    <row r="8644" spans="2:3" hidden="1">
      <c r="B8644" s="2"/>
      <c r="C8644" s="2"/>
    </row>
    <row r="8645" spans="2:3" hidden="1">
      <c r="B8645" s="2"/>
      <c r="C8645" s="2"/>
    </row>
    <row r="8646" spans="2:3" hidden="1">
      <c r="B8646" s="2"/>
      <c r="C8646" s="2"/>
    </row>
    <row r="8647" spans="2:3" hidden="1">
      <c r="B8647" s="2"/>
      <c r="C8647" s="2"/>
    </row>
    <row r="8648" spans="2:3" hidden="1">
      <c r="B8648" s="2"/>
      <c r="C8648" s="2"/>
    </row>
    <row r="8649" spans="2:3" hidden="1">
      <c r="B8649" s="2"/>
      <c r="C8649" s="2"/>
    </row>
    <row r="8650" spans="2:3" hidden="1">
      <c r="B8650" s="2"/>
      <c r="C8650" s="2"/>
    </row>
    <row r="8651" spans="2:3" hidden="1">
      <c r="B8651" s="2"/>
      <c r="C8651" s="2"/>
    </row>
    <row r="8652" spans="2:3" hidden="1">
      <c r="B8652" s="2"/>
      <c r="C8652" s="2"/>
    </row>
    <row r="8653" spans="2:3" hidden="1">
      <c r="B8653" s="2"/>
      <c r="C8653" s="2"/>
    </row>
    <row r="8654" spans="2:3" hidden="1">
      <c r="B8654" s="2"/>
      <c r="C8654" s="2"/>
    </row>
    <row r="8655" spans="2:3" hidden="1">
      <c r="B8655" s="2"/>
      <c r="C8655" s="2"/>
    </row>
    <row r="8656" spans="2:3" hidden="1">
      <c r="B8656" s="2"/>
      <c r="C8656" s="2"/>
    </row>
    <row r="8657" spans="2:3" hidden="1">
      <c r="B8657" s="2"/>
      <c r="C8657" s="2"/>
    </row>
    <row r="8658" spans="2:3" hidden="1">
      <c r="B8658" s="2"/>
      <c r="C8658" s="2"/>
    </row>
    <row r="8659" spans="2:3" hidden="1">
      <c r="B8659" s="2"/>
      <c r="C8659" s="2"/>
    </row>
    <row r="8660" spans="2:3" hidden="1">
      <c r="B8660" s="2"/>
      <c r="C8660" s="2"/>
    </row>
    <row r="8661" spans="2:3" hidden="1">
      <c r="B8661" s="2"/>
      <c r="C8661" s="2"/>
    </row>
    <row r="8662" spans="2:3" hidden="1">
      <c r="B8662" s="2"/>
      <c r="C8662" s="2"/>
    </row>
    <row r="8663" spans="2:3" hidden="1">
      <c r="B8663" s="2"/>
      <c r="C8663" s="2"/>
    </row>
    <row r="8664" spans="2:3" hidden="1">
      <c r="B8664" s="2"/>
      <c r="C8664" s="2"/>
    </row>
    <row r="8665" spans="2:3" hidden="1">
      <c r="B8665" s="2"/>
      <c r="C8665" s="2"/>
    </row>
    <row r="8666" spans="2:3" hidden="1">
      <c r="B8666" s="2"/>
      <c r="C8666" s="2"/>
    </row>
    <row r="8667" spans="2:3" hidden="1">
      <c r="B8667" s="2"/>
      <c r="C8667" s="2"/>
    </row>
    <row r="8668" spans="2:3" hidden="1">
      <c r="B8668" s="2"/>
      <c r="C8668" s="2"/>
    </row>
    <row r="8669" spans="2:3" hidden="1">
      <c r="B8669" s="2"/>
      <c r="C8669" s="2"/>
    </row>
    <row r="8670" spans="2:3" hidden="1">
      <c r="B8670" s="2"/>
      <c r="C8670" s="2"/>
    </row>
    <row r="8671" spans="2:3" hidden="1">
      <c r="B8671" s="2"/>
      <c r="C8671" s="2"/>
    </row>
    <row r="8672" spans="2:3" hidden="1">
      <c r="B8672" s="2"/>
      <c r="C8672" s="2"/>
    </row>
    <row r="8673" spans="2:3" hidden="1">
      <c r="B8673" s="2"/>
      <c r="C8673" s="2"/>
    </row>
    <row r="8674" spans="2:3" hidden="1">
      <c r="B8674" s="2"/>
      <c r="C8674" s="2"/>
    </row>
    <row r="8675" spans="2:3" hidden="1">
      <c r="B8675" s="2"/>
      <c r="C8675" s="2"/>
    </row>
    <row r="8676" spans="2:3" hidden="1">
      <c r="B8676" s="2"/>
      <c r="C8676" s="2"/>
    </row>
    <row r="8677" spans="2:3" hidden="1">
      <c r="B8677" s="2"/>
      <c r="C8677" s="2"/>
    </row>
    <row r="8678" spans="2:3" hidden="1">
      <c r="B8678" s="2"/>
      <c r="C8678" s="2"/>
    </row>
    <row r="8679" spans="2:3" hidden="1">
      <c r="B8679" s="2"/>
      <c r="C8679" s="2"/>
    </row>
    <row r="8680" spans="2:3" hidden="1">
      <c r="B8680" s="2"/>
      <c r="C8680" s="2"/>
    </row>
    <row r="8681" spans="2:3" hidden="1">
      <c r="B8681" s="2"/>
      <c r="C8681" s="2"/>
    </row>
    <row r="8682" spans="2:3" hidden="1">
      <c r="B8682" s="2"/>
      <c r="C8682" s="2"/>
    </row>
    <row r="8683" spans="2:3" hidden="1">
      <c r="B8683" s="2"/>
      <c r="C8683" s="2"/>
    </row>
    <row r="8684" spans="2:3" hidden="1">
      <c r="B8684" s="2"/>
      <c r="C8684" s="2"/>
    </row>
    <row r="8685" spans="2:3" hidden="1">
      <c r="B8685" s="2"/>
      <c r="C8685" s="2"/>
    </row>
    <row r="8686" spans="2:3" hidden="1">
      <c r="B8686" s="2"/>
      <c r="C8686" s="2"/>
    </row>
    <row r="8687" spans="2:3" hidden="1">
      <c r="B8687" s="2"/>
      <c r="C8687" s="2"/>
    </row>
    <row r="8688" spans="2:3" hidden="1">
      <c r="B8688" s="2"/>
      <c r="C8688" s="2"/>
    </row>
    <row r="8689" spans="2:3" hidden="1">
      <c r="B8689" s="2"/>
      <c r="C8689" s="2"/>
    </row>
    <row r="8690" spans="2:3" hidden="1">
      <c r="B8690" s="2"/>
      <c r="C8690" s="2"/>
    </row>
    <row r="8691" spans="2:3" hidden="1">
      <c r="B8691" s="2"/>
      <c r="C8691" s="2"/>
    </row>
    <row r="8692" spans="2:3" hidden="1">
      <c r="B8692" s="2"/>
      <c r="C8692" s="2"/>
    </row>
    <row r="8693" spans="2:3" hidden="1">
      <c r="B8693" s="2"/>
      <c r="C8693" s="2"/>
    </row>
    <row r="8694" spans="2:3" hidden="1">
      <c r="B8694" s="2"/>
      <c r="C8694" s="2"/>
    </row>
    <row r="8695" spans="2:3" hidden="1">
      <c r="B8695" s="2"/>
      <c r="C8695" s="2"/>
    </row>
    <row r="8696" spans="2:3" hidden="1">
      <c r="B8696" s="2"/>
      <c r="C8696" s="2"/>
    </row>
    <row r="8697" spans="2:3" hidden="1">
      <c r="B8697" s="2"/>
      <c r="C8697" s="2"/>
    </row>
    <row r="8698" spans="2:3" hidden="1">
      <c r="B8698" s="2"/>
      <c r="C8698" s="2"/>
    </row>
    <row r="8699" spans="2:3" hidden="1">
      <c r="B8699" s="2"/>
      <c r="C8699" s="2"/>
    </row>
    <row r="8700" spans="2:3" hidden="1">
      <c r="B8700" s="2"/>
      <c r="C8700" s="2"/>
    </row>
    <row r="8701" spans="2:3" hidden="1">
      <c r="B8701" s="2"/>
      <c r="C8701" s="2"/>
    </row>
    <row r="8702" spans="2:3" hidden="1">
      <c r="B8702" s="2"/>
      <c r="C8702" s="2"/>
    </row>
    <row r="8703" spans="2:3" hidden="1">
      <c r="B8703" s="2"/>
      <c r="C8703" s="2"/>
    </row>
    <row r="8704" spans="2:3" hidden="1">
      <c r="B8704" s="2"/>
      <c r="C8704" s="2"/>
    </row>
    <row r="8705" spans="2:3" hidden="1">
      <c r="B8705" s="2"/>
      <c r="C8705" s="2"/>
    </row>
    <row r="8706" spans="2:3" hidden="1">
      <c r="B8706" s="2"/>
      <c r="C8706" s="2"/>
    </row>
    <row r="8707" spans="2:3" hidden="1">
      <c r="B8707" s="2"/>
      <c r="C8707" s="2"/>
    </row>
    <row r="8708" spans="2:3" hidden="1">
      <c r="B8708" s="2"/>
      <c r="C8708" s="2"/>
    </row>
    <row r="8709" spans="2:3" hidden="1">
      <c r="B8709" s="2"/>
      <c r="C8709" s="2"/>
    </row>
    <row r="8710" spans="2:3" hidden="1">
      <c r="B8710" s="2"/>
      <c r="C8710" s="2"/>
    </row>
    <row r="8711" spans="2:3" hidden="1">
      <c r="B8711" s="2"/>
      <c r="C8711" s="2"/>
    </row>
    <row r="8712" spans="2:3" hidden="1">
      <c r="B8712" s="2"/>
      <c r="C8712" s="2"/>
    </row>
    <row r="8713" spans="2:3" hidden="1">
      <c r="B8713" s="2"/>
      <c r="C8713" s="2"/>
    </row>
    <row r="8714" spans="2:3" hidden="1">
      <c r="B8714" s="2"/>
      <c r="C8714" s="2"/>
    </row>
    <row r="8715" spans="2:3" hidden="1">
      <c r="B8715" s="2"/>
      <c r="C8715" s="2"/>
    </row>
    <row r="8716" spans="2:3" hidden="1">
      <c r="B8716" s="2"/>
      <c r="C8716" s="2"/>
    </row>
    <row r="8717" spans="2:3" hidden="1">
      <c r="B8717" s="2"/>
      <c r="C8717" s="2"/>
    </row>
    <row r="8718" spans="2:3" hidden="1">
      <c r="B8718" s="2"/>
      <c r="C8718" s="2"/>
    </row>
    <row r="8719" spans="2:3" hidden="1">
      <c r="B8719" s="2"/>
      <c r="C8719" s="2"/>
    </row>
    <row r="8720" spans="2:3" hidden="1">
      <c r="B8720" s="2"/>
      <c r="C8720" s="2"/>
    </row>
    <row r="8721" spans="2:3" hidden="1">
      <c r="B8721" s="2"/>
      <c r="C8721" s="2"/>
    </row>
    <row r="8722" spans="2:3" hidden="1">
      <c r="B8722" s="2"/>
      <c r="C8722" s="2"/>
    </row>
    <row r="8723" spans="2:3" hidden="1">
      <c r="B8723" s="2"/>
      <c r="C8723" s="2"/>
    </row>
    <row r="8724" spans="2:3" hidden="1">
      <c r="B8724" s="2"/>
      <c r="C8724" s="2"/>
    </row>
    <row r="8725" spans="2:3" hidden="1">
      <c r="B8725" s="2"/>
      <c r="C8725" s="2"/>
    </row>
    <row r="8726" spans="2:3" hidden="1">
      <c r="B8726" s="2"/>
      <c r="C8726" s="2"/>
    </row>
    <row r="8727" spans="2:3" hidden="1">
      <c r="B8727" s="2"/>
      <c r="C8727" s="2"/>
    </row>
    <row r="8728" spans="2:3" hidden="1">
      <c r="B8728" s="2"/>
      <c r="C8728" s="2"/>
    </row>
    <row r="8729" spans="2:3" hidden="1">
      <c r="B8729" s="2"/>
      <c r="C8729" s="2"/>
    </row>
    <row r="8730" spans="2:3" hidden="1">
      <c r="B8730" s="2"/>
      <c r="C8730" s="2"/>
    </row>
    <row r="8731" spans="2:3" hidden="1">
      <c r="B8731" s="2"/>
      <c r="C8731" s="2"/>
    </row>
    <row r="8732" spans="2:3" hidden="1">
      <c r="B8732" s="2"/>
      <c r="C8732" s="2"/>
    </row>
    <row r="8733" spans="2:3" hidden="1">
      <c r="B8733" s="2"/>
      <c r="C8733" s="2"/>
    </row>
    <row r="8734" spans="2:3" hidden="1">
      <c r="B8734" s="2"/>
      <c r="C8734" s="2"/>
    </row>
    <row r="8735" spans="2:3" hidden="1">
      <c r="B8735" s="2"/>
      <c r="C8735" s="2"/>
    </row>
    <row r="8736" spans="2:3" hidden="1">
      <c r="B8736" s="2"/>
      <c r="C8736" s="2"/>
    </row>
    <row r="8737" spans="2:3" hidden="1">
      <c r="B8737" s="2"/>
      <c r="C8737" s="2"/>
    </row>
    <row r="8738" spans="2:3" hidden="1">
      <c r="B8738" s="2"/>
      <c r="C8738" s="2"/>
    </row>
    <row r="8739" spans="2:3" hidden="1">
      <c r="B8739" s="2"/>
      <c r="C8739" s="2"/>
    </row>
    <row r="8740" spans="2:3" hidden="1">
      <c r="B8740" s="2"/>
      <c r="C8740" s="2"/>
    </row>
    <row r="8741" spans="2:3" hidden="1">
      <c r="B8741" s="2"/>
      <c r="C8741" s="2"/>
    </row>
    <row r="8742" spans="2:3" hidden="1">
      <c r="B8742" s="2"/>
      <c r="C8742" s="2"/>
    </row>
    <row r="8743" spans="2:3" hidden="1">
      <c r="B8743" s="2"/>
      <c r="C8743" s="2"/>
    </row>
    <row r="8744" spans="2:3" hidden="1">
      <c r="B8744" s="2"/>
      <c r="C8744" s="2"/>
    </row>
    <row r="8745" spans="2:3" hidden="1">
      <c r="B8745" s="2"/>
      <c r="C8745" s="2"/>
    </row>
    <row r="8746" spans="2:3" hidden="1">
      <c r="B8746" s="2"/>
      <c r="C8746" s="2"/>
    </row>
    <row r="8747" spans="2:3" hidden="1">
      <c r="B8747" s="2"/>
      <c r="C8747" s="2"/>
    </row>
    <row r="8748" spans="2:3" hidden="1">
      <c r="B8748" s="2"/>
      <c r="C8748" s="2"/>
    </row>
    <row r="8749" spans="2:3" hidden="1">
      <c r="B8749" s="2"/>
      <c r="C8749" s="2"/>
    </row>
    <row r="8750" spans="2:3" hidden="1">
      <c r="B8750" s="2"/>
      <c r="C8750" s="2"/>
    </row>
    <row r="8751" spans="2:3" hidden="1">
      <c r="B8751" s="2"/>
      <c r="C8751" s="2"/>
    </row>
    <row r="8752" spans="2:3" hidden="1">
      <c r="B8752" s="2"/>
      <c r="C8752" s="2"/>
    </row>
    <row r="8753" spans="2:3" hidden="1">
      <c r="B8753" s="2"/>
      <c r="C8753" s="2"/>
    </row>
    <row r="8754" spans="2:3" hidden="1">
      <c r="B8754" s="2"/>
      <c r="C8754" s="2"/>
    </row>
    <row r="8755" spans="2:3" hidden="1">
      <c r="B8755" s="2"/>
      <c r="C8755" s="2"/>
    </row>
    <row r="8756" spans="2:3" hidden="1">
      <c r="B8756" s="2"/>
      <c r="C8756" s="2"/>
    </row>
    <row r="8757" spans="2:3" hidden="1">
      <c r="B8757" s="2"/>
      <c r="C8757" s="2"/>
    </row>
    <row r="8758" spans="2:3" hidden="1">
      <c r="B8758" s="2"/>
      <c r="C8758" s="2"/>
    </row>
    <row r="8759" spans="2:3" hidden="1">
      <c r="B8759" s="2"/>
      <c r="C8759" s="2"/>
    </row>
    <row r="8760" spans="2:3" hidden="1">
      <c r="B8760" s="2"/>
      <c r="C8760" s="2"/>
    </row>
    <row r="8761" spans="2:3" hidden="1">
      <c r="B8761" s="2"/>
      <c r="C8761" s="2"/>
    </row>
    <row r="8762" spans="2:3" hidden="1">
      <c r="B8762" s="2"/>
      <c r="C8762" s="2"/>
    </row>
    <row r="8763" spans="2:3" hidden="1">
      <c r="B8763" s="2"/>
      <c r="C8763" s="2"/>
    </row>
    <row r="8764" spans="2:3" hidden="1">
      <c r="B8764" s="2"/>
      <c r="C8764" s="2"/>
    </row>
    <row r="8765" spans="2:3" hidden="1">
      <c r="B8765" s="2"/>
      <c r="C8765" s="2"/>
    </row>
    <row r="8766" spans="2:3" hidden="1">
      <c r="B8766" s="2"/>
      <c r="C8766" s="2"/>
    </row>
    <row r="8767" spans="2:3" hidden="1">
      <c r="B8767" s="2"/>
      <c r="C8767" s="2"/>
    </row>
    <row r="8768" spans="2:3" hidden="1">
      <c r="B8768" s="2"/>
      <c r="C8768" s="2"/>
    </row>
    <row r="8769" spans="2:3" hidden="1">
      <c r="B8769" s="2"/>
      <c r="C8769" s="2"/>
    </row>
    <row r="8770" spans="2:3" hidden="1">
      <c r="B8770" s="2"/>
      <c r="C8770" s="2"/>
    </row>
    <row r="8771" spans="2:3" hidden="1">
      <c r="B8771" s="2"/>
      <c r="C8771" s="2"/>
    </row>
    <row r="8772" spans="2:3" hidden="1">
      <c r="B8772" s="2"/>
      <c r="C8772" s="2"/>
    </row>
    <row r="8773" spans="2:3" hidden="1">
      <c r="B8773" s="2"/>
      <c r="C8773" s="2"/>
    </row>
    <row r="8774" spans="2:3" hidden="1">
      <c r="B8774" s="2"/>
      <c r="C8774" s="2"/>
    </row>
    <row r="8775" spans="2:3" hidden="1">
      <c r="B8775" s="2"/>
      <c r="C8775" s="2"/>
    </row>
    <row r="8776" spans="2:3" hidden="1">
      <c r="B8776" s="2"/>
      <c r="C8776" s="2"/>
    </row>
    <row r="8777" spans="2:3" hidden="1">
      <c r="B8777" s="2"/>
      <c r="C8777" s="2"/>
    </row>
    <row r="8778" spans="2:3" hidden="1">
      <c r="B8778" s="2"/>
      <c r="C8778" s="2"/>
    </row>
    <row r="8779" spans="2:3" hidden="1">
      <c r="B8779" s="2"/>
      <c r="C8779" s="2"/>
    </row>
    <row r="8780" spans="2:3" hidden="1">
      <c r="B8780" s="2"/>
      <c r="C8780" s="2"/>
    </row>
    <row r="8781" spans="2:3" hidden="1">
      <c r="B8781" s="2"/>
      <c r="C8781" s="2"/>
    </row>
    <row r="8782" spans="2:3" hidden="1">
      <c r="B8782" s="2"/>
      <c r="C8782" s="2"/>
    </row>
    <row r="8783" spans="2:3" hidden="1">
      <c r="B8783" s="2"/>
      <c r="C8783" s="2"/>
    </row>
    <row r="8784" spans="2:3" hidden="1">
      <c r="B8784" s="2"/>
      <c r="C8784" s="2"/>
    </row>
    <row r="8785" spans="2:3" hidden="1">
      <c r="B8785" s="2"/>
      <c r="C8785" s="2"/>
    </row>
    <row r="8786" spans="2:3" hidden="1">
      <c r="B8786" s="2"/>
      <c r="C8786" s="2"/>
    </row>
    <row r="8787" spans="2:3" hidden="1">
      <c r="B8787" s="2"/>
      <c r="C8787" s="2"/>
    </row>
    <row r="8788" spans="2:3" hidden="1">
      <c r="B8788" s="2"/>
      <c r="C8788" s="2"/>
    </row>
    <row r="8789" spans="2:3" hidden="1">
      <c r="B8789" s="2"/>
      <c r="C8789" s="2"/>
    </row>
    <row r="8790" spans="2:3" hidden="1">
      <c r="B8790" s="2"/>
      <c r="C8790" s="2"/>
    </row>
    <row r="8791" spans="2:3" hidden="1">
      <c r="B8791" s="2"/>
      <c r="C8791" s="2"/>
    </row>
    <row r="8792" spans="2:3" hidden="1">
      <c r="B8792" s="2"/>
      <c r="C8792" s="2"/>
    </row>
    <row r="8793" spans="2:3" hidden="1">
      <c r="B8793" s="2"/>
      <c r="C8793" s="2"/>
    </row>
    <row r="8794" spans="2:3" hidden="1">
      <c r="B8794" s="2"/>
      <c r="C8794" s="2"/>
    </row>
    <row r="8795" spans="2:3" hidden="1">
      <c r="B8795" s="2"/>
      <c r="C8795" s="2"/>
    </row>
    <row r="8796" spans="2:3" hidden="1">
      <c r="B8796" s="2"/>
      <c r="C8796" s="2"/>
    </row>
    <row r="8797" spans="2:3" hidden="1">
      <c r="B8797" s="2"/>
      <c r="C8797" s="2"/>
    </row>
    <row r="8798" spans="2:3" hidden="1">
      <c r="B8798" s="2"/>
      <c r="C8798" s="2"/>
    </row>
    <row r="8799" spans="2:3" hidden="1">
      <c r="B8799" s="2"/>
      <c r="C8799" s="2"/>
    </row>
    <row r="8800" spans="2:3" hidden="1">
      <c r="B8800" s="2"/>
      <c r="C8800" s="2"/>
    </row>
    <row r="8801" spans="2:3" hidden="1">
      <c r="B8801" s="2"/>
      <c r="C8801" s="2"/>
    </row>
    <row r="8802" spans="2:3" hidden="1">
      <c r="B8802" s="2"/>
      <c r="C8802" s="2"/>
    </row>
    <row r="8803" spans="2:3" hidden="1">
      <c r="B8803" s="2"/>
      <c r="C8803" s="2"/>
    </row>
    <row r="8804" spans="2:3" hidden="1">
      <c r="B8804" s="2"/>
      <c r="C8804" s="2"/>
    </row>
    <row r="8805" spans="2:3" hidden="1">
      <c r="B8805" s="2"/>
      <c r="C8805" s="2"/>
    </row>
    <row r="8806" spans="2:3" hidden="1">
      <c r="B8806" s="2"/>
      <c r="C8806" s="2"/>
    </row>
    <row r="8807" spans="2:3" hidden="1">
      <c r="B8807" s="2"/>
      <c r="C8807" s="2"/>
    </row>
    <row r="8808" spans="2:3" hidden="1">
      <c r="B8808" s="2"/>
      <c r="C8808" s="2"/>
    </row>
    <row r="8809" spans="2:3" hidden="1">
      <c r="B8809" s="2"/>
      <c r="C8809" s="2"/>
    </row>
    <row r="8810" spans="2:3" hidden="1">
      <c r="B8810" s="2"/>
      <c r="C8810" s="2"/>
    </row>
    <row r="8811" spans="2:3" hidden="1">
      <c r="B8811" s="2"/>
      <c r="C8811" s="2"/>
    </row>
    <row r="8812" spans="2:3" hidden="1">
      <c r="B8812" s="2"/>
      <c r="C8812" s="2"/>
    </row>
    <row r="8813" spans="2:3" hidden="1">
      <c r="B8813" s="2"/>
      <c r="C8813" s="2"/>
    </row>
    <row r="8814" spans="2:3" hidden="1">
      <c r="B8814" s="2"/>
      <c r="C8814" s="2"/>
    </row>
    <row r="8815" spans="2:3" hidden="1">
      <c r="B8815" s="2"/>
      <c r="C8815" s="2"/>
    </row>
    <row r="8816" spans="2:3" hidden="1">
      <c r="B8816" s="2"/>
      <c r="C8816" s="2"/>
    </row>
    <row r="8817" spans="2:3" hidden="1">
      <c r="B8817" s="2"/>
      <c r="C8817" s="2"/>
    </row>
    <row r="8818" spans="2:3" hidden="1">
      <c r="B8818" s="2"/>
      <c r="C8818" s="2"/>
    </row>
    <row r="8819" spans="2:3" hidden="1">
      <c r="B8819" s="2"/>
      <c r="C8819" s="2"/>
    </row>
    <row r="8820" spans="2:3" hidden="1">
      <c r="B8820" s="2"/>
      <c r="C8820" s="2"/>
    </row>
    <row r="8821" spans="2:3" hidden="1">
      <c r="B8821" s="2"/>
      <c r="C8821" s="2"/>
    </row>
    <row r="8822" spans="2:3" hidden="1">
      <c r="B8822" s="2"/>
      <c r="C8822" s="2"/>
    </row>
    <row r="8823" spans="2:3" hidden="1">
      <c r="B8823" s="2"/>
      <c r="C8823" s="2"/>
    </row>
    <row r="8824" spans="2:3" hidden="1">
      <c r="B8824" s="2"/>
      <c r="C8824" s="2"/>
    </row>
    <row r="8825" spans="2:3" hidden="1">
      <c r="B8825" s="2"/>
      <c r="C8825" s="2"/>
    </row>
    <row r="8826" spans="2:3" hidden="1">
      <c r="B8826" s="2"/>
      <c r="C8826" s="2"/>
    </row>
    <row r="8827" spans="2:3" hidden="1">
      <c r="B8827" s="2"/>
      <c r="C8827" s="2"/>
    </row>
    <row r="8828" spans="2:3" hidden="1">
      <c r="B8828" s="2"/>
      <c r="C8828" s="2"/>
    </row>
    <row r="8829" spans="2:3" hidden="1">
      <c r="B8829" s="2"/>
      <c r="C8829" s="2"/>
    </row>
    <row r="8830" spans="2:3" hidden="1">
      <c r="B8830" s="2"/>
      <c r="C8830" s="2"/>
    </row>
    <row r="8831" spans="2:3" hidden="1">
      <c r="B8831" s="2"/>
      <c r="C8831" s="2"/>
    </row>
    <row r="8832" spans="2:3" hidden="1">
      <c r="B8832" s="2"/>
      <c r="C8832" s="2"/>
    </row>
    <row r="8833" spans="2:3" hidden="1">
      <c r="B8833" s="2"/>
      <c r="C8833" s="2"/>
    </row>
    <row r="8834" spans="2:3" hidden="1">
      <c r="B8834" s="2"/>
      <c r="C8834" s="2"/>
    </row>
    <row r="8835" spans="2:3" hidden="1">
      <c r="B8835" s="2"/>
      <c r="C8835" s="2"/>
    </row>
    <row r="8836" spans="2:3" hidden="1">
      <c r="B8836" s="2"/>
      <c r="C8836" s="2"/>
    </row>
    <row r="8837" spans="2:3" hidden="1">
      <c r="B8837" s="2"/>
      <c r="C8837" s="2"/>
    </row>
    <row r="8838" spans="2:3" hidden="1">
      <c r="B8838" s="2"/>
      <c r="C8838" s="2"/>
    </row>
    <row r="8839" spans="2:3" hidden="1">
      <c r="B8839" s="2"/>
      <c r="C8839" s="2"/>
    </row>
    <row r="8840" spans="2:3" hidden="1">
      <c r="B8840" s="2"/>
      <c r="C8840" s="2"/>
    </row>
    <row r="8841" spans="2:3" hidden="1">
      <c r="B8841" s="2"/>
      <c r="C8841" s="2"/>
    </row>
    <row r="8842" spans="2:3" hidden="1">
      <c r="B8842" s="2"/>
      <c r="C8842" s="2"/>
    </row>
    <row r="8843" spans="2:3" hidden="1">
      <c r="B8843" s="2"/>
      <c r="C8843" s="2"/>
    </row>
    <row r="8844" spans="2:3" hidden="1">
      <c r="B8844" s="2"/>
      <c r="C8844" s="2"/>
    </row>
    <row r="8845" spans="2:3" hidden="1">
      <c r="B8845" s="2"/>
      <c r="C8845" s="2"/>
    </row>
    <row r="8846" spans="2:3" hidden="1">
      <c r="B8846" s="2"/>
      <c r="C8846" s="2"/>
    </row>
    <row r="8847" spans="2:3" hidden="1">
      <c r="B8847" s="2"/>
      <c r="C8847" s="2"/>
    </row>
    <row r="8848" spans="2:3" hidden="1">
      <c r="B8848" s="2"/>
      <c r="C8848" s="2"/>
    </row>
    <row r="8849" spans="2:3" hidden="1">
      <c r="B8849" s="2"/>
      <c r="C8849" s="2"/>
    </row>
    <row r="8850" spans="2:3" hidden="1">
      <c r="B8850" s="2"/>
      <c r="C8850" s="2"/>
    </row>
    <row r="8851" spans="2:3" hidden="1">
      <c r="B8851" s="2"/>
      <c r="C8851" s="2"/>
    </row>
    <row r="8852" spans="2:3" hidden="1">
      <c r="B8852" s="2"/>
      <c r="C8852" s="2"/>
    </row>
    <row r="8853" spans="2:3" hidden="1">
      <c r="B8853" s="2"/>
      <c r="C8853" s="2"/>
    </row>
    <row r="8854" spans="2:3" hidden="1">
      <c r="B8854" s="2"/>
      <c r="C8854" s="2"/>
    </row>
    <row r="8855" spans="2:3" hidden="1">
      <c r="B8855" s="2"/>
      <c r="C8855" s="2"/>
    </row>
    <row r="8856" spans="2:3" hidden="1">
      <c r="B8856" s="2"/>
      <c r="C8856" s="2"/>
    </row>
    <row r="8857" spans="2:3" hidden="1">
      <c r="B8857" s="2"/>
      <c r="C8857" s="2"/>
    </row>
    <row r="8858" spans="2:3" hidden="1">
      <c r="B8858" s="2"/>
      <c r="C8858" s="2"/>
    </row>
    <row r="8859" spans="2:3" hidden="1">
      <c r="B8859" s="2"/>
      <c r="C8859" s="2"/>
    </row>
    <row r="8860" spans="2:3" hidden="1">
      <c r="B8860" s="2"/>
      <c r="C8860" s="2"/>
    </row>
    <row r="8861" spans="2:3" hidden="1">
      <c r="B8861" s="2"/>
      <c r="C8861" s="2"/>
    </row>
    <row r="8862" spans="2:3" hidden="1">
      <c r="B8862" s="2"/>
      <c r="C8862" s="2"/>
    </row>
    <row r="8863" spans="2:3" hidden="1">
      <c r="B8863" s="2"/>
      <c r="C8863" s="2"/>
    </row>
    <row r="8864" spans="2:3" hidden="1">
      <c r="B8864" s="2"/>
      <c r="C8864" s="2"/>
    </row>
    <row r="8865" spans="2:3" hidden="1">
      <c r="B8865" s="2"/>
      <c r="C8865" s="2"/>
    </row>
    <row r="8866" spans="2:3" hidden="1">
      <c r="B8866" s="2"/>
      <c r="C8866" s="2"/>
    </row>
    <row r="8867" spans="2:3" hidden="1">
      <c r="B8867" s="2"/>
      <c r="C8867" s="2"/>
    </row>
    <row r="8868" spans="2:3" hidden="1">
      <c r="B8868" s="2"/>
      <c r="C8868" s="2"/>
    </row>
    <row r="8869" spans="2:3" hidden="1">
      <c r="B8869" s="2"/>
      <c r="C8869" s="2"/>
    </row>
    <row r="8870" spans="2:3" hidden="1">
      <c r="B8870" s="2"/>
      <c r="C8870" s="2"/>
    </row>
    <row r="8871" spans="2:3" hidden="1">
      <c r="B8871" s="2"/>
      <c r="C8871" s="2"/>
    </row>
    <row r="8872" spans="2:3" hidden="1">
      <c r="B8872" s="2"/>
      <c r="C8872" s="2"/>
    </row>
    <row r="8873" spans="2:3" hidden="1">
      <c r="B8873" s="2"/>
      <c r="C8873" s="2"/>
    </row>
    <row r="8874" spans="2:3" hidden="1">
      <c r="B8874" s="2"/>
      <c r="C8874" s="2"/>
    </row>
    <row r="8875" spans="2:3" hidden="1">
      <c r="B8875" s="2"/>
      <c r="C8875" s="2"/>
    </row>
    <row r="8876" spans="2:3" hidden="1">
      <c r="B8876" s="2"/>
      <c r="C8876" s="2"/>
    </row>
    <row r="8877" spans="2:3" hidden="1">
      <c r="B8877" s="2"/>
      <c r="C8877" s="2"/>
    </row>
    <row r="8878" spans="2:3" hidden="1">
      <c r="B8878" s="2"/>
      <c r="C8878" s="2"/>
    </row>
    <row r="8879" spans="2:3" hidden="1">
      <c r="B8879" s="2"/>
      <c r="C8879" s="2"/>
    </row>
    <row r="8880" spans="2:3" hidden="1">
      <c r="B8880" s="2"/>
      <c r="C8880" s="2"/>
    </row>
    <row r="8881" spans="2:3" hidden="1">
      <c r="B8881" s="2"/>
      <c r="C8881" s="2"/>
    </row>
    <row r="8882" spans="2:3" hidden="1">
      <c r="B8882" s="2"/>
      <c r="C8882" s="2"/>
    </row>
    <row r="8883" spans="2:3" hidden="1">
      <c r="B8883" s="2"/>
      <c r="C8883" s="2"/>
    </row>
    <row r="8884" spans="2:3" hidden="1">
      <c r="B8884" s="2"/>
      <c r="C8884" s="2"/>
    </row>
    <row r="8885" spans="2:3" hidden="1">
      <c r="B8885" s="2"/>
      <c r="C8885" s="2"/>
    </row>
    <row r="8886" spans="2:3" hidden="1">
      <c r="B8886" s="2"/>
      <c r="C8886" s="2"/>
    </row>
    <row r="8887" spans="2:3" hidden="1">
      <c r="B8887" s="2"/>
      <c r="C8887" s="2"/>
    </row>
    <row r="8888" spans="2:3" hidden="1">
      <c r="B8888" s="2"/>
      <c r="C8888" s="2"/>
    </row>
    <row r="8889" spans="2:3" hidden="1">
      <c r="B8889" s="2"/>
      <c r="C8889" s="2"/>
    </row>
    <row r="8890" spans="2:3" hidden="1">
      <c r="B8890" s="2"/>
      <c r="C8890" s="2"/>
    </row>
    <row r="8891" spans="2:3" hidden="1">
      <c r="B8891" s="2"/>
      <c r="C8891" s="2"/>
    </row>
    <row r="8892" spans="2:3" hidden="1">
      <c r="B8892" s="2"/>
      <c r="C8892" s="2"/>
    </row>
    <row r="8893" spans="2:3" hidden="1">
      <c r="B8893" s="2"/>
      <c r="C8893" s="2"/>
    </row>
    <row r="8894" spans="2:3" hidden="1">
      <c r="B8894" s="2"/>
      <c r="C8894" s="2"/>
    </row>
    <row r="8895" spans="2:3" hidden="1">
      <c r="B8895" s="2"/>
      <c r="C8895" s="2"/>
    </row>
    <row r="8896" spans="2:3" hidden="1">
      <c r="B8896" s="2"/>
      <c r="C8896" s="2"/>
    </row>
    <row r="8897" spans="2:3" hidden="1">
      <c r="B8897" s="2"/>
      <c r="C8897" s="2"/>
    </row>
    <row r="8898" spans="2:3" hidden="1">
      <c r="B8898" s="2"/>
      <c r="C8898" s="2"/>
    </row>
    <row r="8899" spans="2:3" hidden="1">
      <c r="B8899" s="2"/>
      <c r="C8899" s="2"/>
    </row>
    <row r="8900" spans="2:3" hidden="1">
      <c r="B8900" s="2"/>
      <c r="C8900" s="2"/>
    </row>
    <row r="8901" spans="2:3" hidden="1">
      <c r="B8901" s="2"/>
      <c r="C8901" s="2"/>
    </row>
    <row r="8902" spans="2:3" hidden="1">
      <c r="B8902" s="2"/>
      <c r="C8902" s="2"/>
    </row>
    <row r="8903" spans="2:3" hidden="1">
      <c r="B8903" s="2"/>
      <c r="C8903" s="2"/>
    </row>
    <row r="8904" spans="2:3" hidden="1">
      <c r="B8904" s="2"/>
      <c r="C8904" s="2"/>
    </row>
    <row r="8905" spans="2:3" hidden="1">
      <c r="B8905" s="2"/>
      <c r="C8905" s="2"/>
    </row>
    <row r="8906" spans="2:3" hidden="1">
      <c r="B8906" s="2"/>
      <c r="C8906" s="2"/>
    </row>
    <row r="8907" spans="2:3" hidden="1">
      <c r="B8907" s="2"/>
      <c r="C8907" s="2"/>
    </row>
    <row r="8908" spans="2:3" hidden="1">
      <c r="B8908" s="2"/>
      <c r="C8908" s="2"/>
    </row>
    <row r="8909" spans="2:3" hidden="1">
      <c r="B8909" s="2"/>
      <c r="C8909" s="2"/>
    </row>
    <row r="8910" spans="2:3" hidden="1">
      <c r="B8910" s="2"/>
      <c r="C8910" s="2"/>
    </row>
    <row r="8911" spans="2:3" hidden="1">
      <c r="B8911" s="2"/>
      <c r="C8911" s="2"/>
    </row>
    <row r="8912" spans="2:3" hidden="1">
      <c r="B8912" s="2"/>
      <c r="C8912" s="2"/>
    </row>
    <row r="8913" spans="2:3" hidden="1">
      <c r="B8913" s="2"/>
      <c r="C8913" s="2"/>
    </row>
    <row r="8914" spans="2:3" hidden="1">
      <c r="B8914" s="2"/>
      <c r="C8914" s="2"/>
    </row>
    <row r="8915" spans="2:3" hidden="1">
      <c r="B8915" s="2"/>
      <c r="C8915" s="2"/>
    </row>
    <row r="8916" spans="2:3" hidden="1">
      <c r="B8916" s="2"/>
      <c r="C8916" s="2"/>
    </row>
    <row r="8917" spans="2:3" hidden="1">
      <c r="B8917" s="2"/>
      <c r="C8917" s="2"/>
    </row>
    <row r="8918" spans="2:3" hidden="1">
      <c r="B8918" s="2"/>
      <c r="C8918" s="2"/>
    </row>
    <row r="8919" spans="2:3" hidden="1">
      <c r="B8919" s="2"/>
      <c r="C8919" s="2"/>
    </row>
    <row r="8920" spans="2:3" hidden="1">
      <c r="B8920" s="2"/>
      <c r="C8920" s="2"/>
    </row>
    <row r="8921" spans="2:3" hidden="1">
      <c r="B8921" s="2"/>
      <c r="C8921" s="2"/>
    </row>
    <row r="8922" spans="2:3" hidden="1">
      <c r="B8922" s="2"/>
      <c r="C8922" s="2"/>
    </row>
    <row r="8923" spans="2:3" hidden="1">
      <c r="B8923" s="2"/>
      <c r="C8923" s="2"/>
    </row>
    <row r="8924" spans="2:3" hidden="1">
      <c r="B8924" s="2"/>
      <c r="C8924" s="2"/>
    </row>
    <row r="8925" spans="2:3" hidden="1">
      <c r="B8925" s="2"/>
      <c r="C8925" s="2"/>
    </row>
    <row r="8926" spans="2:3" hidden="1">
      <c r="B8926" s="2"/>
      <c r="C8926" s="2"/>
    </row>
    <row r="8927" spans="2:3" hidden="1">
      <c r="B8927" s="2"/>
      <c r="C8927" s="2"/>
    </row>
    <row r="8928" spans="2:3" hidden="1">
      <c r="B8928" s="2"/>
      <c r="C8928" s="2"/>
    </row>
    <row r="8929" spans="2:3" hidden="1">
      <c r="B8929" s="2"/>
      <c r="C8929" s="2"/>
    </row>
    <row r="8930" spans="2:3" hidden="1">
      <c r="B8930" s="2"/>
      <c r="C8930" s="2"/>
    </row>
    <row r="8931" spans="2:3" hidden="1">
      <c r="B8931" s="2"/>
      <c r="C8931" s="2"/>
    </row>
    <row r="8932" spans="2:3" hidden="1">
      <c r="B8932" s="2"/>
      <c r="C8932" s="2"/>
    </row>
    <row r="8933" spans="2:3" hidden="1">
      <c r="B8933" s="2"/>
      <c r="C8933" s="2"/>
    </row>
    <row r="8934" spans="2:3" hidden="1">
      <c r="B8934" s="2"/>
      <c r="C8934" s="2"/>
    </row>
    <row r="8935" spans="2:3" hidden="1">
      <c r="B8935" s="2"/>
      <c r="C8935" s="2"/>
    </row>
    <row r="8936" spans="2:3" hidden="1">
      <c r="B8936" s="2"/>
      <c r="C8936" s="2"/>
    </row>
    <row r="8937" spans="2:3" hidden="1">
      <c r="B8937" s="2"/>
      <c r="C8937" s="2"/>
    </row>
    <row r="8938" spans="2:3" hidden="1">
      <c r="B8938" s="2"/>
      <c r="C8938" s="2"/>
    </row>
    <row r="8939" spans="2:3" hidden="1">
      <c r="B8939" s="2"/>
      <c r="C8939" s="2"/>
    </row>
    <row r="8940" spans="2:3" hidden="1">
      <c r="B8940" s="2"/>
      <c r="C8940" s="2"/>
    </row>
    <row r="8941" spans="2:3" hidden="1">
      <c r="B8941" s="2"/>
      <c r="C8941" s="2"/>
    </row>
    <row r="8942" spans="2:3" hidden="1">
      <c r="B8942" s="2"/>
      <c r="C8942" s="2"/>
    </row>
    <row r="8943" spans="2:3" hidden="1">
      <c r="B8943" s="2"/>
      <c r="C8943" s="2"/>
    </row>
    <row r="8944" spans="2:3" hidden="1">
      <c r="B8944" s="2"/>
      <c r="C8944" s="2"/>
    </row>
    <row r="8945" spans="2:3" hidden="1">
      <c r="B8945" s="2"/>
      <c r="C8945" s="2"/>
    </row>
    <row r="8946" spans="2:3" hidden="1">
      <c r="B8946" s="2"/>
      <c r="C8946" s="2"/>
    </row>
    <row r="8947" spans="2:3" hidden="1">
      <c r="B8947" s="2"/>
      <c r="C8947" s="2"/>
    </row>
    <row r="8948" spans="2:3" hidden="1">
      <c r="B8948" s="2"/>
      <c r="C8948" s="2"/>
    </row>
    <row r="8949" spans="2:3" hidden="1">
      <c r="B8949" s="2"/>
      <c r="C8949" s="2"/>
    </row>
    <row r="8950" spans="2:3" hidden="1">
      <c r="B8950" s="2"/>
      <c r="C8950" s="2"/>
    </row>
    <row r="8951" spans="2:3" hidden="1">
      <c r="B8951" s="2"/>
      <c r="C8951" s="2"/>
    </row>
    <row r="8952" spans="2:3" hidden="1">
      <c r="B8952" s="2"/>
      <c r="C8952" s="2"/>
    </row>
    <row r="8953" spans="2:3" hidden="1">
      <c r="B8953" s="2"/>
      <c r="C8953" s="2"/>
    </row>
    <row r="8954" spans="2:3" hidden="1">
      <c r="B8954" s="2"/>
      <c r="C8954" s="2"/>
    </row>
    <row r="8955" spans="2:3" hidden="1">
      <c r="B8955" s="2"/>
      <c r="C8955" s="2"/>
    </row>
    <row r="8956" spans="2:3" hidden="1">
      <c r="B8956" s="2"/>
      <c r="C8956" s="2"/>
    </row>
    <row r="8957" spans="2:3" hidden="1">
      <c r="B8957" s="2"/>
      <c r="C8957" s="2"/>
    </row>
    <row r="8958" spans="2:3" hidden="1">
      <c r="B8958" s="2"/>
      <c r="C8958" s="2"/>
    </row>
    <row r="8959" spans="2:3" hidden="1">
      <c r="B8959" s="2"/>
      <c r="C8959" s="2"/>
    </row>
    <row r="8960" spans="2:3" hidden="1">
      <c r="B8960" s="2"/>
      <c r="C8960" s="2"/>
    </row>
    <row r="8961" spans="2:3" hidden="1">
      <c r="B8961" s="2"/>
      <c r="C8961" s="2"/>
    </row>
    <row r="8962" spans="2:3" hidden="1">
      <c r="B8962" s="2"/>
      <c r="C8962" s="2"/>
    </row>
    <row r="8963" spans="2:3" hidden="1">
      <c r="B8963" s="2"/>
      <c r="C8963" s="2"/>
    </row>
    <row r="8964" spans="2:3" hidden="1">
      <c r="B8964" s="2"/>
      <c r="C8964" s="2"/>
    </row>
    <row r="8965" spans="2:3" hidden="1">
      <c r="B8965" s="2"/>
      <c r="C8965" s="2"/>
    </row>
    <row r="8966" spans="2:3" hidden="1">
      <c r="B8966" s="2"/>
      <c r="C8966" s="2"/>
    </row>
    <row r="8967" spans="2:3" hidden="1">
      <c r="B8967" s="2"/>
      <c r="C8967" s="2"/>
    </row>
    <row r="8968" spans="2:3" hidden="1">
      <c r="B8968" s="2"/>
      <c r="C8968" s="2"/>
    </row>
    <row r="8969" spans="2:3" hidden="1">
      <c r="B8969" s="2"/>
      <c r="C8969" s="2"/>
    </row>
    <row r="8970" spans="2:3" hidden="1">
      <c r="B8970" s="2"/>
      <c r="C8970" s="2"/>
    </row>
    <row r="8971" spans="2:3" hidden="1">
      <c r="B8971" s="2"/>
      <c r="C8971" s="2"/>
    </row>
    <row r="8972" spans="2:3" hidden="1">
      <c r="B8972" s="2"/>
      <c r="C8972" s="2"/>
    </row>
    <row r="8973" spans="2:3" hidden="1">
      <c r="B8973" s="2"/>
      <c r="C8973" s="2"/>
    </row>
    <row r="8974" spans="2:3" hidden="1">
      <c r="B8974" s="2"/>
      <c r="C8974" s="2"/>
    </row>
    <row r="8975" spans="2:3" hidden="1">
      <c r="B8975" s="2"/>
      <c r="C8975" s="2"/>
    </row>
    <row r="8976" spans="2:3" hidden="1">
      <c r="B8976" s="2"/>
      <c r="C8976" s="2"/>
    </row>
    <row r="8977" spans="2:3" hidden="1">
      <c r="B8977" s="2"/>
      <c r="C8977" s="2"/>
    </row>
    <row r="8978" spans="2:3" hidden="1">
      <c r="B8978" s="2"/>
      <c r="C8978" s="2"/>
    </row>
    <row r="8979" spans="2:3" hidden="1">
      <c r="B8979" s="2"/>
      <c r="C8979" s="2"/>
    </row>
    <row r="8980" spans="2:3" hidden="1">
      <c r="B8980" s="2"/>
      <c r="C8980" s="2"/>
    </row>
    <row r="8981" spans="2:3" hidden="1">
      <c r="B8981" s="2"/>
      <c r="C8981" s="2"/>
    </row>
    <row r="8982" spans="2:3" hidden="1">
      <c r="B8982" s="2"/>
      <c r="C8982" s="2"/>
    </row>
    <row r="8983" spans="2:3" hidden="1">
      <c r="B8983" s="2"/>
      <c r="C8983" s="2"/>
    </row>
    <row r="8984" spans="2:3" hidden="1">
      <c r="B8984" s="2"/>
      <c r="C8984" s="2"/>
    </row>
    <row r="8985" spans="2:3" hidden="1">
      <c r="B8985" s="2"/>
      <c r="C8985" s="2"/>
    </row>
    <row r="8986" spans="2:3" hidden="1">
      <c r="B8986" s="2"/>
      <c r="C8986" s="2"/>
    </row>
    <row r="8987" spans="2:3" hidden="1">
      <c r="B8987" s="2"/>
      <c r="C8987" s="2"/>
    </row>
    <row r="8988" spans="2:3" hidden="1">
      <c r="B8988" s="2"/>
      <c r="C8988" s="2"/>
    </row>
    <row r="8989" spans="2:3" hidden="1">
      <c r="B8989" s="2"/>
      <c r="C8989" s="2"/>
    </row>
    <row r="8990" spans="2:3" hidden="1">
      <c r="B8990" s="2"/>
      <c r="C8990" s="2"/>
    </row>
    <row r="8991" spans="2:3" hidden="1">
      <c r="B8991" s="2"/>
      <c r="C8991" s="2"/>
    </row>
    <row r="8992" spans="2:3" hidden="1">
      <c r="B8992" s="2"/>
      <c r="C8992" s="2"/>
    </row>
    <row r="8993" spans="2:3" hidden="1">
      <c r="B8993" s="2"/>
      <c r="C8993" s="2"/>
    </row>
    <row r="8994" spans="2:3" hidden="1">
      <c r="B8994" s="2"/>
      <c r="C8994" s="2"/>
    </row>
    <row r="8995" spans="2:3" hidden="1">
      <c r="B8995" s="2"/>
      <c r="C8995" s="2"/>
    </row>
    <row r="8996" spans="2:3" hidden="1">
      <c r="B8996" s="2"/>
      <c r="C8996" s="2"/>
    </row>
    <row r="8997" spans="2:3" hidden="1">
      <c r="B8997" s="2"/>
      <c r="C8997" s="2"/>
    </row>
    <row r="8998" spans="2:3" hidden="1">
      <c r="B8998" s="2"/>
      <c r="C8998" s="2"/>
    </row>
    <row r="8999" spans="2:3" hidden="1">
      <c r="B8999" s="2"/>
      <c r="C8999" s="2"/>
    </row>
    <row r="9000" spans="2:3" hidden="1">
      <c r="B9000" s="2"/>
      <c r="C9000" s="2"/>
    </row>
    <row r="9001" spans="2:3" hidden="1">
      <c r="B9001" s="2"/>
      <c r="C9001" s="2"/>
    </row>
    <row r="9002" spans="2:3" hidden="1">
      <c r="B9002" s="2"/>
      <c r="C9002" s="2"/>
    </row>
    <row r="9003" spans="2:3" hidden="1">
      <c r="B9003" s="2"/>
      <c r="C9003" s="2"/>
    </row>
    <row r="9004" spans="2:3" hidden="1">
      <c r="B9004" s="2"/>
      <c r="C9004" s="2"/>
    </row>
    <row r="9005" spans="2:3" hidden="1">
      <c r="B9005" s="2"/>
      <c r="C9005" s="2"/>
    </row>
    <row r="9006" spans="2:3" hidden="1">
      <c r="B9006" s="2"/>
      <c r="C9006" s="2"/>
    </row>
    <row r="9007" spans="2:3" hidden="1">
      <c r="B9007" s="2"/>
      <c r="C9007" s="2"/>
    </row>
    <row r="9008" spans="2:3" hidden="1">
      <c r="B9008" s="2"/>
      <c r="C9008" s="2"/>
    </row>
    <row r="9009" spans="2:3" hidden="1">
      <c r="B9009" s="2"/>
      <c r="C9009" s="2"/>
    </row>
    <row r="9010" spans="2:3" hidden="1">
      <c r="B9010" s="2"/>
      <c r="C9010" s="2"/>
    </row>
    <row r="9011" spans="2:3" hidden="1">
      <c r="B9011" s="2"/>
      <c r="C9011" s="2"/>
    </row>
    <row r="9012" spans="2:3" hidden="1">
      <c r="B9012" s="2"/>
      <c r="C9012" s="2"/>
    </row>
    <row r="9013" spans="2:3" hidden="1">
      <c r="B9013" s="2"/>
      <c r="C9013" s="2"/>
    </row>
    <row r="9014" spans="2:3" hidden="1">
      <c r="B9014" s="2"/>
      <c r="C9014" s="2"/>
    </row>
    <row r="9015" spans="2:3" hidden="1">
      <c r="B9015" s="2"/>
      <c r="C9015" s="2"/>
    </row>
    <row r="9016" spans="2:3" hidden="1">
      <c r="B9016" s="2"/>
      <c r="C9016" s="2"/>
    </row>
    <row r="9017" spans="2:3" hidden="1">
      <c r="B9017" s="2"/>
      <c r="C9017" s="2"/>
    </row>
    <row r="9018" spans="2:3" hidden="1">
      <c r="B9018" s="2"/>
      <c r="C9018" s="2"/>
    </row>
    <row r="9019" spans="2:3" hidden="1">
      <c r="B9019" s="2"/>
      <c r="C9019" s="2"/>
    </row>
    <row r="9020" spans="2:3" hidden="1">
      <c r="B9020" s="2"/>
      <c r="C9020" s="2"/>
    </row>
    <row r="9021" spans="2:3" hidden="1">
      <c r="B9021" s="2"/>
      <c r="C9021" s="2"/>
    </row>
    <row r="9022" spans="2:3" hidden="1">
      <c r="B9022" s="2"/>
      <c r="C9022" s="2"/>
    </row>
    <row r="9023" spans="2:3" hidden="1">
      <c r="B9023" s="2"/>
      <c r="C9023" s="2"/>
    </row>
    <row r="9024" spans="2:3" hidden="1">
      <c r="B9024" s="2"/>
      <c r="C9024" s="2"/>
    </row>
    <row r="9025" spans="2:3" hidden="1">
      <c r="B9025" s="2"/>
      <c r="C9025" s="2"/>
    </row>
    <row r="9026" spans="2:3" hidden="1">
      <c r="B9026" s="2"/>
      <c r="C9026" s="2"/>
    </row>
    <row r="9027" spans="2:3" hidden="1">
      <c r="B9027" s="2"/>
      <c r="C9027" s="2"/>
    </row>
    <row r="9028" spans="2:3" hidden="1">
      <c r="B9028" s="2"/>
      <c r="C9028" s="2"/>
    </row>
    <row r="9029" spans="2:3" hidden="1">
      <c r="B9029" s="2"/>
      <c r="C9029" s="2"/>
    </row>
    <row r="9030" spans="2:3" hidden="1">
      <c r="B9030" s="2"/>
      <c r="C9030" s="2"/>
    </row>
    <row r="9031" spans="2:3" hidden="1">
      <c r="B9031" s="2"/>
      <c r="C9031" s="2"/>
    </row>
    <row r="9032" spans="2:3" hidden="1">
      <c r="B9032" s="2"/>
      <c r="C9032" s="2"/>
    </row>
    <row r="9033" spans="2:3" hidden="1">
      <c r="B9033" s="2"/>
      <c r="C9033" s="2"/>
    </row>
    <row r="9034" spans="2:3" hidden="1">
      <c r="B9034" s="2"/>
      <c r="C9034" s="2"/>
    </row>
    <row r="9035" spans="2:3" hidden="1">
      <c r="B9035" s="2"/>
      <c r="C9035" s="2"/>
    </row>
    <row r="9036" spans="2:3" hidden="1">
      <c r="B9036" s="2"/>
      <c r="C9036" s="2"/>
    </row>
    <row r="9037" spans="2:3" hidden="1">
      <c r="B9037" s="2"/>
      <c r="C9037" s="2"/>
    </row>
    <row r="9038" spans="2:3" hidden="1">
      <c r="B9038" s="2"/>
      <c r="C9038" s="2"/>
    </row>
    <row r="9039" spans="2:3" hidden="1">
      <c r="B9039" s="2"/>
      <c r="C9039" s="2"/>
    </row>
    <row r="9040" spans="2:3" hidden="1">
      <c r="B9040" s="2"/>
      <c r="C9040" s="2"/>
    </row>
    <row r="9041" spans="2:3" hidden="1">
      <c r="B9041" s="2"/>
      <c r="C9041" s="2"/>
    </row>
    <row r="9042" spans="2:3" hidden="1">
      <c r="B9042" s="2"/>
      <c r="C9042" s="2"/>
    </row>
    <row r="9043" spans="2:3" hidden="1">
      <c r="B9043" s="2"/>
      <c r="C9043" s="2"/>
    </row>
    <row r="9044" spans="2:3" hidden="1">
      <c r="B9044" s="2"/>
      <c r="C9044" s="2"/>
    </row>
    <row r="9045" spans="2:3" hidden="1">
      <c r="B9045" s="2"/>
      <c r="C9045" s="2"/>
    </row>
    <row r="9046" spans="2:3" hidden="1">
      <c r="B9046" s="2"/>
      <c r="C9046" s="2"/>
    </row>
    <row r="9047" spans="2:3" hidden="1">
      <c r="B9047" s="2"/>
      <c r="C9047" s="2"/>
    </row>
    <row r="9048" spans="2:3" hidden="1">
      <c r="B9048" s="2"/>
      <c r="C9048" s="2"/>
    </row>
    <row r="9049" spans="2:3" hidden="1">
      <c r="B9049" s="2"/>
      <c r="C9049" s="2"/>
    </row>
    <row r="9050" spans="2:3" hidden="1">
      <c r="B9050" s="2"/>
      <c r="C9050" s="2"/>
    </row>
    <row r="9051" spans="2:3" hidden="1">
      <c r="B9051" s="2"/>
      <c r="C9051" s="2"/>
    </row>
    <row r="9052" spans="2:3" hidden="1">
      <c r="B9052" s="2"/>
      <c r="C9052" s="2"/>
    </row>
    <row r="9053" spans="2:3" hidden="1">
      <c r="B9053" s="2"/>
      <c r="C9053" s="2"/>
    </row>
    <row r="9054" spans="2:3" hidden="1">
      <c r="B9054" s="2"/>
      <c r="C9054" s="2"/>
    </row>
    <row r="9055" spans="2:3" hidden="1">
      <c r="B9055" s="2"/>
      <c r="C9055" s="2"/>
    </row>
    <row r="9056" spans="2:3" hidden="1">
      <c r="B9056" s="2"/>
      <c r="C9056" s="2"/>
    </row>
    <row r="9057" spans="2:3" hidden="1">
      <c r="B9057" s="2"/>
      <c r="C9057" s="2"/>
    </row>
    <row r="9058" spans="2:3" hidden="1">
      <c r="B9058" s="2"/>
      <c r="C9058" s="2"/>
    </row>
    <row r="9059" spans="2:3" hidden="1">
      <c r="B9059" s="2"/>
      <c r="C9059" s="2"/>
    </row>
    <row r="9060" spans="2:3" hidden="1">
      <c r="B9060" s="2"/>
      <c r="C9060" s="2"/>
    </row>
    <row r="9061" spans="2:3" hidden="1">
      <c r="B9061" s="2"/>
      <c r="C9061" s="2"/>
    </row>
    <row r="9062" spans="2:3" hidden="1">
      <c r="B9062" s="2"/>
      <c r="C9062" s="2"/>
    </row>
    <row r="9063" spans="2:3" hidden="1">
      <c r="B9063" s="2"/>
      <c r="C9063" s="2"/>
    </row>
    <row r="9064" spans="2:3" hidden="1">
      <c r="B9064" s="2"/>
      <c r="C9064" s="2"/>
    </row>
    <row r="9065" spans="2:3" hidden="1">
      <c r="B9065" s="2"/>
      <c r="C9065" s="2"/>
    </row>
    <row r="9066" spans="2:3" hidden="1">
      <c r="B9066" s="2"/>
      <c r="C9066" s="2"/>
    </row>
    <row r="9067" spans="2:3" hidden="1">
      <c r="B9067" s="2"/>
      <c r="C9067" s="2"/>
    </row>
    <row r="9068" spans="2:3" hidden="1">
      <c r="B9068" s="2"/>
      <c r="C9068" s="2"/>
    </row>
    <row r="9069" spans="2:3" hidden="1">
      <c r="B9069" s="2"/>
      <c r="C9069" s="2"/>
    </row>
    <row r="9070" spans="2:3" hidden="1">
      <c r="B9070" s="2"/>
      <c r="C9070" s="2"/>
    </row>
    <row r="9071" spans="2:3" hidden="1">
      <c r="B9071" s="2"/>
      <c r="C9071" s="2"/>
    </row>
    <row r="9072" spans="2:3" hidden="1">
      <c r="B9072" s="2"/>
      <c r="C9072" s="2"/>
    </row>
    <row r="9073" spans="2:3" hidden="1">
      <c r="B9073" s="2"/>
      <c r="C9073" s="2"/>
    </row>
    <row r="9074" spans="2:3" hidden="1">
      <c r="B9074" s="2"/>
      <c r="C9074" s="2"/>
    </row>
    <row r="9075" spans="2:3" hidden="1">
      <c r="B9075" s="2"/>
      <c r="C9075" s="2"/>
    </row>
    <row r="9076" spans="2:3" hidden="1">
      <c r="B9076" s="2"/>
      <c r="C9076" s="2"/>
    </row>
    <row r="9077" spans="2:3" hidden="1">
      <c r="B9077" s="2"/>
      <c r="C9077" s="2"/>
    </row>
    <row r="9078" spans="2:3" hidden="1">
      <c r="B9078" s="2"/>
      <c r="C9078" s="2"/>
    </row>
    <row r="9079" spans="2:3" hidden="1">
      <c r="B9079" s="2"/>
      <c r="C9079" s="2"/>
    </row>
    <row r="9080" spans="2:3" hidden="1">
      <c r="B9080" s="2"/>
      <c r="C9080" s="2"/>
    </row>
    <row r="9081" spans="2:3" hidden="1">
      <c r="B9081" s="2"/>
      <c r="C9081" s="2"/>
    </row>
    <row r="9082" spans="2:3" hidden="1">
      <c r="B9082" s="2"/>
      <c r="C9082" s="2"/>
    </row>
    <row r="9083" spans="2:3" hidden="1">
      <c r="B9083" s="2"/>
      <c r="C9083" s="2"/>
    </row>
    <row r="9084" spans="2:3" hidden="1">
      <c r="B9084" s="2"/>
      <c r="C9084" s="2"/>
    </row>
    <row r="9085" spans="2:3" hidden="1">
      <c r="B9085" s="2"/>
      <c r="C9085" s="2"/>
    </row>
    <row r="9086" spans="2:3" hidden="1">
      <c r="B9086" s="2"/>
      <c r="C9086" s="2"/>
    </row>
    <row r="9087" spans="2:3" hidden="1">
      <c r="B9087" s="2"/>
      <c r="C9087" s="2"/>
    </row>
    <row r="9088" spans="2:3" hidden="1">
      <c r="B9088" s="2"/>
      <c r="C9088" s="2"/>
    </row>
    <row r="9089" spans="2:3" hidden="1">
      <c r="B9089" s="2"/>
      <c r="C9089" s="2"/>
    </row>
    <row r="9090" spans="2:3" hidden="1">
      <c r="B9090" s="2"/>
      <c r="C9090" s="2"/>
    </row>
    <row r="9091" spans="2:3" hidden="1">
      <c r="B9091" s="2"/>
      <c r="C9091" s="2"/>
    </row>
    <row r="9092" spans="2:3" hidden="1">
      <c r="B9092" s="2"/>
      <c r="C9092" s="2"/>
    </row>
    <row r="9093" spans="2:3" hidden="1">
      <c r="B9093" s="2"/>
      <c r="C9093" s="2"/>
    </row>
    <row r="9094" spans="2:3" hidden="1">
      <c r="B9094" s="2"/>
      <c r="C9094" s="2"/>
    </row>
    <row r="9095" spans="2:3" hidden="1">
      <c r="B9095" s="2"/>
      <c r="C9095" s="2"/>
    </row>
    <row r="9096" spans="2:3" hidden="1">
      <c r="B9096" s="2"/>
      <c r="C9096" s="2"/>
    </row>
    <row r="9097" spans="2:3" hidden="1">
      <c r="B9097" s="2"/>
      <c r="C9097" s="2"/>
    </row>
    <row r="9098" spans="2:3" hidden="1">
      <c r="B9098" s="2"/>
      <c r="C9098" s="2"/>
    </row>
    <row r="9099" spans="2:3" hidden="1">
      <c r="B9099" s="2"/>
      <c r="C9099" s="2"/>
    </row>
    <row r="9100" spans="2:3" hidden="1">
      <c r="B9100" s="2"/>
      <c r="C9100" s="2"/>
    </row>
    <row r="9101" spans="2:3" hidden="1">
      <c r="B9101" s="2"/>
      <c r="C9101" s="2"/>
    </row>
    <row r="9102" spans="2:3" hidden="1">
      <c r="B9102" s="2"/>
      <c r="C9102" s="2"/>
    </row>
    <row r="9103" spans="2:3" hidden="1">
      <c r="B9103" s="2"/>
      <c r="C9103" s="2"/>
    </row>
    <row r="9104" spans="2:3" hidden="1">
      <c r="B9104" s="2"/>
      <c r="C9104" s="2"/>
    </row>
    <row r="9105" spans="2:3" hidden="1">
      <c r="B9105" s="2"/>
      <c r="C9105" s="2"/>
    </row>
    <row r="9106" spans="2:3" hidden="1">
      <c r="B9106" s="2"/>
      <c r="C9106" s="2"/>
    </row>
    <row r="9107" spans="2:3" hidden="1">
      <c r="B9107" s="2"/>
      <c r="C9107" s="2"/>
    </row>
    <row r="9108" spans="2:3" hidden="1">
      <c r="B9108" s="2"/>
      <c r="C9108" s="2"/>
    </row>
    <row r="9109" spans="2:3" hidden="1">
      <c r="B9109" s="2"/>
      <c r="C9109" s="2"/>
    </row>
    <row r="9110" spans="2:3" hidden="1">
      <c r="B9110" s="2"/>
      <c r="C9110" s="2"/>
    </row>
    <row r="9111" spans="2:3" hidden="1">
      <c r="B9111" s="2"/>
      <c r="C9111" s="2"/>
    </row>
    <row r="9112" spans="2:3" hidden="1">
      <c r="B9112" s="2"/>
      <c r="C9112" s="2"/>
    </row>
    <row r="9113" spans="2:3" hidden="1">
      <c r="B9113" s="2"/>
      <c r="C9113" s="2"/>
    </row>
    <row r="9114" spans="2:3" hidden="1">
      <c r="B9114" s="2"/>
      <c r="C9114" s="2"/>
    </row>
    <row r="9115" spans="2:3" hidden="1">
      <c r="B9115" s="2"/>
      <c r="C9115" s="2"/>
    </row>
    <row r="9116" spans="2:3" hidden="1">
      <c r="B9116" s="2"/>
      <c r="C9116" s="2"/>
    </row>
    <row r="9117" spans="2:3" hidden="1">
      <c r="B9117" s="2"/>
      <c r="C9117" s="2"/>
    </row>
    <row r="9118" spans="2:3" hidden="1">
      <c r="B9118" s="2"/>
      <c r="C9118" s="2"/>
    </row>
    <row r="9119" spans="2:3" hidden="1">
      <c r="B9119" s="2"/>
      <c r="C9119" s="2"/>
    </row>
    <row r="9120" spans="2:3" hidden="1">
      <c r="B9120" s="2"/>
      <c r="C9120" s="2"/>
    </row>
    <row r="9121" spans="2:3" hidden="1">
      <c r="B9121" s="2"/>
      <c r="C9121" s="2"/>
    </row>
    <row r="9122" spans="2:3" hidden="1">
      <c r="B9122" s="2"/>
      <c r="C9122" s="2"/>
    </row>
    <row r="9123" spans="2:3" hidden="1">
      <c r="B9123" s="2"/>
      <c r="C9123" s="2"/>
    </row>
    <row r="9124" spans="2:3" hidden="1">
      <c r="B9124" s="2"/>
      <c r="C9124" s="2"/>
    </row>
    <row r="9125" spans="2:3" hidden="1">
      <c r="B9125" s="2"/>
      <c r="C9125" s="2"/>
    </row>
    <row r="9126" spans="2:3" hidden="1">
      <c r="B9126" s="2"/>
      <c r="C9126" s="2"/>
    </row>
    <row r="9127" spans="2:3" hidden="1">
      <c r="B9127" s="2"/>
      <c r="C9127" s="2"/>
    </row>
    <row r="9128" spans="2:3" hidden="1">
      <c r="B9128" s="2"/>
      <c r="C9128" s="2"/>
    </row>
    <row r="9129" spans="2:3" hidden="1">
      <c r="B9129" s="2"/>
      <c r="C9129" s="2"/>
    </row>
    <row r="9130" spans="2:3" hidden="1">
      <c r="B9130" s="2"/>
      <c r="C9130" s="2"/>
    </row>
    <row r="9131" spans="2:3" hidden="1">
      <c r="B9131" s="2"/>
      <c r="C9131" s="2"/>
    </row>
    <row r="9132" spans="2:3" hidden="1">
      <c r="B9132" s="2"/>
      <c r="C9132" s="2"/>
    </row>
    <row r="9133" spans="2:3" hidden="1">
      <c r="B9133" s="2"/>
      <c r="C9133" s="2"/>
    </row>
    <row r="9134" spans="2:3" hidden="1">
      <c r="B9134" s="2"/>
      <c r="C9134" s="2"/>
    </row>
    <row r="9135" spans="2:3" hidden="1">
      <c r="B9135" s="2"/>
      <c r="C9135" s="2"/>
    </row>
    <row r="9136" spans="2:3" hidden="1">
      <c r="B9136" s="2"/>
      <c r="C9136" s="2"/>
    </row>
    <row r="9137" spans="2:3" hidden="1">
      <c r="B9137" s="2"/>
      <c r="C9137" s="2"/>
    </row>
    <row r="9138" spans="2:3" hidden="1">
      <c r="B9138" s="2"/>
      <c r="C9138" s="2"/>
    </row>
    <row r="9139" spans="2:3" hidden="1">
      <c r="B9139" s="2"/>
      <c r="C9139" s="2"/>
    </row>
    <row r="9140" spans="2:3" hidden="1">
      <c r="B9140" s="2"/>
      <c r="C9140" s="2"/>
    </row>
    <row r="9141" spans="2:3" hidden="1">
      <c r="B9141" s="2"/>
      <c r="C9141" s="2"/>
    </row>
    <row r="9142" spans="2:3" hidden="1">
      <c r="B9142" s="2"/>
      <c r="C9142" s="2"/>
    </row>
    <row r="9143" spans="2:3" hidden="1">
      <c r="B9143" s="2"/>
      <c r="C9143" s="2"/>
    </row>
    <row r="9144" spans="2:3" hidden="1">
      <c r="B9144" s="2"/>
      <c r="C9144" s="2"/>
    </row>
    <row r="9145" spans="2:3" hidden="1">
      <c r="B9145" s="2"/>
      <c r="C9145" s="2"/>
    </row>
    <row r="9146" spans="2:3" hidden="1">
      <c r="B9146" s="2"/>
      <c r="C9146" s="2"/>
    </row>
    <row r="9147" spans="2:3" hidden="1">
      <c r="B9147" s="2"/>
      <c r="C9147" s="2"/>
    </row>
    <row r="9148" spans="2:3" hidden="1">
      <c r="B9148" s="2"/>
      <c r="C9148" s="2"/>
    </row>
    <row r="9149" spans="2:3" hidden="1">
      <c r="B9149" s="2"/>
      <c r="C9149" s="2"/>
    </row>
    <row r="9150" spans="2:3" hidden="1">
      <c r="B9150" s="2"/>
      <c r="C9150" s="2"/>
    </row>
    <row r="9151" spans="2:3" hidden="1">
      <c r="B9151" s="2"/>
      <c r="C9151" s="2"/>
    </row>
    <row r="9152" spans="2:3" hidden="1">
      <c r="B9152" s="2"/>
      <c r="C9152" s="2"/>
    </row>
    <row r="9153" spans="2:3" hidden="1">
      <c r="B9153" s="2"/>
      <c r="C9153" s="2"/>
    </row>
    <row r="9154" spans="2:3" hidden="1">
      <c r="B9154" s="2"/>
      <c r="C9154" s="2"/>
    </row>
    <row r="9155" spans="2:3" hidden="1">
      <c r="B9155" s="2"/>
      <c r="C9155" s="2"/>
    </row>
    <row r="9156" spans="2:3" hidden="1">
      <c r="B9156" s="2"/>
      <c r="C9156" s="2"/>
    </row>
    <row r="9157" spans="2:3" hidden="1">
      <c r="B9157" s="2"/>
      <c r="C9157" s="2"/>
    </row>
    <row r="9158" spans="2:3" hidden="1">
      <c r="B9158" s="2"/>
      <c r="C9158" s="2"/>
    </row>
    <row r="9159" spans="2:3" hidden="1">
      <c r="B9159" s="2"/>
      <c r="C9159" s="2"/>
    </row>
    <row r="9160" spans="2:3" hidden="1">
      <c r="B9160" s="2"/>
      <c r="C9160" s="2"/>
    </row>
    <row r="9161" spans="2:3" hidden="1">
      <c r="B9161" s="2"/>
      <c r="C9161" s="2"/>
    </row>
    <row r="9162" spans="2:3" hidden="1">
      <c r="B9162" s="2"/>
      <c r="C9162" s="2"/>
    </row>
    <row r="9163" spans="2:3" hidden="1">
      <c r="B9163" s="2"/>
      <c r="C9163" s="2"/>
    </row>
    <row r="9164" spans="2:3" hidden="1">
      <c r="B9164" s="2"/>
      <c r="C9164" s="2"/>
    </row>
    <row r="9165" spans="2:3" hidden="1">
      <c r="B9165" s="2"/>
      <c r="C9165" s="2"/>
    </row>
    <row r="9166" spans="2:3" hidden="1">
      <c r="B9166" s="2"/>
      <c r="C9166" s="2"/>
    </row>
    <row r="9167" spans="2:3" hidden="1">
      <c r="B9167" s="2"/>
      <c r="C9167" s="2"/>
    </row>
    <row r="9168" spans="2:3" hidden="1">
      <c r="B9168" s="2"/>
      <c r="C9168" s="2"/>
    </row>
    <row r="9169" spans="2:3" hidden="1">
      <c r="B9169" s="2"/>
      <c r="C9169" s="2"/>
    </row>
    <row r="9170" spans="2:3" hidden="1">
      <c r="B9170" s="2"/>
      <c r="C9170" s="2"/>
    </row>
    <row r="9171" spans="2:3" hidden="1">
      <c r="B9171" s="2"/>
      <c r="C9171" s="2"/>
    </row>
    <row r="9172" spans="2:3" hidden="1">
      <c r="B9172" s="2"/>
      <c r="C9172" s="2"/>
    </row>
    <row r="9173" spans="2:3" hidden="1">
      <c r="B9173" s="2"/>
      <c r="C9173" s="2"/>
    </row>
    <row r="9174" spans="2:3" hidden="1">
      <c r="B9174" s="2"/>
      <c r="C9174" s="2"/>
    </row>
    <row r="9175" spans="2:3" hidden="1">
      <c r="B9175" s="2"/>
      <c r="C9175" s="2"/>
    </row>
    <row r="9176" spans="2:3" hidden="1">
      <c r="B9176" s="2"/>
      <c r="C9176" s="2"/>
    </row>
    <row r="9177" spans="2:3" hidden="1">
      <c r="B9177" s="2"/>
      <c r="C9177" s="2"/>
    </row>
    <row r="9178" spans="2:3" hidden="1">
      <c r="B9178" s="2"/>
      <c r="C9178" s="2"/>
    </row>
    <row r="9179" spans="2:3" hidden="1">
      <c r="B9179" s="2"/>
      <c r="C9179" s="2"/>
    </row>
    <row r="9180" spans="2:3" hidden="1">
      <c r="B9180" s="2"/>
      <c r="C9180" s="2"/>
    </row>
    <row r="9181" spans="2:3" hidden="1">
      <c r="B9181" s="2"/>
      <c r="C9181" s="2"/>
    </row>
    <row r="9182" spans="2:3" hidden="1">
      <c r="B9182" s="2"/>
      <c r="C9182" s="2"/>
    </row>
    <row r="9183" spans="2:3" hidden="1">
      <c r="B9183" s="2"/>
      <c r="C9183" s="2"/>
    </row>
    <row r="9184" spans="2:3" hidden="1">
      <c r="B9184" s="2"/>
      <c r="C9184" s="2"/>
    </row>
    <row r="9185" spans="2:3" hidden="1">
      <c r="B9185" s="2"/>
      <c r="C9185" s="2"/>
    </row>
    <row r="9186" spans="2:3" hidden="1">
      <c r="B9186" s="2"/>
      <c r="C9186" s="2"/>
    </row>
    <row r="9187" spans="2:3" hidden="1">
      <c r="B9187" s="2"/>
      <c r="C9187" s="2"/>
    </row>
    <row r="9188" spans="2:3" hidden="1">
      <c r="B9188" s="2"/>
      <c r="C9188" s="2"/>
    </row>
    <row r="9189" spans="2:3" hidden="1">
      <c r="B9189" s="2"/>
      <c r="C9189" s="2"/>
    </row>
    <row r="9190" spans="2:3" hidden="1">
      <c r="B9190" s="2"/>
      <c r="C9190" s="2"/>
    </row>
    <row r="9191" spans="2:3" hidden="1">
      <c r="B9191" s="2"/>
      <c r="C9191" s="2"/>
    </row>
    <row r="9192" spans="2:3" hidden="1">
      <c r="B9192" s="2"/>
      <c r="C9192" s="2"/>
    </row>
    <row r="9193" spans="2:3" hidden="1">
      <c r="B9193" s="2"/>
      <c r="C9193" s="2"/>
    </row>
    <row r="9194" spans="2:3" hidden="1">
      <c r="B9194" s="2"/>
      <c r="C9194" s="2"/>
    </row>
    <row r="9195" spans="2:3" hidden="1">
      <c r="B9195" s="2"/>
      <c r="C9195" s="2"/>
    </row>
    <row r="9196" spans="2:3" hidden="1">
      <c r="B9196" s="2"/>
      <c r="C9196" s="2"/>
    </row>
    <row r="9197" spans="2:3" hidden="1">
      <c r="B9197" s="2"/>
      <c r="C9197" s="2"/>
    </row>
    <row r="9198" spans="2:3" hidden="1">
      <c r="B9198" s="2"/>
      <c r="C9198" s="2"/>
    </row>
    <row r="9199" spans="2:3" hidden="1">
      <c r="B9199" s="2"/>
      <c r="C9199" s="2"/>
    </row>
    <row r="9200" spans="2:3" hidden="1">
      <c r="B9200" s="2"/>
      <c r="C9200" s="2"/>
    </row>
    <row r="9201" spans="2:3" hidden="1">
      <c r="B9201" s="2"/>
      <c r="C9201" s="2"/>
    </row>
    <row r="9202" spans="2:3" hidden="1">
      <c r="B9202" s="2"/>
      <c r="C9202" s="2"/>
    </row>
    <row r="9203" spans="2:3" hidden="1">
      <c r="B9203" s="2"/>
      <c r="C9203" s="2"/>
    </row>
    <row r="9204" spans="2:3" hidden="1">
      <c r="B9204" s="2"/>
      <c r="C9204" s="2"/>
    </row>
    <row r="9205" spans="2:3" hidden="1">
      <c r="B9205" s="2"/>
      <c r="C9205" s="2"/>
    </row>
    <row r="9206" spans="2:3" hidden="1">
      <c r="B9206" s="2"/>
      <c r="C9206" s="2"/>
    </row>
    <row r="9207" spans="2:3" hidden="1">
      <c r="B9207" s="2"/>
      <c r="C9207" s="2"/>
    </row>
    <row r="9208" spans="2:3" hidden="1">
      <c r="B9208" s="2"/>
      <c r="C9208" s="2"/>
    </row>
    <row r="9209" spans="2:3" hidden="1">
      <c r="B9209" s="2"/>
      <c r="C9209" s="2"/>
    </row>
    <row r="9210" spans="2:3" hidden="1">
      <c r="B9210" s="2"/>
      <c r="C9210" s="2"/>
    </row>
    <row r="9211" spans="2:3" hidden="1">
      <c r="B9211" s="2"/>
      <c r="C9211" s="2"/>
    </row>
    <row r="9212" spans="2:3" hidden="1">
      <c r="B9212" s="2"/>
      <c r="C9212" s="2"/>
    </row>
    <row r="9213" spans="2:3" hidden="1">
      <c r="B9213" s="2"/>
      <c r="C9213" s="2"/>
    </row>
    <row r="9214" spans="2:3" hidden="1">
      <c r="B9214" s="2"/>
      <c r="C9214" s="2"/>
    </row>
    <row r="9215" spans="2:3" hidden="1">
      <c r="B9215" s="2"/>
      <c r="C9215" s="2"/>
    </row>
    <row r="9216" spans="2:3" hidden="1">
      <c r="B9216" s="2"/>
      <c r="C9216" s="2"/>
    </row>
    <row r="9217" spans="2:3" hidden="1">
      <c r="B9217" s="2"/>
      <c r="C9217" s="2"/>
    </row>
    <row r="9218" spans="2:3" hidden="1">
      <c r="B9218" s="2"/>
      <c r="C9218" s="2"/>
    </row>
    <row r="9219" spans="2:3" hidden="1">
      <c r="B9219" s="2"/>
      <c r="C9219" s="2"/>
    </row>
    <row r="9220" spans="2:3" hidden="1">
      <c r="B9220" s="2"/>
      <c r="C9220" s="2"/>
    </row>
    <row r="9221" spans="2:3" hidden="1">
      <c r="B9221" s="2"/>
      <c r="C9221" s="2"/>
    </row>
    <row r="9222" spans="2:3" hidden="1">
      <c r="B9222" s="2"/>
      <c r="C9222" s="2"/>
    </row>
    <row r="9223" spans="2:3" hidden="1">
      <c r="B9223" s="2"/>
      <c r="C9223" s="2"/>
    </row>
    <row r="9224" spans="2:3" hidden="1">
      <c r="B9224" s="2"/>
      <c r="C9224" s="2"/>
    </row>
    <row r="9225" spans="2:3" hidden="1">
      <c r="B9225" s="2"/>
      <c r="C9225" s="2"/>
    </row>
    <row r="9226" spans="2:3" hidden="1">
      <c r="B9226" s="2"/>
      <c r="C9226" s="2"/>
    </row>
    <row r="9227" spans="2:3" hidden="1">
      <c r="B9227" s="2"/>
      <c r="C9227" s="2"/>
    </row>
    <row r="9228" spans="2:3" hidden="1">
      <c r="B9228" s="2"/>
      <c r="C9228" s="2"/>
    </row>
    <row r="9229" spans="2:3" hidden="1">
      <c r="B9229" s="2"/>
      <c r="C9229" s="2"/>
    </row>
    <row r="9230" spans="2:3" hidden="1">
      <c r="B9230" s="2"/>
      <c r="C9230" s="2"/>
    </row>
    <row r="9231" spans="2:3" hidden="1">
      <c r="B9231" s="2"/>
      <c r="C9231" s="2"/>
    </row>
    <row r="9232" spans="2:3" hidden="1">
      <c r="B9232" s="2"/>
      <c r="C9232" s="2"/>
    </row>
    <row r="9233" spans="2:3" hidden="1">
      <c r="B9233" s="2"/>
      <c r="C9233" s="2"/>
    </row>
    <row r="9234" spans="2:3" hidden="1">
      <c r="B9234" s="2"/>
      <c r="C9234" s="2"/>
    </row>
    <row r="9235" spans="2:3" hidden="1">
      <c r="B9235" s="2"/>
      <c r="C9235" s="2"/>
    </row>
    <row r="9236" spans="2:3" hidden="1">
      <c r="B9236" s="2"/>
      <c r="C9236" s="2"/>
    </row>
    <row r="9237" spans="2:3" hidden="1">
      <c r="B9237" s="2"/>
      <c r="C9237" s="2"/>
    </row>
    <row r="9238" spans="2:3" hidden="1">
      <c r="B9238" s="2"/>
      <c r="C9238" s="2"/>
    </row>
    <row r="9239" spans="2:3" hidden="1">
      <c r="B9239" s="2"/>
      <c r="C9239" s="2"/>
    </row>
    <row r="9240" spans="2:3" hidden="1">
      <c r="B9240" s="2"/>
      <c r="C9240" s="2"/>
    </row>
    <row r="9241" spans="2:3" hidden="1">
      <c r="B9241" s="2"/>
      <c r="C9241" s="2"/>
    </row>
    <row r="9242" spans="2:3" hidden="1">
      <c r="B9242" s="2"/>
      <c r="C9242" s="2"/>
    </row>
    <row r="9243" spans="2:3" hidden="1">
      <c r="B9243" s="2"/>
      <c r="C9243" s="2"/>
    </row>
    <row r="9244" spans="2:3" hidden="1">
      <c r="B9244" s="2"/>
      <c r="C9244" s="2"/>
    </row>
    <row r="9245" spans="2:3" hidden="1">
      <c r="B9245" s="2"/>
      <c r="C9245" s="2"/>
    </row>
    <row r="9246" spans="2:3" hidden="1">
      <c r="B9246" s="2"/>
      <c r="C9246" s="2"/>
    </row>
    <row r="9247" spans="2:3" hidden="1">
      <c r="B9247" s="2"/>
      <c r="C9247" s="2"/>
    </row>
    <row r="9248" spans="2:3" hidden="1">
      <c r="B9248" s="2"/>
      <c r="C9248" s="2"/>
    </row>
    <row r="9249" spans="2:3" hidden="1">
      <c r="B9249" s="2"/>
      <c r="C9249" s="2"/>
    </row>
    <row r="9250" spans="2:3" hidden="1">
      <c r="B9250" s="2"/>
      <c r="C9250" s="2"/>
    </row>
    <row r="9251" spans="2:3" hidden="1">
      <c r="B9251" s="2"/>
      <c r="C9251" s="2"/>
    </row>
    <row r="9252" spans="2:3" hidden="1">
      <c r="B9252" s="2"/>
      <c r="C9252" s="2"/>
    </row>
    <row r="9253" spans="2:3" hidden="1">
      <c r="B9253" s="2"/>
      <c r="C9253" s="2"/>
    </row>
    <row r="9254" spans="2:3" hidden="1">
      <c r="B9254" s="2"/>
      <c r="C9254" s="2"/>
    </row>
    <row r="9255" spans="2:3" hidden="1">
      <c r="B9255" s="2"/>
      <c r="C9255" s="2"/>
    </row>
    <row r="9256" spans="2:3" hidden="1">
      <c r="B9256" s="2"/>
      <c r="C9256" s="2"/>
    </row>
    <row r="9257" spans="2:3" hidden="1">
      <c r="B9257" s="2"/>
      <c r="C9257" s="2"/>
    </row>
    <row r="9258" spans="2:3" hidden="1">
      <c r="B9258" s="2"/>
      <c r="C9258" s="2"/>
    </row>
    <row r="9259" spans="2:3" hidden="1">
      <c r="B9259" s="2"/>
      <c r="C9259" s="2"/>
    </row>
    <row r="9260" spans="2:3" hidden="1">
      <c r="B9260" s="2"/>
      <c r="C9260" s="2"/>
    </row>
    <row r="9261" spans="2:3" hidden="1">
      <c r="B9261" s="2"/>
      <c r="C9261" s="2"/>
    </row>
    <row r="9262" spans="2:3" hidden="1">
      <c r="B9262" s="2"/>
      <c r="C9262" s="2"/>
    </row>
    <row r="9263" spans="2:3" hidden="1">
      <c r="B9263" s="2"/>
      <c r="C9263" s="2"/>
    </row>
    <row r="9264" spans="2:3" hidden="1">
      <c r="B9264" s="2"/>
      <c r="C9264" s="2"/>
    </row>
    <row r="9265" spans="2:3" hidden="1">
      <c r="B9265" s="2"/>
      <c r="C9265" s="2"/>
    </row>
    <row r="9266" spans="2:3" hidden="1">
      <c r="B9266" s="2"/>
      <c r="C9266" s="2"/>
    </row>
    <row r="9267" spans="2:3" hidden="1">
      <c r="B9267" s="2"/>
      <c r="C9267" s="2"/>
    </row>
    <row r="9268" spans="2:3" hidden="1">
      <c r="B9268" s="2"/>
      <c r="C9268" s="2"/>
    </row>
    <row r="9269" spans="2:3" hidden="1">
      <c r="B9269" s="2"/>
      <c r="C9269" s="2"/>
    </row>
    <row r="9270" spans="2:3" hidden="1">
      <c r="B9270" s="2"/>
      <c r="C9270" s="2"/>
    </row>
    <row r="9271" spans="2:3" hidden="1">
      <c r="B9271" s="2"/>
      <c r="C9271" s="2"/>
    </row>
    <row r="9272" spans="2:3" hidden="1">
      <c r="B9272" s="2"/>
      <c r="C9272" s="2"/>
    </row>
    <row r="9273" spans="2:3" hidden="1">
      <c r="B9273" s="2"/>
      <c r="C9273" s="2"/>
    </row>
    <row r="9274" spans="2:3" hidden="1">
      <c r="B9274" s="2"/>
      <c r="C9274" s="2"/>
    </row>
    <row r="9275" spans="2:3" hidden="1">
      <c r="B9275" s="2"/>
      <c r="C9275" s="2"/>
    </row>
    <row r="9276" spans="2:3" hidden="1">
      <c r="B9276" s="2"/>
      <c r="C9276" s="2"/>
    </row>
    <row r="9277" spans="2:3" hidden="1">
      <c r="B9277" s="2"/>
      <c r="C9277" s="2"/>
    </row>
    <row r="9278" spans="2:3" hidden="1">
      <c r="B9278" s="2"/>
      <c r="C9278" s="2"/>
    </row>
    <row r="9279" spans="2:3" hidden="1">
      <c r="B9279" s="2"/>
      <c r="C9279" s="2"/>
    </row>
    <row r="9280" spans="2:3" hidden="1">
      <c r="B9280" s="2"/>
      <c r="C9280" s="2"/>
    </row>
    <row r="9281" spans="2:3" hidden="1">
      <c r="B9281" s="2"/>
      <c r="C9281" s="2"/>
    </row>
    <row r="9282" spans="2:3" hidden="1">
      <c r="B9282" s="2"/>
      <c r="C9282" s="2"/>
    </row>
    <row r="9283" spans="2:3" hidden="1">
      <c r="B9283" s="2"/>
      <c r="C9283" s="2"/>
    </row>
    <row r="9284" spans="2:3" hidden="1">
      <c r="B9284" s="2"/>
      <c r="C9284" s="2"/>
    </row>
    <row r="9285" spans="2:3" hidden="1">
      <c r="B9285" s="2"/>
      <c r="C9285" s="2"/>
    </row>
    <row r="9286" spans="2:3" hidden="1">
      <c r="B9286" s="2"/>
      <c r="C9286" s="2"/>
    </row>
    <row r="9287" spans="2:3" hidden="1">
      <c r="B9287" s="2"/>
      <c r="C9287" s="2"/>
    </row>
    <row r="9288" spans="2:3" hidden="1">
      <c r="B9288" s="2"/>
      <c r="C9288" s="2"/>
    </row>
    <row r="9289" spans="2:3" hidden="1">
      <c r="B9289" s="2"/>
      <c r="C9289" s="2"/>
    </row>
    <row r="9290" spans="2:3" hidden="1">
      <c r="B9290" s="2"/>
      <c r="C9290" s="2"/>
    </row>
    <row r="9291" spans="2:3" hidden="1">
      <c r="B9291" s="2"/>
      <c r="C9291" s="2"/>
    </row>
    <row r="9292" spans="2:3" hidden="1">
      <c r="B9292" s="2"/>
      <c r="C9292" s="2"/>
    </row>
    <row r="9293" spans="2:3" hidden="1">
      <c r="B9293" s="2"/>
      <c r="C9293" s="2"/>
    </row>
    <row r="9294" spans="2:3" hidden="1">
      <c r="B9294" s="2"/>
      <c r="C9294" s="2"/>
    </row>
    <row r="9295" spans="2:3" hidden="1">
      <c r="B9295" s="2"/>
      <c r="C9295" s="2"/>
    </row>
    <row r="9296" spans="2:3" hidden="1">
      <c r="B9296" s="2"/>
      <c r="C9296" s="2"/>
    </row>
    <row r="9297" spans="2:3" hidden="1">
      <c r="B9297" s="2"/>
      <c r="C9297" s="2"/>
    </row>
    <row r="9298" spans="2:3" hidden="1">
      <c r="B9298" s="2"/>
      <c r="C9298" s="2"/>
    </row>
    <row r="9299" spans="2:3" hidden="1">
      <c r="B9299" s="2"/>
      <c r="C9299" s="2"/>
    </row>
    <row r="9300" spans="2:3" hidden="1">
      <c r="B9300" s="2"/>
      <c r="C9300" s="2"/>
    </row>
    <row r="9301" spans="2:3" hidden="1">
      <c r="B9301" s="2"/>
      <c r="C9301" s="2"/>
    </row>
    <row r="9302" spans="2:3" hidden="1">
      <c r="B9302" s="2"/>
      <c r="C9302" s="2"/>
    </row>
    <row r="9303" spans="2:3" hidden="1">
      <c r="B9303" s="2"/>
      <c r="C9303" s="2"/>
    </row>
    <row r="9304" spans="2:3" hidden="1">
      <c r="B9304" s="2"/>
      <c r="C9304" s="2"/>
    </row>
    <row r="9305" spans="2:3" hidden="1">
      <c r="B9305" s="2"/>
      <c r="C9305" s="2"/>
    </row>
    <row r="9306" spans="2:3" hidden="1">
      <c r="B9306" s="2"/>
      <c r="C9306" s="2"/>
    </row>
    <row r="9307" spans="2:3" hidden="1">
      <c r="B9307" s="2"/>
      <c r="C9307" s="2"/>
    </row>
    <row r="9308" spans="2:3" hidden="1">
      <c r="B9308" s="2"/>
      <c r="C9308" s="2"/>
    </row>
    <row r="9309" spans="2:3" hidden="1">
      <c r="B9309" s="2"/>
      <c r="C9309" s="2"/>
    </row>
    <row r="9310" spans="2:3" hidden="1">
      <c r="B9310" s="2"/>
      <c r="C9310" s="2"/>
    </row>
    <row r="9311" spans="2:3" hidden="1">
      <c r="B9311" s="2"/>
      <c r="C9311" s="2"/>
    </row>
    <row r="9312" spans="2:3" hidden="1">
      <c r="B9312" s="2"/>
      <c r="C9312" s="2"/>
    </row>
    <row r="9313" spans="2:3" hidden="1">
      <c r="B9313" s="2"/>
      <c r="C9313" s="2"/>
    </row>
    <row r="9314" spans="2:3" hidden="1">
      <c r="B9314" s="2"/>
      <c r="C9314" s="2"/>
    </row>
    <row r="9315" spans="2:3" hidden="1">
      <c r="B9315" s="2"/>
      <c r="C9315" s="2"/>
    </row>
    <row r="9316" spans="2:3" hidden="1">
      <c r="B9316" s="2"/>
      <c r="C9316" s="2"/>
    </row>
    <row r="9317" spans="2:3" hidden="1">
      <c r="B9317" s="2"/>
      <c r="C9317" s="2"/>
    </row>
    <row r="9318" spans="2:3" hidden="1">
      <c r="B9318" s="2"/>
      <c r="C9318" s="2"/>
    </row>
    <row r="9319" spans="2:3" hidden="1">
      <c r="B9319" s="2"/>
      <c r="C9319" s="2"/>
    </row>
    <row r="9320" spans="2:3" hidden="1">
      <c r="B9320" s="2"/>
      <c r="C9320" s="2"/>
    </row>
    <row r="9321" spans="2:3" hidden="1">
      <c r="B9321" s="2"/>
      <c r="C9321" s="2"/>
    </row>
    <row r="9322" spans="2:3" hidden="1">
      <c r="B9322" s="2"/>
      <c r="C9322" s="2"/>
    </row>
    <row r="9323" spans="2:3" hidden="1">
      <c r="B9323" s="2"/>
      <c r="C9323" s="2"/>
    </row>
    <row r="9324" spans="2:3" hidden="1">
      <c r="B9324" s="2"/>
      <c r="C9324" s="2"/>
    </row>
    <row r="9325" spans="2:3" hidden="1">
      <c r="B9325" s="2"/>
      <c r="C9325" s="2"/>
    </row>
    <row r="9326" spans="2:3" hidden="1">
      <c r="B9326" s="2"/>
      <c r="C9326" s="2"/>
    </row>
    <row r="9327" spans="2:3" hidden="1">
      <c r="B9327" s="2"/>
      <c r="C9327" s="2"/>
    </row>
    <row r="9328" spans="2:3" hidden="1">
      <c r="B9328" s="2"/>
      <c r="C9328" s="2"/>
    </row>
    <row r="9329" spans="2:3" hidden="1">
      <c r="B9329" s="2"/>
      <c r="C9329" s="2"/>
    </row>
    <row r="9330" spans="2:3" hidden="1">
      <c r="B9330" s="2"/>
      <c r="C9330" s="2"/>
    </row>
    <row r="9331" spans="2:3" hidden="1">
      <c r="B9331" s="2"/>
      <c r="C9331" s="2"/>
    </row>
    <row r="9332" spans="2:3" hidden="1">
      <c r="B9332" s="2"/>
      <c r="C9332" s="2"/>
    </row>
    <row r="9333" spans="2:3" hidden="1">
      <c r="B9333" s="2"/>
      <c r="C9333" s="2"/>
    </row>
    <row r="9334" spans="2:3" hidden="1">
      <c r="B9334" s="2"/>
      <c r="C9334" s="2"/>
    </row>
    <row r="9335" spans="2:3" hidden="1">
      <c r="B9335" s="2"/>
      <c r="C9335" s="2"/>
    </row>
    <row r="9336" spans="2:3" hidden="1">
      <c r="B9336" s="2"/>
      <c r="C9336" s="2"/>
    </row>
    <row r="9337" spans="2:3" hidden="1">
      <c r="B9337" s="2"/>
      <c r="C9337" s="2"/>
    </row>
    <row r="9338" spans="2:3" hidden="1">
      <c r="B9338" s="2"/>
      <c r="C9338" s="2"/>
    </row>
    <row r="9339" spans="2:3" hidden="1">
      <c r="B9339" s="2"/>
      <c r="C9339" s="2"/>
    </row>
    <row r="9340" spans="2:3" hidden="1">
      <c r="B9340" s="2"/>
      <c r="C9340" s="2"/>
    </row>
    <row r="9341" spans="2:3" hidden="1">
      <c r="B9341" s="2"/>
      <c r="C9341" s="2"/>
    </row>
    <row r="9342" spans="2:3" hidden="1">
      <c r="B9342" s="2"/>
      <c r="C9342" s="2"/>
    </row>
    <row r="9343" spans="2:3" hidden="1">
      <c r="B9343" s="2"/>
      <c r="C9343" s="2"/>
    </row>
    <row r="9344" spans="2:3" hidden="1">
      <c r="B9344" s="2"/>
      <c r="C9344" s="2"/>
    </row>
    <row r="9345" spans="2:3" hidden="1">
      <c r="B9345" s="2"/>
      <c r="C9345" s="2"/>
    </row>
    <row r="9346" spans="2:3" hidden="1">
      <c r="B9346" s="2"/>
      <c r="C9346" s="2"/>
    </row>
    <row r="9347" spans="2:3" hidden="1">
      <c r="B9347" s="2"/>
      <c r="C9347" s="2"/>
    </row>
    <row r="9348" spans="2:3" hidden="1">
      <c r="B9348" s="2"/>
      <c r="C9348" s="2"/>
    </row>
    <row r="9349" spans="2:3" hidden="1">
      <c r="B9349" s="2"/>
      <c r="C9349" s="2"/>
    </row>
    <row r="9350" spans="2:3" hidden="1">
      <c r="B9350" s="2"/>
      <c r="C9350" s="2"/>
    </row>
    <row r="9351" spans="2:3" hidden="1">
      <c r="B9351" s="2"/>
      <c r="C9351" s="2"/>
    </row>
    <row r="9352" spans="2:3" hidden="1">
      <c r="B9352" s="2"/>
      <c r="C9352" s="2"/>
    </row>
    <row r="9353" spans="2:3" hidden="1">
      <c r="B9353" s="2"/>
      <c r="C9353" s="2"/>
    </row>
    <row r="9354" spans="2:3" hidden="1">
      <c r="B9354" s="2"/>
      <c r="C9354" s="2"/>
    </row>
    <row r="9355" spans="2:3" hidden="1">
      <c r="B9355" s="2"/>
      <c r="C9355" s="2"/>
    </row>
    <row r="9356" spans="2:3" hidden="1">
      <c r="B9356" s="2"/>
      <c r="C9356" s="2"/>
    </row>
    <row r="9357" spans="2:3" hidden="1">
      <c r="B9357" s="2"/>
      <c r="C9357" s="2"/>
    </row>
    <row r="9358" spans="2:3" hidden="1">
      <c r="B9358" s="2"/>
      <c r="C9358" s="2"/>
    </row>
    <row r="9359" spans="2:3" hidden="1">
      <c r="B9359" s="2"/>
      <c r="C9359" s="2"/>
    </row>
    <row r="9360" spans="2:3" hidden="1">
      <c r="B9360" s="2"/>
      <c r="C9360" s="2"/>
    </row>
    <row r="9361" spans="2:3" hidden="1">
      <c r="B9361" s="2"/>
      <c r="C9361" s="2"/>
    </row>
    <row r="9362" spans="2:3" hidden="1">
      <c r="B9362" s="2"/>
      <c r="C9362" s="2"/>
    </row>
    <row r="9363" spans="2:3" hidden="1">
      <c r="B9363" s="2"/>
      <c r="C9363" s="2"/>
    </row>
    <row r="9364" spans="2:3" hidden="1">
      <c r="B9364" s="2"/>
      <c r="C9364" s="2"/>
    </row>
    <row r="9365" spans="2:3" hidden="1">
      <c r="B9365" s="2"/>
      <c r="C9365" s="2"/>
    </row>
    <row r="9366" spans="2:3" hidden="1">
      <c r="B9366" s="2"/>
      <c r="C9366" s="2"/>
    </row>
    <row r="9367" spans="2:3" hidden="1">
      <c r="B9367" s="2"/>
      <c r="C9367" s="2"/>
    </row>
    <row r="9368" spans="2:3" hidden="1">
      <c r="B9368" s="2"/>
      <c r="C9368" s="2"/>
    </row>
    <row r="9369" spans="2:3" hidden="1">
      <c r="B9369" s="2"/>
      <c r="C9369" s="2"/>
    </row>
    <row r="9370" spans="2:3" hidden="1">
      <c r="B9370" s="2"/>
      <c r="C9370" s="2"/>
    </row>
    <row r="9371" spans="2:3" hidden="1">
      <c r="B9371" s="2"/>
      <c r="C9371" s="2"/>
    </row>
    <row r="9372" spans="2:3" hidden="1">
      <c r="B9372" s="2"/>
      <c r="C9372" s="2"/>
    </row>
    <row r="9373" spans="2:3" hidden="1">
      <c r="B9373" s="2"/>
      <c r="C9373" s="2"/>
    </row>
    <row r="9374" spans="2:3" hidden="1">
      <c r="B9374" s="2"/>
      <c r="C9374" s="2"/>
    </row>
    <row r="9375" spans="2:3" hidden="1">
      <c r="B9375" s="2"/>
      <c r="C9375" s="2"/>
    </row>
    <row r="9376" spans="2:3" hidden="1">
      <c r="B9376" s="2"/>
      <c r="C9376" s="2"/>
    </row>
    <row r="9377" spans="2:3" hidden="1">
      <c r="B9377" s="2"/>
      <c r="C9377" s="2"/>
    </row>
    <row r="9378" spans="2:3" hidden="1">
      <c r="B9378" s="2"/>
      <c r="C9378" s="2"/>
    </row>
    <row r="9379" spans="2:3" hidden="1">
      <c r="B9379" s="2"/>
      <c r="C9379" s="2"/>
    </row>
    <row r="9380" spans="2:3" hidden="1">
      <c r="B9380" s="2"/>
      <c r="C9380" s="2"/>
    </row>
    <row r="9381" spans="2:3" hidden="1">
      <c r="B9381" s="2"/>
      <c r="C9381" s="2"/>
    </row>
    <row r="9382" spans="2:3" hidden="1">
      <c r="B9382" s="2"/>
      <c r="C9382" s="2"/>
    </row>
    <row r="9383" spans="2:3" hidden="1">
      <c r="B9383" s="2"/>
      <c r="C9383" s="2"/>
    </row>
    <row r="9384" spans="2:3" hidden="1">
      <c r="B9384" s="2"/>
      <c r="C9384" s="2"/>
    </row>
    <row r="9385" spans="2:3" hidden="1">
      <c r="B9385" s="2"/>
      <c r="C9385" s="2"/>
    </row>
    <row r="9386" spans="2:3" hidden="1">
      <c r="B9386" s="2"/>
      <c r="C9386" s="2"/>
    </row>
    <row r="9387" spans="2:3" hidden="1">
      <c r="B9387" s="2"/>
      <c r="C9387" s="2"/>
    </row>
    <row r="9388" spans="2:3" hidden="1">
      <c r="B9388" s="2"/>
      <c r="C9388" s="2"/>
    </row>
    <row r="9389" spans="2:3" hidden="1">
      <c r="B9389" s="2"/>
      <c r="C9389" s="2"/>
    </row>
    <row r="9390" spans="2:3" hidden="1">
      <c r="B9390" s="2"/>
      <c r="C9390" s="2"/>
    </row>
    <row r="9391" spans="2:3" hidden="1">
      <c r="B9391" s="2"/>
      <c r="C9391" s="2"/>
    </row>
    <row r="9392" spans="2:3" hidden="1">
      <c r="B9392" s="2"/>
      <c r="C9392" s="2"/>
    </row>
    <row r="9393" spans="2:3" hidden="1">
      <c r="B9393" s="2"/>
      <c r="C9393" s="2"/>
    </row>
    <row r="9394" spans="2:3" hidden="1">
      <c r="B9394" s="2"/>
      <c r="C9394" s="2"/>
    </row>
    <row r="9395" spans="2:3" hidden="1">
      <c r="B9395" s="2"/>
      <c r="C9395" s="2"/>
    </row>
    <row r="9396" spans="2:3" hidden="1">
      <c r="B9396" s="2"/>
      <c r="C9396" s="2"/>
    </row>
    <row r="9397" spans="2:3" hidden="1">
      <c r="B9397" s="2"/>
      <c r="C9397" s="2"/>
    </row>
    <row r="9398" spans="2:3" hidden="1">
      <c r="B9398" s="2"/>
      <c r="C9398" s="2"/>
    </row>
    <row r="9399" spans="2:3" hidden="1">
      <c r="B9399" s="2"/>
      <c r="C9399" s="2"/>
    </row>
    <row r="9400" spans="2:3" hidden="1">
      <c r="B9400" s="2"/>
      <c r="C9400" s="2"/>
    </row>
    <row r="9401" spans="2:3" hidden="1">
      <c r="B9401" s="2"/>
      <c r="C9401" s="2"/>
    </row>
    <row r="9402" spans="2:3" hidden="1">
      <c r="B9402" s="2"/>
      <c r="C9402" s="2"/>
    </row>
    <row r="9403" spans="2:3" hidden="1">
      <c r="B9403" s="2"/>
      <c r="C9403" s="2"/>
    </row>
    <row r="9404" spans="2:3" hidden="1">
      <c r="B9404" s="2"/>
      <c r="C9404" s="2"/>
    </row>
    <row r="9405" spans="2:3" hidden="1">
      <c r="B9405" s="2"/>
      <c r="C9405" s="2"/>
    </row>
    <row r="9406" spans="2:3" hidden="1">
      <c r="B9406" s="2"/>
      <c r="C9406" s="2"/>
    </row>
    <row r="9407" spans="2:3" hidden="1">
      <c r="B9407" s="2"/>
      <c r="C9407" s="2"/>
    </row>
    <row r="9408" spans="2:3" hidden="1">
      <c r="B9408" s="2"/>
      <c r="C9408" s="2"/>
    </row>
    <row r="9409" spans="2:3" hidden="1">
      <c r="B9409" s="2"/>
      <c r="C9409" s="2"/>
    </row>
    <row r="9410" spans="2:3" hidden="1">
      <c r="B9410" s="2"/>
      <c r="C9410" s="2"/>
    </row>
    <row r="9411" spans="2:3" hidden="1">
      <c r="B9411" s="2"/>
      <c r="C9411" s="2"/>
    </row>
    <row r="9412" spans="2:3" hidden="1">
      <c r="B9412" s="2"/>
      <c r="C9412" s="2"/>
    </row>
    <row r="9413" spans="2:3" hidden="1">
      <c r="B9413" s="2"/>
      <c r="C9413" s="2"/>
    </row>
    <row r="9414" spans="2:3" hidden="1">
      <c r="B9414" s="2"/>
      <c r="C9414" s="2"/>
    </row>
    <row r="9415" spans="2:3" hidden="1">
      <c r="B9415" s="2"/>
      <c r="C9415" s="2"/>
    </row>
    <row r="9416" spans="2:3" hidden="1">
      <c r="B9416" s="2"/>
      <c r="C9416" s="2"/>
    </row>
    <row r="9417" spans="2:3" hidden="1">
      <c r="B9417" s="2"/>
      <c r="C9417" s="2"/>
    </row>
    <row r="9418" spans="2:3" hidden="1">
      <c r="B9418" s="2"/>
      <c r="C9418" s="2"/>
    </row>
    <row r="9419" spans="2:3" hidden="1">
      <c r="B9419" s="2"/>
      <c r="C9419" s="2"/>
    </row>
    <row r="9420" spans="2:3" hidden="1">
      <c r="B9420" s="2"/>
      <c r="C9420" s="2"/>
    </row>
    <row r="9421" spans="2:3" hidden="1">
      <c r="B9421" s="2"/>
      <c r="C9421" s="2"/>
    </row>
    <row r="9422" spans="2:3" hidden="1">
      <c r="B9422" s="2"/>
      <c r="C9422" s="2"/>
    </row>
    <row r="9423" spans="2:3" hidden="1">
      <c r="B9423" s="2"/>
      <c r="C9423" s="2"/>
    </row>
    <row r="9424" spans="2:3" hidden="1">
      <c r="B9424" s="2"/>
      <c r="C9424" s="2"/>
    </row>
    <row r="9425" spans="2:3" hidden="1">
      <c r="B9425" s="2"/>
      <c r="C9425" s="2"/>
    </row>
    <row r="9426" spans="2:3" hidden="1">
      <c r="B9426" s="2"/>
      <c r="C9426" s="2"/>
    </row>
    <row r="9427" spans="2:3" hidden="1">
      <c r="B9427" s="2"/>
      <c r="C9427" s="2"/>
    </row>
    <row r="9428" spans="2:3" hidden="1">
      <c r="B9428" s="2"/>
      <c r="C9428" s="2"/>
    </row>
    <row r="9429" spans="2:3" hidden="1">
      <c r="B9429" s="2"/>
      <c r="C9429" s="2"/>
    </row>
    <row r="9430" spans="2:3" hidden="1">
      <c r="B9430" s="2"/>
      <c r="C9430" s="2"/>
    </row>
    <row r="9431" spans="2:3" hidden="1">
      <c r="B9431" s="2"/>
      <c r="C9431" s="2"/>
    </row>
    <row r="9432" spans="2:3" hidden="1">
      <c r="B9432" s="2"/>
      <c r="C9432" s="2"/>
    </row>
    <row r="9433" spans="2:3" hidden="1">
      <c r="B9433" s="2"/>
      <c r="C9433" s="2"/>
    </row>
    <row r="9434" spans="2:3" hidden="1">
      <c r="B9434" s="2"/>
      <c r="C9434" s="2"/>
    </row>
    <row r="9435" spans="2:3" hidden="1">
      <c r="B9435" s="2"/>
      <c r="C9435" s="2"/>
    </row>
    <row r="9436" spans="2:3" hidden="1">
      <c r="B9436" s="2"/>
      <c r="C9436" s="2"/>
    </row>
    <row r="9437" spans="2:3" hidden="1">
      <c r="B9437" s="2"/>
      <c r="C9437" s="2"/>
    </row>
    <row r="9438" spans="2:3" hidden="1">
      <c r="B9438" s="2"/>
      <c r="C9438" s="2"/>
    </row>
    <row r="9439" spans="2:3" hidden="1">
      <c r="B9439" s="2"/>
      <c r="C9439" s="2"/>
    </row>
    <row r="9440" spans="2:3" hidden="1">
      <c r="B9440" s="2"/>
      <c r="C9440" s="2"/>
    </row>
    <row r="9441" spans="2:3" hidden="1">
      <c r="B9441" s="2"/>
      <c r="C9441" s="2"/>
    </row>
    <row r="9442" spans="2:3" hidden="1">
      <c r="B9442" s="2"/>
      <c r="C9442" s="2"/>
    </row>
    <row r="9443" spans="2:3" hidden="1">
      <c r="B9443" s="2"/>
      <c r="C9443" s="2"/>
    </row>
    <row r="9444" spans="2:3" hidden="1">
      <c r="B9444" s="2"/>
      <c r="C9444" s="2"/>
    </row>
    <row r="9445" spans="2:3" hidden="1">
      <c r="B9445" s="2"/>
      <c r="C9445" s="2"/>
    </row>
    <row r="9446" spans="2:3" hidden="1">
      <c r="B9446" s="2"/>
      <c r="C9446" s="2"/>
    </row>
    <row r="9447" spans="2:3" hidden="1">
      <c r="B9447" s="2"/>
      <c r="C9447" s="2"/>
    </row>
    <row r="9448" spans="2:3" hidden="1">
      <c r="B9448" s="2"/>
      <c r="C9448" s="2"/>
    </row>
    <row r="9449" spans="2:3" hidden="1">
      <c r="B9449" s="2"/>
      <c r="C9449" s="2"/>
    </row>
    <row r="9450" spans="2:3" hidden="1">
      <c r="B9450" s="2"/>
      <c r="C9450" s="2"/>
    </row>
    <row r="9451" spans="2:3" hidden="1">
      <c r="B9451" s="2"/>
      <c r="C9451" s="2"/>
    </row>
    <row r="9452" spans="2:3" hidden="1">
      <c r="B9452" s="2"/>
      <c r="C9452" s="2"/>
    </row>
    <row r="9453" spans="2:3" hidden="1">
      <c r="B9453" s="2"/>
      <c r="C9453" s="2"/>
    </row>
    <row r="9454" spans="2:3" hidden="1">
      <c r="B9454" s="2"/>
      <c r="C9454" s="2"/>
    </row>
    <row r="9455" spans="2:3" hidden="1">
      <c r="B9455" s="2"/>
      <c r="C9455" s="2"/>
    </row>
    <row r="9456" spans="2:3" hidden="1">
      <c r="B9456" s="2"/>
      <c r="C9456" s="2"/>
    </row>
    <row r="9457" spans="2:3" hidden="1">
      <c r="B9457" s="2"/>
      <c r="C9457" s="2"/>
    </row>
    <row r="9458" spans="2:3" hidden="1">
      <c r="B9458" s="2"/>
      <c r="C9458" s="2"/>
    </row>
    <row r="9459" spans="2:3" hidden="1">
      <c r="B9459" s="2"/>
      <c r="C9459" s="2"/>
    </row>
    <row r="9460" spans="2:3" hidden="1">
      <c r="B9460" s="2"/>
      <c r="C9460" s="2"/>
    </row>
    <row r="9461" spans="2:3" hidden="1">
      <c r="B9461" s="2"/>
      <c r="C9461" s="2"/>
    </row>
    <row r="9462" spans="2:3" hidden="1">
      <c r="B9462" s="2"/>
      <c r="C9462" s="2"/>
    </row>
    <row r="9463" spans="2:3" hidden="1">
      <c r="B9463" s="2"/>
      <c r="C9463" s="2"/>
    </row>
    <row r="9464" spans="2:3" hidden="1">
      <c r="B9464" s="2"/>
      <c r="C9464" s="2"/>
    </row>
    <row r="9465" spans="2:3" hidden="1">
      <c r="B9465" s="2"/>
      <c r="C9465" s="2"/>
    </row>
    <row r="9466" spans="2:3" hidden="1">
      <c r="B9466" s="2"/>
      <c r="C9466" s="2"/>
    </row>
    <row r="9467" spans="2:3" hidden="1">
      <c r="B9467" s="2"/>
      <c r="C9467" s="2"/>
    </row>
    <row r="9468" spans="2:3" hidden="1">
      <c r="B9468" s="2"/>
      <c r="C9468" s="2"/>
    </row>
    <row r="9469" spans="2:3" hidden="1">
      <c r="B9469" s="2"/>
      <c r="C9469" s="2"/>
    </row>
    <row r="9470" spans="2:3" hidden="1">
      <c r="B9470" s="2"/>
      <c r="C9470" s="2"/>
    </row>
    <row r="9471" spans="2:3" hidden="1">
      <c r="B9471" s="2"/>
      <c r="C9471" s="2"/>
    </row>
    <row r="9472" spans="2:3" hidden="1">
      <c r="B9472" s="2"/>
      <c r="C9472" s="2"/>
    </row>
    <row r="9473" spans="2:3" hidden="1">
      <c r="B9473" s="2"/>
      <c r="C9473" s="2"/>
    </row>
    <row r="9474" spans="2:3" hidden="1">
      <c r="B9474" s="2"/>
      <c r="C9474" s="2"/>
    </row>
    <row r="9475" spans="2:3" hidden="1">
      <c r="B9475" s="2"/>
      <c r="C9475" s="2"/>
    </row>
    <row r="9476" spans="2:3" hidden="1">
      <c r="B9476" s="2"/>
      <c r="C9476" s="2"/>
    </row>
    <row r="9477" spans="2:3" hidden="1">
      <c r="B9477" s="2"/>
      <c r="C9477" s="2"/>
    </row>
    <row r="9478" spans="2:3" hidden="1">
      <c r="B9478" s="2"/>
      <c r="C9478" s="2"/>
    </row>
    <row r="9479" spans="2:3" hidden="1">
      <c r="B9479" s="2"/>
      <c r="C9479" s="2"/>
    </row>
    <row r="9480" spans="2:3" hidden="1">
      <c r="B9480" s="2"/>
      <c r="C9480" s="2"/>
    </row>
    <row r="9481" spans="2:3" hidden="1">
      <c r="B9481" s="2"/>
      <c r="C9481" s="2"/>
    </row>
    <row r="9482" spans="2:3" hidden="1">
      <c r="B9482" s="2"/>
      <c r="C9482" s="2"/>
    </row>
    <row r="9483" spans="2:3" hidden="1">
      <c r="B9483" s="2"/>
      <c r="C9483" s="2"/>
    </row>
    <row r="9484" spans="2:3" hidden="1">
      <c r="B9484" s="2"/>
      <c r="C9484" s="2"/>
    </row>
    <row r="9485" spans="2:3" hidden="1">
      <c r="B9485" s="2"/>
      <c r="C9485" s="2"/>
    </row>
    <row r="9486" spans="2:3" hidden="1">
      <c r="B9486" s="2"/>
      <c r="C9486" s="2"/>
    </row>
    <row r="9487" spans="2:3" hidden="1">
      <c r="B9487" s="2"/>
      <c r="C9487" s="2"/>
    </row>
    <row r="9488" spans="2:3" hidden="1">
      <c r="B9488" s="2"/>
      <c r="C9488" s="2"/>
    </row>
    <row r="9489" spans="2:3" hidden="1">
      <c r="B9489" s="2"/>
      <c r="C9489" s="2"/>
    </row>
    <row r="9490" spans="2:3" hidden="1">
      <c r="B9490" s="2"/>
      <c r="C9490" s="2"/>
    </row>
    <row r="9491" spans="2:3" hidden="1">
      <c r="B9491" s="2"/>
      <c r="C9491" s="2"/>
    </row>
    <row r="9492" spans="2:3" hidden="1">
      <c r="B9492" s="2"/>
      <c r="C9492" s="2"/>
    </row>
    <row r="9493" spans="2:3" hidden="1">
      <c r="B9493" s="2"/>
      <c r="C9493" s="2"/>
    </row>
    <row r="9494" spans="2:3" hidden="1">
      <c r="B9494" s="2"/>
      <c r="C9494" s="2"/>
    </row>
    <row r="9495" spans="2:3" hidden="1">
      <c r="B9495" s="2"/>
      <c r="C9495" s="2"/>
    </row>
    <row r="9496" spans="2:3" hidden="1">
      <c r="B9496" s="2"/>
      <c r="C9496" s="2"/>
    </row>
    <row r="9497" spans="2:3" hidden="1">
      <c r="B9497" s="2"/>
      <c r="C9497" s="2"/>
    </row>
    <row r="9498" spans="2:3" hidden="1">
      <c r="B9498" s="2"/>
      <c r="C9498" s="2"/>
    </row>
    <row r="9499" spans="2:3" hidden="1">
      <c r="B9499" s="2"/>
      <c r="C9499" s="2"/>
    </row>
    <row r="9500" spans="2:3" hidden="1">
      <c r="B9500" s="2"/>
      <c r="C9500" s="2"/>
    </row>
    <row r="9501" spans="2:3" hidden="1">
      <c r="B9501" s="2"/>
      <c r="C9501" s="2"/>
    </row>
    <row r="9502" spans="2:3" hidden="1">
      <c r="B9502" s="2"/>
      <c r="C9502" s="2"/>
    </row>
    <row r="9503" spans="2:3" hidden="1">
      <c r="B9503" s="2"/>
      <c r="C9503" s="2"/>
    </row>
    <row r="9504" spans="2:3" hidden="1">
      <c r="B9504" s="2"/>
      <c r="C9504" s="2"/>
    </row>
    <row r="9505" spans="2:3" hidden="1">
      <c r="B9505" s="2"/>
      <c r="C9505" s="2"/>
    </row>
    <row r="9506" spans="2:3" hidden="1">
      <c r="B9506" s="2"/>
      <c r="C9506" s="2"/>
    </row>
    <row r="9507" spans="2:3" hidden="1">
      <c r="B9507" s="2"/>
      <c r="C9507" s="2"/>
    </row>
    <row r="9508" spans="2:3" hidden="1">
      <c r="B9508" s="2"/>
      <c r="C9508" s="2"/>
    </row>
    <row r="9509" spans="2:3" hidden="1">
      <c r="B9509" s="2"/>
      <c r="C9509" s="2"/>
    </row>
    <row r="9510" spans="2:3" hidden="1">
      <c r="B9510" s="2"/>
      <c r="C9510" s="2"/>
    </row>
    <row r="9511" spans="2:3" hidden="1">
      <c r="B9511" s="2"/>
      <c r="C9511" s="2"/>
    </row>
    <row r="9512" spans="2:3" hidden="1">
      <c r="B9512" s="2"/>
      <c r="C9512" s="2"/>
    </row>
    <row r="9513" spans="2:3" hidden="1">
      <c r="B9513" s="2"/>
      <c r="C9513" s="2"/>
    </row>
    <row r="9514" spans="2:3" hidden="1">
      <c r="B9514" s="2"/>
      <c r="C9514" s="2"/>
    </row>
    <row r="9515" spans="2:3" hidden="1">
      <c r="B9515" s="2"/>
      <c r="C9515" s="2"/>
    </row>
    <row r="9516" spans="2:3" hidden="1">
      <c r="B9516" s="2"/>
      <c r="C9516" s="2"/>
    </row>
    <row r="9517" spans="2:3" hidden="1">
      <c r="B9517" s="2"/>
      <c r="C9517" s="2"/>
    </row>
    <row r="9518" spans="2:3" hidden="1">
      <c r="B9518" s="2"/>
      <c r="C9518" s="2"/>
    </row>
    <row r="9519" spans="2:3" hidden="1">
      <c r="B9519" s="2"/>
      <c r="C9519" s="2"/>
    </row>
    <row r="9520" spans="2:3" hidden="1">
      <c r="B9520" s="2"/>
      <c r="C9520" s="2"/>
    </row>
    <row r="9521" spans="2:3" hidden="1">
      <c r="B9521" s="2"/>
      <c r="C9521" s="2"/>
    </row>
    <row r="9522" spans="2:3" hidden="1">
      <c r="B9522" s="2"/>
      <c r="C9522" s="2"/>
    </row>
    <row r="9523" spans="2:3" hidden="1">
      <c r="B9523" s="2"/>
      <c r="C9523" s="2"/>
    </row>
    <row r="9524" spans="2:3" hidden="1">
      <c r="B9524" s="2"/>
      <c r="C9524" s="2"/>
    </row>
    <row r="9525" spans="2:3" hidden="1">
      <c r="B9525" s="2"/>
      <c r="C9525" s="2"/>
    </row>
    <row r="9526" spans="2:3" hidden="1">
      <c r="B9526" s="2"/>
      <c r="C9526" s="2"/>
    </row>
    <row r="9527" spans="2:3" hidden="1">
      <c r="B9527" s="2"/>
      <c r="C9527" s="2"/>
    </row>
    <row r="9528" spans="2:3" hidden="1">
      <c r="B9528" s="2"/>
      <c r="C9528" s="2"/>
    </row>
    <row r="9529" spans="2:3" hidden="1">
      <c r="B9529" s="2"/>
      <c r="C9529" s="2"/>
    </row>
    <row r="9530" spans="2:3" hidden="1">
      <c r="B9530" s="2"/>
      <c r="C9530" s="2"/>
    </row>
    <row r="9531" spans="2:3" hidden="1">
      <c r="B9531" s="2"/>
      <c r="C9531" s="2"/>
    </row>
    <row r="9532" spans="2:3" hidden="1">
      <c r="B9532" s="2"/>
      <c r="C9532" s="2"/>
    </row>
    <row r="9533" spans="2:3" hidden="1">
      <c r="B9533" s="2"/>
      <c r="C9533" s="2"/>
    </row>
    <row r="9534" spans="2:3" hidden="1">
      <c r="B9534" s="2"/>
      <c r="C9534" s="2"/>
    </row>
    <row r="9535" spans="2:3" hidden="1">
      <c r="B9535" s="2"/>
      <c r="C9535" s="2"/>
    </row>
    <row r="9536" spans="2:3" hidden="1">
      <c r="B9536" s="2"/>
      <c r="C9536" s="2"/>
    </row>
    <row r="9537" spans="2:3" hidden="1">
      <c r="B9537" s="2"/>
      <c r="C9537" s="2"/>
    </row>
    <row r="9538" spans="2:3" hidden="1">
      <c r="B9538" s="2"/>
      <c r="C9538" s="2"/>
    </row>
    <row r="9539" spans="2:3" hidden="1">
      <c r="B9539" s="2"/>
      <c r="C9539" s="2"/>
    </row>
    <row r="9540" spans="2:3" hidden="1">
      <c r="B9540" s="2"/>
      <c r="C9540" s="2"/>
    </row>
    <row r="9541" spans="2:3" hidden="1">
      <c r="B9541" s="2"/>
      <c r="C9541" s="2"/>
    </row>
    <row r="9542" spans="2:3" hidden="1">
      <c r="B9542" s="2"/>
      <c r="C9542" s="2"/>
    </row>
    <row r="9543" spans="2:3" hidden="1">
      <c r="B9543" s="2"/>
      <c r="C9543" s="2"/>
    </row>
    <row r="9544" spans="2:3" hidden="1">
      <c r="B9544" s="2"/>
      <c r="C9544" s="2"/>
    </row>
    <row r="9545" spans="2:3" hidden="1">
      <c r="B9545" s="2"/>
      <c r="C9545" s="2"/>
    </row>
    <row r="9546" spans="2:3" hidden="1">
      <c r="B9546" s="2"/>
      <c r="C9546" s="2"/>
    </row>
    <row r="9547" spans="2:3" hidden="1">
      <c r="B9547" s="2"/>
      <c r="C9547" s="2"/>
    </row>
    <row r="9548" spans="2:3" hidden="1">
      <c r="B9548" s="2"/>
      <c r="C9548" s="2"/>
    </row>
    <row r="9549" spans="2:3" hidden="1">
      <c r="B9549" s="2"/>
      <c r="C9549" s="2"/>
    </row>
    <row r="9550" spans="2:3" hidden="1">
      <c r="B9550" s="2"/>
      <c r="C9550" s="2"/>
    </row>
    <row r="9551" spans="2:3" hidden="1">
      <c r="B9551" s="2"/>
      <c r="C9551" s="2"/>
    </row>
    <row r="9552" spans="2:3" hidden="1">
      <c r="B9552" s="2"/>
      <c r="C9552" s="2"/>
    </row>
    <row r="9553" spans="2:3" hidden="1">
      <c r="B9553" s="2"/>
      <c r="C9553" s="2"/>
    </row>
    <row r="9554" spans="2:3" hidden="1">
      <c r="B9554" s="2"/>
      <c r="C9554" s="2"/>
    </row>
    <row r="9555" spans="2:3" hidden="1">
      <c r="B9555" s="2"/>
      <c r="C9555" s="2"/>
    </row>
    <row r="9556" spans="2:3" hidden="1">
      <c r="B9556" s="2"/>
      <c r="C9556" s="2"/>
    </row>
    <row r="9557" spans="2:3" hidden="1">
      <c r="B9557" s="2"/>
      <c r="C9557" s="2"/>
    </row>
    <row r="9558" spans="2:3" hidden="1">
      <c r="B9558" s="2"/>
      <c r="C9558" s="2"/>
    </row>
    <row r="9559" spans="2:3" hidden="1">
      <c r="B9559" s="2"/>
      <c r="C9559" s="2"/>
    </row>
    <row r="9560" spans="2:3" hidden="1">
      <c r="B9560" s="2"/>
      <c r="C9560" s="2"/>
    </row>
    <row r="9561" spans="2:3" hidden="1">
      <c r="B9561" s="2"/>
      <c r="C9561" s="2"/>
    </row>
    <row r="9562" spans="2:3" hidden="1">
      <c r="B9562" s="2"/>
      <c r="C9562" s="2"/>
    </row>
    <row r="9563" spans="2:3" hidden="1">
      <c r="B9563" s="2"/>
      <c r="C9563" s="2"/>
    </row>
    <row r="9564" spans="2:3" hidden="1">
      <c r="B9564" s="2"/>
      <c r="C9564" s="2"/>
    </row>
    <row r="9565" spans="2:3" hidden="1">
      <c r="B9565" s="2"/>
      <c r="C9565" s="2"/>
    </row>
    <row r="9566" spans="2:3" hidden="1">
      <c r="B9566" s="2"/>
      <c r="C9566" s="2"/>
    </row>
    <row r="9567" spans="2:3" hidden="1">
      <c r="B9567" s="2"/>
      <c r="C9567" s="2"/>
    </row>
    <row r="9568" spans="2:3" hidden="1">
      <c r="B9568" s="2"/>
      <c r="C9568" s="2"/>
    </row>
    <row r="9569" spans="2:3" hidden="1">
      <c r="B9569" s="2"/>
      <c r="C9569" s="2"/>
    </row>
    <row r="9570" spans="2:3" hidden="1">
      <c r="B9570" s="2"/>
      <c r="C9570" s="2"/>
    </row>
    <row r="9571" spans="2:3" hidden="1">
      <c r="B9571" s="2"/>
      <c r="C9571" s="2"/>
    </row>
    <row r="9572" spans="2:3" hidden="1">
      <c r="B9572" s="2"/>
      <c r="C9572" s="2"/>
    </row>
    <row r="9573" spans="2:3" hidden="1">
      <c r="B9573" s="2"/>
      <c r="C9573" s="2"/>
    </row>
    <row r="9574" spans="2:3" hidden="1">
      <c r="B9574" s="2"/>
      <c r="C9574" s="2"/>
    </row>
    <row r="9575" spans="2:3" hidden="1">
      <c r="B9575" s="2"/>
      <c r="C9575" s="2"/>
    </row>
    <row r="9576" spans="2:3" hidden="1">
      <c r="B9576" s="2"/>
      <c r="C9576" s="2"/>
    </row>
    <row r="9577" spans="2:3" hidden="1">
      <c r="B9577" s="2"/>
      <c r="C9577" s="2"/>
    </row>
    <row r="9578" spans="2:3" hidden="1">
      <c r="B9578" s="2"/>
      <c r="C9578" s="2"/>
    </row>
    <row r="9579" spans="2:3" hidden="1">
      <c r="B9579" s="2"/>
      <c r="C9579" s="2"/>
    </row>
    <row r="9580" spans="2:3" hidden="1">
      <c r="B9580" s="2"/>
      <c r="C9580" s="2"/>
    </row>
    <row r="9581" spans="2:3" hidden="1">
      <c r="B9581" s="2"/>
      <c r="C9581" s="2"/>
    </row>
    <row r="9582" spans="2:3" hidden="1">
      <c r="B9582" s="2"/>
      <c r="C9582" s="2"/>
    </row>
    <row r="9583" spans="2:3" hidden="1">
      <c r="B9583" s="2"/>
      <c r="C9583" s="2"/>
    </row>
    <row r="9584" spans="2:3" hidden="1">
      <c r="B9584" s="2"/>
      <c r="C9584" s="2"/>
    </row>
    <row r="9585" spans="2:3" hidden="1">
      <c r="B9585" s="2"/>
      <c r="C9585" s="2"/>
    </row>
    <row r="9586" spans="2:3" hidden="1">
      <c r="B9586" s="2"/>
      <c r="C9586" s="2"/>
    </row>
    <row r="9587" spans="2:3" hidden="1">
      <c r="B9587" s="2"/>
      <c r="C9587" s="2"/>
    </row>
    <row r="9588" spans="2:3" hidden="1">
      <c r="B9588" s="2"/>
      <c r="C9588" s="2"/>
    </row>
    <row r="9589" spans="2:3" hidden="1">
      <c r="B9589" s="2"/>
      <c r="C9589" s="2"/>
    </row>
    <row r="9590" spans="2:3" hidden="1">
      <c r="B9590" s="2"/>
      <c r="C9590" s="2"/>
    </row>
    <row r="9591" spans="2:3" hidden="1">
      <c r="B9591" s="2"/>
      <c r="C9591" s="2"/>
    </row>
    <row r="9592" spans="2:3" hidden="1">
      <c r="B9592" s="2"/>
      <c r="C9592" s="2"/>
    </row>
    <row r="9593" spans="2:3" hidden="1">
      <c r="B9593" s="2"/>
      <c r="C9593" s="2"/>
    </row>
    <row r="9594" spans="2:3" hidden="1">
      <c r="B9594" s="2"/>
      <c r="C9594" s="2"/>
    </row>
    <row r="9595" spans="2:3" hidden="1">
      <c r="B9595" s="2"/>
      <c r="C9595" s="2"/>
    </row>
    <row r="9596" spans="2:3" hidden="1">
      <c r="B9596" s="2"/>
      <c r="C9596" s="2"/>
    </row>
    <row r="9597" spans="2:3" hidden="1">
      <c r="B9597" s="2"/>
      <c r="C9597" s="2"/>
    </row>
    <row r="9598" spans="2:3" hidden="1">
      <c r="B9598" s="2"/>
      <c r="C9598" s="2"/>
    </row>
    <row r="9599" spans="2:3" hidden="1">
      <c r="B9599" s="2"/>
      <c r="C9599" s="2"/>
    </row>
    <row r="9600" spans="2:3" hidden="1">
      <c r="B9600" s="2"/>
      <c r="C9600" s="2"/>
    </row>
    <row r="9601" spans="2:3" hidden="1">
      <c r="B9601" s="2"/>
      <c r="C9601" s="2"/>
    </row>
    <row r="9602" spans="2:3" hidden="1">
      <c r="B9602" s="2"/>
      <c r="C9602" s="2"/>
    </row>
    <row r="9603" spans="2:3" hidden="1">
      <c r="B9603" s="2"/>
      <c r="C9603" s="2"/>
    </row>
    <row r="9604" spans="2:3" hidden="1">
      <c r="B9604" s="2"/>
      <c r="C9604" s="2"/>
    </row>
    <row r="9605" spans="2:3" hidden="1">
      <c r="B9605" s="2"/>
      <c r="C9605" s="2"/>
    </row>
    <row r="9606" spans="2:3" hidden="1">
      <c r="B9606" s="2"/>
      <c r="C9606" s="2"/>
    </row>
    <row r="9607" spans="2:3" hidden="1">
      <c r="B9607" s="2"/>
      <c r="C9607" s="2"/>
    </row>
    <row r="9608" spans="2:3" hidden="1">
      <c r="B9608" s="2"/>
      <c r="C9608" s="2"/>
    </row>
    <row r="9609" spans="2:3" hidden="1">
      <c r="B9609" s="2"/>
      <c r="C9609" s="2"/>
    </row>
    <row r="9610" spans="2:3" hidden="1">
      <c r="B9610" s="2"/>
      <c r="C9610" s="2"/>
    </row>
    <row r="9611" spans="2:3" hidden="1">
      <c r="B9611" s="2"/>
      <c r="C9611" s="2"/>
    </row>
    <row r="9612" spans="2:3" hidden="1">
      <c r="B9612" s="2"/>
      <c r="C9612" s="2"/>
    </row>
    <row r="9613" spans="2:3" hidden="1">
      <c r="B9613" s="2"/>
      <c r="C9613" s="2"/>
    </row>
    <row r="9614" spans="2:3" hidden="1">
      <c r="B9614" s="2"/>
      <c r="C9614" s="2"/>
    </row>
    <row r="9615" spans="2:3" hidden="1">
      <c r="B9615" s="2"/>
      <c r="C9615" s="2"/>
    </row>
    <row r="9616" spans="2:3" hidden="1">
      <c r="B9616" s="2"/>
      <c r="C9616" s="2"/>
    </row>
    <row r="9617" spans="2:3" hidden="1">
      <c r="B9617" s="2"/>
      <c r="C9617" s="2"/>
    </row>
    <row r="9618" spans="2:3" hidden="1">
      <c r="B9618" s="2"/>
      <c r="C9618" s="2"/>
    </row>
    <row r="9619" spans="2:3" hidden="1">
      <c r="B9619" s="2"/>
      <c r="C9619" s="2"/>
    </row>
    <row r="9620" spans="2:3" hidden="1">
      <c r="B9620" s="2"/>
      <c r="C9620" s="2"/>
    </row>
    <row r="9621" spans="2:3" hidden="1">
      <c r="B9621" s="2"/>
      <c r="C9621" s="2"/>
    </row>
    <row r="9622" spans="2:3" hidden="1">
      <c r="B9622" s="2"/>
      <c r="C9622" s="2"/>
    </row>
    <row r="9623" spans="2:3" hidden="1">
      <c r="B9623" s="2"/>
      <c r="C9623" s="2"/>
    </row>
    <row r="9624" spans="2:3" hidden="1">
      <c r="B9624" s="2"/>
      <c r="C9624" s="2"/>
    </row>
    <row r="9625" spans="2:3" hidden="1">
      <c r="B9625" s="2"/>
      <c r="C9625" s="2"/>
    </row>
    <row r="9626" spans="2:3" hidden="1">
      <c r="B9626" s="2"/>
      <c r="C9626" s="2"/>
    </row>
    <row r="9627" spans="2:3" hidden="1">
      <c r="B9627" s="2"/>
      <c r="C9627" s="2"/>
    </row>
    <row r="9628" spans="2:3" hidden="1">
      <c r="B9628" s="2"/>
      <c r="C9628" s="2"/>
    </row>
    <row r="9629" spans="2:3" hidden="1">
      <c r="B9629" s="2"/>
      <c r="C9629" s="2"/>
    </row>
    <row r="9630" spans="2:3" hidden="1">
      <c r="B9630" s="2"/>
      <c r="C9630" s="2"/>
    </row>
    <row r="9631" spans="2:3" hidden="1">
      <c r="B9631" s="2"/>
      <c r="C9631" s="2"/>
    </row>
    <row r="9632" spans="2:3" hidden="1">
      <c r="B9632" s="2"/>
      <c r="C9632" s="2"/>
    </row>
    <row r="9633" spans="2:3" hidden="1">
      <c r="B9633" s="2"/>
      <c r="C9633" s="2"/>
    </row>
    <row r="9634" spans="2:3" hidden="1">
      <c r="B9634" s="2"/>
      <c r="C9634" s="2"/>
    </row>
    <row r="9635" spans="2:3" hidden="1">
      <c r="B9635" s="2"/>
      <c r="C9635" s="2"/>
    </row>
    <row r="9636" spans="2:3" hidden="1">
      <c r="B9636" s="2"/>
      <c r="C9636" s="2"/>
    </row>
    <row r="9637" spans="2:3" hidden="1">
      <c r="B9637" s="2"/>
      <c r="C9637" s="2"/>
    </row>
    <row r="9638" spans="2:3" hidden="1">
      <c r="B9638" s="2"/>
      <c r="C9638" s="2"/>
    </row>
    <row r="9639" spans="2:3" hidden="1">
      <c r="B9639" s="2"/>
      <c r="C9639" s="2"/>
    </row>
    <row r="9640" spans="2:3" hidden="1">
      <c r="B9640" s="2"/>
      <c r="C9640" s="2"/>
    </row>
    <row r="9641" spans="2:3" hidden="1">
      <c r="B9641" s="2"/>
      <c r="C9641" s="2"/>
    </row>
    <row r="9642" spans="2:3" hidden="1">
      <c r="B9642" s="2"/>
      <c r="C9642" s="2"/>
    </row>
    <row r="9643" spans="2:3" hidden="1">
      <c r="B9643" s="2"/>
      <c r="C9643" s="2"/>
    </row>
    <row r="9644" spans="2:3" hidden="1">
      <c r="B9644" s="2"/>
      <c r="C9644" s="2"/>
    </row>
    <row r="9645" spans="2:3" hidden="1">
      <c r="B9645" s="2"/>
      <c r="C9645" s="2"/>
    </row>
    <row r="9646" spans="2:3" hidden="1">
      <c r="B9646" s="2"/>
      <c r="C9646" s="2"/>
    </row>
    <row r="9647" spans="2:3" hidden="1">
      <c r="B9647" s="2"/>
      <c r="C9647" s="2"/>
    </row>
    <row r="9648" spans="2:3" hidden="1">
      <c r="B9648" s="2"/>
      <c r="C9648" s="2"/>
    </row>
    <row r="9649" spans="2:3" hidden="1">
      <c r="B9649" s="2"/>
      <c r="C9649" s="2"/>
    </row>
    <row r="9650" spans="2:3" hidden="1">
      <c r="B9650" s="2"/>
      <c r="C9650" s="2"/>
    </row>
    <row r="9651" spans="2:3" hidden="1">
      <c r="B9651" s="2"/>
      <c r="C9651" s="2"/>
    </row>
    <row r="9652" spans="2:3" hidden="1">
      <c r="B9652" s="2"/>
      <c r="C9652" s="2"/>
    </row>
    <row r="9653" spans="2:3" hidden="1">
      <c r="B9653" s="2"/>
      <c r="C9653" s="2"/>
    </row>
    <row r="9654" spans="2:3" hidden="1">
      <c r="B9654" s="2"/>
      <c r="C9654" s="2"/>
    </row>
    <row r="9655" spans="2:3" hidden="1">
      <c r="B9655" s="2"/>
      <c r="C9655" s="2"/>
    </row>
    <row r="9656" spans="2:3" hidden="1">
      <c r="B9656" s="2"/>
      <c r="C9656" s="2"/>
    </row>
    <row r="9657" spans="2:3" hidden="1">
      <c r="B9657" s="2"/>
      <c r="C9657" s="2"/>
    </row>
    <row r="9658" spans="2:3" hidden="1">
      <c r="B9658" s="2"/>
      <c r="C9658" s="2"/>
    </row>
    <row r="9659" spans="2:3" hidden="1">
      <c r="B9659" s="2"/>
      <c r="C9659" s="2"/>
    </row>
    <row r="9660" spans="2:3" hidden="1">
      <c r="B9660" s="2"/>
      <c r="C9660" s="2"/>
    </row>
    <row r="9661" spans="2:3" hidden="1">
      <c r="B9661" s="2"/>
      <c r="C9661" s="2"/>
    </row>
    <row r="9662" spans="2:3" hidden="1">
      <c r="B9662" s="2"/>
      <c r="C9662" s="2"/>
    </row>
    <row r="9663" spans="2:3" hidden="1">
      <c r="B9663" s="2"/>
      <c r="C9663" s="2"/>
    </row>
    <row r="9664" spans="2:3" hidden="1">
      <c r="B9664" s="2"/>
      <c r="C9664" s="2"/>
    </row>
    <row r="9665" spans="2:3" hidden="1">
      <c r="B9665" s="2"/>
      <c r="C9665" s="2"/>
    </row>
    <row r="9666" spans="2:3" hidden="1">
      <c r="B9666" s="2"/>
      <c r="C9666" s="2"/>
    </row>
    <row r="9667" spans="2:3" hidden="1">
      <c r="B9667" s="2"/>
      <c r="C9667" s="2"/>
    </row>
    <row r="9668" spans="2:3" hidden="1">
      <c r="B9668" s="2"/>
      <c r="C9668" s="2"/>
    </row>
    <row r="9669" spans="2:3" hidden="1">
      <c r="B9669" s="2"/>
      <c r="C9669" s="2"/>
    </row>
    <row r="9670" spans="2:3" hidden="1">
      <c r="B9670" s="2"/>
      <c r="C9670" s="2"/>
    </row>
    <row r="9671" spans="2:3" hidden="1">
      <c r="B9671" s="2"/>
      <c r="C9671" s="2"/>
    </row>
    <row r="9672" spans="2:3" hidden="1">
      <c r="B9672" s="2"/>
      <c r="C9672" s="2"/>
    </row>
    <row r="9673" spans="2:3" hidden="1">
      <c r="B9673" s="2"/>
      <c r="C9673" s="2"/>
    </row>
    <row r="9674" spans="2:3" hidden="1">
      <c r="B9674" s="2"/>
      <c r="C9674" s="2"/>
    </row>
    <row r="9675" spans="2:3" hidden="1">
      <c r="B9675" s="2"/>
      <c r="C9675" s="2"/>
    </row>
    <row r="9676" spans="2:3" hidden="1">
      <c r="B9676" s="2"/>
      <c r="C9676" s="2"/>
    </row>
    <row r="9677" spans="2:3" hidden="1">
      <c r="B9677" s="2"/>
      <c r="C9677" s="2"/>
    </row>
    <row r="9678" spans="2:3" hidden="1">
      <c r="B9678" s="2"/>
      <c r="C9678" s="2"/>
    </row>
    <row r="9679" spans="2:3" hidden="1">
      <c r="B9679" s="2"/>
      <c r="C9679" s="2"/>
    </row>
    <row r="9680" spans="2:3" hidden="1">
      <c r="B9680" s="2"/>
      <c r="C9680" s="2"/>
    </row>
    <row r="9681" spans="2:3" hidden="1">
      <c r="B9681" s="2"/>
      <c r="C9681" s="2"/>
    </row>
    <row r="9682" spans="2:3" hidden="1">
      <c r="B9682" s="2"/>
      <c r="C9682" s="2"/>
    </row>
    <row r="9683" spans="2:3" hidden="1">
      <c r="B9683" s="2"/>
      <c r="C9683" s="2"/>
    </row>
    <row r="9684" spans="2:3" hidden="1">
      <c r="B9684" s="2"/>
      <c r="C9684" s="2"/>
    </row>
    <row r="9685" spans="2:3" hidden="1">
      <c r="B9685" s="2"/>
      <c r="C9685" s="2"/>
    </row>
    <row r="9686" spans="2:3" hidden="1">
      <c r="B9686" s="2"/>
      <c r="C9686" s="2"/>
    </row>
    <row r="9687" spans="2:3" hidden="1">
      <c r="B9687" s="2"/>
      <c r="C9687" s="2"/>
    </row>
    <row r="9688" spans="2:3" hidden="1">
      <c r="B9688" s="2"/>
      <c r="C9688" s="2"/>
    </row>
    <row r="9689" spans="2:3" hidden="1">
      <c r="B9689" s="2"/>
      <c r="C9689" s="2"/>
    </row>
    <row r="9690" spans="2:3" hidden="1">
      <c r="B9690" s="2"/>
      <c r="C9690" s="2"/>
    </row>
    <row r="9691" spans="2:3" hidden="1">
      <c r="B9691" s="2"/>
      <c r="C9691" s="2"/>
    </row>
    <row r="9692" spans="2:3" hidden="1">
      <c r="B9692" s="2"/>
      <c r="C9692" s="2"/>
    </row>
    <row r="9693" spans="2:3" hidden="1">
      <c r="B9693" s="2"/>
      <c r="C9693" s="2"/>
    </row>
    <row r="9694" spans="2:3" hidden="1">
      <c r="B9694" s="2"/>
      <c r="C9694" s="2"/>
    </row>
    <row r="9695" spans="2:3" hidden="1">
      <c r="B9695" s="2"/>
      <c r="C9695" s="2"/>
    </row>
    <row r="9696" spans="2:3" hidden="1">
      <c r="B9696" s="2"/>
      <c r="C9696" s="2"/>
    </row>
    <row r="9697" spans="2:3" hidden="1">
      <c r="B9697" s="2"/>
      <c r="C9697" s="2"/>
    </row>
    <row r="9698" spans="2:3" hidden="1">
      <c r="B9698" s="2"/>
      <c r="C9698" s="2"/>
    </row>
    <row r="9699" spans="2:3" hidden="1">
      <c r="B9699" s="2"/>
      <c r="C9699" s="2"/>
    </row>
    <row r="9700" spans="2:3" hidden="1">
      <c r="B9700" s="2"/>
      <c r="C9700" s="2"/>
    </row>
    <row r="9701" spans="2:3" hidden="1">
      <c r="B9701" s="2"/>
      <c r="C9701" s="2"/>
    </row>
    <row r="9702" spans="2:3" hidden="1">
      <c r="B9702" s="2"/>
      <c r="C9702" s="2"/>
    </row>
    <row r="9703" spans="2:3" hidden="1">
      <c r="B9703" s="2"/>
      <c r="C9703" s="2"/>
    </row>
    <row r="9704" spans="2:3" hidden="1">
      <c r="B9704" s="2"/>
      <c r="C9704" s="2"/>
    </row>
    <row r="9705" spans="2:3" hidden="1">
      <c r="B9705" s="2"/>
      <c r="C9705" s="2"/>
    </row>
    <row r="9706" spans="2:3" hidden="1">
      <c r="B9706" s="2"/>
      <c r="C9706" s="2"/>
    </row>
    <row r="9707" spans="2:3" hidden="1">
      <c r="B9707" s="2"/>
      <c r="C9707" s="2"/>
    </row>
    <row r="9708" spans="2:3" hidden="1">
      <c r="B9708" s="2"/>
      <c r="C9708" s="2"/>
    </row>
    <row r="9709" spans="2:3" hidden="1">
      <c r="B9709" s="2"/>
      <c r="C9709" s="2"/>
    </row>
    <row r="9710" spans="2:3" hidden="1">
      <c r="B9710" s="2"/>
      <c r="C9710" s="2"/>
    </row>
    <row r="9711" spans="2:3" hidden="1">
      <c r="B9711" s="2"/>
      <c r="C9711" s="2"/>
    </row>
    <row r="9712" spans="2:3" hidden="1">
      <c r="B9712" s="2"/>
      <c r="C9712" s="2"/>
    </row>
    <row r="9713" spans="2:3" hidden="1">
      <c r="B9713" s="2"/>
      <c r="C9713" s="2"/>
    </row>
    <row r="9714" spans="2:3" hidden="1">
      <c r="B9714" s="2"/>
      <c r="C9714" s="2"/>
    </row>
    <row r="9715" spans="2:3" hidden="1">
      <c r="B9715" s="2"/>
      <c r="C9715" s="2"/>
    </row>
    <row r="9716" spans="2:3" hidden="1">
      <c r="B9716" s="2"/>
      <c r="C9716" s="2"/>
    </row>
    <row r="9717" spans="2:3" hidden="1">
      <c r="B9717" s="2"/>
      <c r="C9717" s="2"/>
    </row>
    <row r="9718" spans="2:3" hidden="1">
      <c r="B9718" s="2"/>
      <c r="C9718" s="2"/>
    </row>
    <row r="9719" spans="2:3" hidden="1">
      <c r="B9719" s="2"/>
      <c r="C9719" s="2"/>
    </row>
    <row r="9720" spans="2:3" hidden="1">
      <c r="B9720" s="2"/>
      <c r="C9720" s="2"/>
    </row>
    <row r="9721" spans="2:3" hidden="1">
      <c r="B9721" s="2"/>
      <c r="C9721" s="2"/>
    </row>
    <row r="9722" spans="2:3" hidden="1">
      <c r="B9722" s="2"/>
      <c r="C9722" s="2"/>
    </row>
    <row r="9723" spans="2:3" hidden="1">
      <c r="B9723" s="2"/>
      <c r="C9723" s="2"/>
    </row>
    <row r="9724" spans="2:3" hidden="1">
      <c r="B9724" s="2"/>
      <c r="C9724" s="2"/>
    </row>
    <row r="9725" spans="2:3" hidden="1">
      <c r="B9725" s="2"/>
      <c r="C9725" s="2"/>
    </row>
    <row r="9726" spans="2:3" hidden="1">
      <c r="B9726" s="2"/>
      <c r="C9726" s="2"/>
    </row>
    <row r="9727" spans="2:3" hidden="1">
      <c r="B9727" s="2"/>
      <c r="C9727" s="2"/>
    </row>
    <row r="9728" spans="2:3" hidden="1">
      <c r="B9728" s="2"/>
      <c r="C9728" s="2"/>
    </row>
    <row r="9729" spans="2:3" hidden="1">
      <c r="B9729" s="2"/>
      <c r="C9729" s="2"/>
    </row>
    <row r="9730" spans="2:3" hidden="1">
      <c r="B9730" s="2"/>
      <c r="C9730" s="2"/>
    </row>
    <row r="9731" spans="2:3" hidden="1">
      <c r="B9731" s="2"/>
      <c r="C9731" s="2"/>
    </row>
    <row r="9732" spans="2:3" hidden="1">
      <c r="B9732" s="2"/>
      <c r="C9732" s="2"/>
    </row>
    <row r="9733" spans="2:3" hidden="1">
      <c r="B9733" s="2"/>
      <c r="C9733" s="2"/>
    </row>
    <row r="9734" spans="2:3" hidden="1">
      <c r="B9734" s="2"/>
      <c r="C9734" s="2"/>
    </row>
    <row r="9735" spans="2:3" hidden="1">
      <c r="B9735" s="2"/>
      <c r="C9735" s="2"/>
    </row>
    <row r="9736" spans="2:3" hidden="1">
      <c r="B9736" s="2"/>
      <c r="C9736" s="2"/>
    </row>
    <row r="9737" spans="2:3" hidden="1">
      <c r="B9737" s="2"/>
      <c r="C9737" s="2"/>
    </row>
    <row r="9738" spans="2:3" hidden="1">
      <c r="B9738" s="2"/>
      <c r="C9738" s="2"/>
    </row>
    <row r="9739" spans="2:3" hidden="1">
      <c r="B9739" s="2"/>
      <c r="C9739" s="2"/>
    </row>
    <row r="9740" spans="2:3" hidden="1">
      <c r="B9740" s="2"/>
      <c r="C9740" s="2"/>
    </row>
    <row r="9741" spans="2:3" hidden="1">
      <c r="B9741" s="2"/>
      <c r="C9741" s="2"/>
    </row>
    <row r="9742" spans="2:3" hidden="1">
      <c r="B9742" s="2"/>
      <c r="C9742" s="2"/>
    </row>
    <row r="9743" spans="2:3" hidden="1">
      <c r="B9743" s="2"/>
      <c r="C9743" s="2"/>
    </row>
    <row r="9744" spans="2:3" hidden="1">
      <c r="B9744" s="2"/>
      <c r="C9744" s="2"/>
    </row>
    <row r="9745" spans="2:3" hidden="1">
      <c r="B9745" s="2"/>
      <c r="C9745" s="2"/>
    </row>
    <row r="9746" spans="2:3" hidden="1">
      <c r="B9746" s="2"/>
      <c r="C9746" s="2"/>
    </row>
    <row r="9747" spans="2:3" hidden="1">
      <c r="B9747" s="2"/>
      <c r="C9747" s="2"/>
    </row>
    <row r="9748" spans="2:3" hidden="1">
      <c r="B9748" s="2"/>
      <c r="C9748" s="2"/>
    </row>
    <row r="9749" spans="2:3" hidden="1">
      <c r="B9749" s="2"/>
      <c r="C9749" s="2"/>
    </row>
    <row r="9750" spans="2:3" hidden="1">
      <c r="B9750" s="2"/>
      <c r="C9750" s="2"/>
    </row>
    <row r="9751" spans="2:3" hidden="1">
      <c r="B9751" s="2"/>
      <c r="C9751" s="2"/>
    </row>
    <row r="9752" spans="2:3" hidden="1">
      <c r="B9752" s="2"/>
      <c r="C9752" s="2"/>
    </row>
    <row r="9753" spans="2:3" hidden="1">
      <c r="B9753" s="2"/>
      <c r="C9753" s="2"/>
    </row>
    <row r="9754" spans="2:3" hidden="1">
      <c r="B9754" s="2"/>
      <c r="C9754" s="2"/>
    </row>
    <row r="9755" spans="2:3" hidden="1">
      <c r="B9755" s="2"/>
      <c r="C9755" s="2"/>
    </row>
    <row r="9756" spans="2:3" hidden="1">
      <c r="B9756" s="2"/>
      <c r="C9756" s="2"/>
    </row>
    <row r="9757" spans="2:3" hidden="1">
      <c r="B9757" s="2"/>
      <c r="C9757" s="2"/>
    </row>
    <row r="9758" spans="2:3" hidden="1">
      <c r="B9758" s="2"/>
      <c r="C9758" s="2"/>
    </row>
    <row r="9759" spans="2:3" hidden="1">
      <c r="B9759" s="2"/>
      <c r="C9759" s="2"/>
    </row>
    <row r="9760" spans="2:3" hidden="1">
      <c r="B9760" s="2"/>
      <c r="C9760" s="2"/>
    </row>
    <row r="9761" spans="2:3" hidden="1">
      <c r="B9761" s="2"/>
      <c r="C9761" s="2"/>
    </row>
    <row r="9762" spans="2:3" hidden="1">
      <c r="B9762" s="2"/>
      <c r="C9762" s="2"/>
    </row>
    <row r="9763" spans="2:3" hidden="1">
      <c r="B9763" s="2"/>
      <c r="C9763" s="2"/>
    </row>
    <row r="9764" spans="2:3" hidden="1">
      <c r="B9764" s="2"/>
      <c r="C9764" s="2"/>
    </row>
    <row r="9765" spans="2:3" hidden="1">
      <c r="B9765" s="2"/>
      <c r="C9765" s="2"/>
    </row>
    <row r="9766" spans="2:3" hidden="1">
      <c r="B9766" s="2"/>
      <c r="C9766" s="2"/>
    </row>
    <row r="9767" spans="2:3" hidden="1">
      <c r="B9767" s="2"/>
      <c r="C9767" s="2"/>
    </row>
    <row r="9768" spans="2:3" hidden="1">
      <c r="B9768" s="2"/>
      <c r="C9768" s="2"/>
    </row>
    <row r="9769" spans="2:3" hidden="1">
      <c r="B9769" s="2"/>
      <c r="C9769" s="2"/>
    </row>
    <row r="9770" spans="2:3" hidden="1">
      <c r="B9770" s="2"/>
      <c r="C9770" s="2"/>
    </row>
    <row r="9771" spans="2:3" hidden="1">
      <c r="B9771" s="2"/>
      <c r="C9771" s="2"/>
    </row>
    <row r="9772" spans="2:3" hidden="1">
      <c r="B9772" s="2"/>
      <c r="C9772" s="2"/>
    </row>
    <row r="9773" spans="2:3" hidden="1">
      <c r="B9773" s="2"/>
      <c r="C9773" s="2"/>
    </row>
    <row r="9774" spans="2:3" hidden="1">
      <c r="B9774" s="2"/>
      <c r="C9774" s="2"/>
    </row>
    <row r="9775" spans="2:3" hidden="1">
      <c r="B9775" s="2"/>
      <c r="C9775" s="2"/>
    </row>
    <row r="9776" spans="2:3" hidden="1">
      <c r="B9776" s="2"/>
      <c r="C9776" s="2"/>
    </row>
    <row r="9777" spans="2:3" hidden="1">
      <c r="B9777" s="2"/>
      <c r="C9777" s="2"/>
    </row>
    <row r="9778" spans="2:3" hidden="1">
      <c r="B9778" s="2"/>
      <c r="C9778" s="2"/>
    </row>
    <row r="9779" spans="2:3" hidden="1">
      <c r="B9779" s="2"/>
      <c r="C9779" s="2"/>
    </row>
    <row r="9780" spans="2:3" hidden="1">
      <c r="B9780" s="2"/>
      <c r="C9780" s="2"/>
    </row>
    <row r="9781" spans="2:3" hidden="1">
      <c r="B9781" s="2"/>
      <c r="C9781" s="2"/>
    </row>
    <row r="9782" spans="2:3" hidden="1">
      <c r="B9782" s="2"/>
      <c r="C9782" s="2"/>
    </row>
    <row r="9783" spans="2:3" hidden="1">
      <c r="B9783" s="2"/>
      <c r="C9783" s="2"/>
    </row>
    <row r="9784" spans="2:3" hidden="1">
      <c r="B9784" s="2"/>
      <c r="C9784" s="2"/>
    </row>
    <row r="9785" spans="2:3" hidden="1">
      <c r="B9785" s="2"/>
      <c r="C9785" s="2"/>
    </row>
    <row r="9786" spans="2:3" hidden="1">
      <c r="B9786" s="2"/>
      <c r="C9786" s="2"/>
    </row>
    <row r="9787" spans="2:3" hidden="1">
      <c r="B9787" s="2"/>
      <c r="C9787" s="2"/>
    </row>
    <row r="9788" spans="2:3" hidden="1">
      <c r="B9788" s="2"/>
      <c r="C9788" s="2"/>
    </row>
    <row r="9789" spans="2:3" hidden="1">
      <c r="B9789" s="2"/>
      <c r="C9789" s="2"/>
    </row>
    <row r="9790" spans="2:3" hidden="1">
      <c r="B9790" s="2"/>
      <c r="C9790" s="2"/>
    </row>
    <row r="9791" spans="2:3" hidden="1">
      <c r="B9791" s="2"/>
      <c r="C9791" s="2"/>
    </row>
    <row r="9792" spans="2:3" hidden="1">
      <c r="B9792" s="2"/>
      <c r="C9792" s="2"/>
    </row>
    <row r="9793" spans="2:3" hidden="1">
      <c r="B9793" s="2"/>
      <c r="C9793" s="2"/>
    </row>
    <row r="9794" spans="2:3" hidden="1">
      <c r="B9794" s="2"/>
      <c r="C9794" s="2"/>
    </row>
    <row r="9795" spans="2:3" hidden="1">
      <c r="B9795" s="2"/>
      <c r="C9795" s="2"/>
    </row>
    <row r="9796" spans="2:3" hidden="1">
      <c r="B9796" s="2"/>
      <c r="C9796" s="2"/>
    </row>
    <row r="9797" spans="2:3" hidden="1">
      <c r="B9797" s="2"/>
      <c r="C9797" s="2"/>
    </row>
    <row r="9798" spans="2:3" hidden="1">
      <c r="B9798" s="2"/>
      <c r="C9798" s="2"/>
    </row>
    <row r="9799" spans="2:3" hidden="1">
      <c r="B9799" s="2"/>
      <c r="C9799" s="2"/>
    </row>
    <row r="9800" spans="2:3" hidden="1">
      <c r="B9800" s="2"/>
      <c r="C9800" s="2"/>
    </row>
    <row r="9801" spans="2:3" hidden="1">
      <c r="B9801" s="2"/>
      <c r="C9801" s="2"/>
    </row>
    <row r="9802" spans="2:3" hidden="1">
      <c r="B9802" s="2"/>
      <c r="C9802" s="2"/>
    </row>
    <row r="9803" spans="2:3" hidden="1">
      <c r="B9803" s="2"/>
      <c r="C9803" s="2"/>
    </row>
    <row r="9804" spans="2:3" hidden="1">
      <c r="B9804" s="2"/>
      <c r="C9804" s="2"/>
    </row>
    <row r="9805" spans="2:3" hidden="1">
      <c r="B9805" s="2"/>
      <c r="C9805" s="2"/>
    </row>
    <row r="9806" spans="2:3" hidden="1">
      <c r="B9806" s="2"/>
      <c r="C9806" s="2"/>
    </row>
    <row r="9807" spans="2:3" hidden="1">
      <c r="B9807" s="2"/>
      <c r="C9807" s="2"/>
    </row>
    <row r="9808" spans="2:3" hidden="1">
      <c r="B9808" s="2"/>
      <c r="C9808" s="2"/>
    </row>
    <row r="9809" spans="2:3" hidden="1">
      <c r="B9809" s="2"/>
      <c r="C9809" s="2"/>
    </row>
    <row r="9810" spans="2:3" hidden="1">
      <c r="B9810" s="2"/>
      <c r="C9810" s="2"/>
    </row>
    <row r="9811" spans="2:3" hidden="1">
      <c r="B9811" s="2"/>
      <c r="C9811" s="2"/>
    </row>
    <row r="9812" spans="2:3" hidden="1">
      <c r="B9812" s="2"/>
      <c r="C9812" s="2"/>
    </row>
    <row r="9813" spans="2:3" hidden="1">
      <c r="B9813" s="2"/>
      <c r="C9813" s="2"/>
    </row>
    <row r="9814" spans="2:3" hidden="1">
      <c r="B9814" s="2"/>
      <c r="C9814" s="2"/>
    </row>
    <row r="9815" spans="2:3" hidden="1">
      <c r="B9815" s="2"/>
      <c r="C9815" s="2"/>
    </row>
    <row r="9816" spans="2:3" hidden="1">
      <c r="B9816" s="2"/>
      <c r="C9816" s="2"/>
    </row>
    <row r="9817" spans="2:3" hidden="1">
      <c r="B9817" s="2"/>
      <c r="C9817" s="2"/>
    </row>
    <row r="9818" spans="2:3" hidden="1">
      <c r="B9818" s="2"/>
      <c r="C9818" s="2"/>
    </row>
    <row r="9819" spans="2:3" hidden="1">
      <c r="B9819" s="2"/>
      <c r="C9819" s="2"/>
    </row>
    <row r="9820" spans="2:3" hidden="1">
      <c r="B9820" s="2"/>
      <c r="C9820" s="2"/>
    </row>
    <row r="9821" spans="2:3" hidden="1">
      <c r="B9821" s="2"/>
      <c r="C9821" s="2"/>
    </row>
    <row r="9822" spans="2:3" hidden="1">
      <c r="B9822" s="2"/>
      <c r="C9822" s="2"/>
    </row>
    <row r="9823" spans="2:3" hidden="1">
      <c r="B9823" s="2"/>
      <c r="C9823" s="2"/>
    </row>
    <row r="9824" spans="2:3" hidden="1">
      <c r="B9824" s="2"/>
      <c r="C9824" s="2"/>
    </row>
    <row r="9825" spans="2:3" hidden="1">
      <c r="B9825" s="2"/>
      <c r="C9825" s="2"/>
    </row>
    <row r="9826" spans="2:3" hidden="1">
      <c r="B9826" s="2"/>
      <c r="C9826" s="2"/>
    </row>
    <row r="9827" spans="2:3" hidden="1">
      <c r="B9827" s="2"/>
      <c r="C9827" s="2"/>
    </row>
    <row r="9828" spans="2:3" hidden="1">
      <c r="B9828" s="2"/>
      <c r="C9828" s="2"/>
    </row>
    <row r="9829" spans="2:3" hidden="1">
      <c r="B9829" s="2"/>
      <c r="C9829" s="2"/>
    </row>
    <row r="9830" spans="2:3" hidden="1">
      <c r="B9830" s="2"/>
      <c r="C9830" s="2"/>
    </row>
    <row r="9831" spans="2:3" hidden="1">
      <c r="B9831" s="2"/>
      <c r="C9831" s="2"/>
    </row>
    <row r="9832" spans="2:3" hidden="1">
      <c r="B9832" s="2"/>
      <c r="C9832" s="2"/>
    </row>
    <row r="9833" spans="2:3" hidden="1">
      <c r="B9833" s="2"/>
      <c r="C9833" s="2"/>
    </row>
    <row r="9834" spans="2:3" hidden="1">
      <c r="B9834" s="2"/>
      <c r="C9834" s="2"/>
    </row>
    <row r="9835" spans="2:3" hidden="1">
      <c r="B9835" s="2"/>
      <c r="C9835" s="2"/>
    </row>
    <row r="9836" spans="2:3" hidden="1">
      <c r="B9836" s="2"/>
      <c r="C9836" s="2"/>
    </row>
    <row r="9837" spans="2:3" hidden="1">
      <c r="B9837" s="2"/>
      <c r="C9837" s="2"/>
    </row>
    <row r="9838" spans="2:3" hidden="1">
      <c r="B9838" s="2"/>
      <c r="C9838" s="2"/>
    </row>
    <row r="9839" spans="2:3" hidden="1">
      <c r="B9839" s="2"/>
      <c r="C9839" s="2"/>
    </row>
    <row r="9840" spans="2:3" hidden="1">
      <c r="B9840" s="2"/>
      <c r="C9840" s="2"/>
    </row>
    <row r="9841" spans="2:3" hidden="1">
      <c r="B9841" s="2"/>
      <c r="C9841" s="2"/>
    </row>
    <row r="9842" spans="2:3" hidden="1">
      <c r="B9842" s="2"/>
      <c r="C9842" s="2"/>
    </row>
    <row r="9843" spans="2:3" hidden="1">
      <c r="B9843" s="2"/>
      <c r="C9843" s="2"/>
    </row>
    <row r="9844" spans="2:3" hidden="1">
      <c r="B9844" s="2"/>
      <c r="C9844" s="2"/>
    </row>
    <row r="9845" spans="2:3" hidden="1">
      <c r="B9845" s="2"/>
      <c r="C9845" s="2"/>
    </row>
    <row r="9846" spans="2:3" hidden="1">
      <c r="B9846" s="2"/>
      <c r="C9846" s="2"/>
    </row>
    <row r="9847" spans="2:3" hidden="1">
      <c r="B9847" s="2"/>
      <c r="C9847" s="2"/>
    </row>
    <row r="9848" spans="2:3" hidden="1">
      <c r="B9848" s="2"/>
      <c r="C9848" s="2"/>
    </row>
    <row r="9849" spans="2:3" hidden="1">
      <c r="B9849" s="2"/>
      <c r="C9849" s="2"/>
    </row>
    <row r="9850" spans="2:3" hidden="1">
      <c r="B9850" s="2"/>
      <c r="C9850" s="2"/>
    </row>
    <row r="9851" spans="2:3" hidden="1">
      <c r="B9851" s="2"/>
      <c r="C9851" s="2"/>
    </row>
    <row r="9852" spans="2:3" hidden="1">
      <c r="B9852" s="2"/>
      <c r="C9852" s="2"/>
    </row>
    <row r="9853" spans="2:3" hidden="1">
      <c r="B9853" s="2"/>
      <c r="C9853" s="2"/>
    </row>
    <row r="9854" spans="2:3" hidden="1">
      <c r="B9854" s="2"/>
      <c r="C9854" s="2"/>
    </row>
    <row r="9855" spans="2:3" hidden="1">
      <c r="B9855" s="2"/>
      <c r="C9855" s="2"/>
    </row>
    <row r="9856" spans="2:3" hidden="1">
      <c r="B9856" s="2"/>
      <c r="C9856" s="2"/>
    </row>
    <row r="9857" spans="2:3" hidden="1">
      <c r="B9857" s="2"/>
      <c r="C9857" s="2"/>
    </row>
    <row r="9858" spans="2:3" hidden="1">
      <c r="B9858" s="2"/>
      <c r="C9858" s="2"/>
    </row>
    <row r="9859" spans="2:3" hidden="1">
      <c r="B9859" s="2"/>
      <c r="C9859" s="2"/>
    </row>
    <row r="9860" spans="2:3" hidden="1">
      <c r="B9860" s="2"/>
      <c r="C9860" s="2"/>
    </row>
    <row r="9861" spans="2:3" hidden="1">
      <c r="B9861" s="2"/>
      <c r="C9861" s="2"/>
    </row>
    <row r="9862" spans="2:3" hidden="1">
      <c r="B9862" s="2"/>
      <c r="C9862" s="2"/>
    </row>
    <row r="9863" spans="2:3" hidden="1">
      <c r="B9863" s="2"/>
      <c r="C9863" s="2"/>
    </row>
    <row r="9864" spans="2:3" hidden="1">
      <c r="B9864" s="2"/>
      <c r="C9864" s="2"/>
    </row>
    <row r="9865" spans="2:3" hidden="1">
      <c r="B9865" s="2"/>
      <c r="C9865" s="2"/>
    </row>
    <row r="9866" spans="2:3" hidden="1">
      <c r="B9866" s="2"/>
      <c r="C9866" s="2"/>
    </row>
    <row r="9867" spans="2:3" hidden="1">
      <c r="B9867" s="2"/>
      <c r="C9867" s="2"/>
    </row>
    <row r="9868" spans="2:3" hidden="1">
      <c r="B9868" s="2"/>
      <c r="C9868" s="2"/>
    </row>
    <row r="9869" spans="2:3" hidden="1">
      <c r="B9869" s="2"/>
      <c r="C9869" s="2"/>
    </row>
    <row r="9870" spans="2:3" hidden="1">
      <c r="B9870" s="2"/>
      <c r="C9870" s="2"/>
    </row>
    <row r="9871" spans="2:3" hidden="1">
      <c r="B9871" s="2"/>
      <c r="C9871" s="2"/>
    </row>
    <row r="9872" spans="2:3" hidden="1">
      <c r="B9872" s="2"/>
      <c r="C9872" s="2"/>
    </row>
    <row r="9873" spans="2:3" hidden="1">
      <c r="B9873" s="2"/>
      <c r="C9873" s="2"/>
    </row>
    <row r="9874" spans="2:3" hidden="1">
      <c r="B9874" s="2"/>
      <c r="C9874" s="2"/>
    </row>
    <row r="9875" spans="2:3" hidden="1">
      <c r="B9875" s="2"/>
      <c r="C9875" s="2"/>
    </row>
    <row r="9876" spans="2:3" hidden="1">
      <c r="B9876" s="2"/>
      <c r="C9876" s="2"/>
    </row>
    <row r="9877" spans="2:3" hidden="1">
      <c r="B9877" s="2"/>
      <c r="C9877" s="2"/>
    </row>
    <row r="9878" spans="2:3" hidden="1">
      <c r="B9878" s="2"/>
      <c r="C9878" s="2"/>
    </row>
    <row r="9879" spans="2:3" hidden="1">
      <c r="B9879" s="2"/>
      <c r="C9879" s="2"/>
    </row>
    <row r="9880" spans="2:3" hidden="1">
      <c r="B9880" s="2"/>
      <c r="C9880" s="2"/>
    </row>
    <row r="9881" spans="2:3" hidden="1">
      <c r="B9881" s="2"/>
      <c r="C9881" s="2"/>
    </row>
    <row r="9882" spans="2:3" hidden="1">
      <c r="B9882" s="2"/>
      <c r="C9882" s="2"/>
    </row>
    <row r="9883" spans="2:3" hidden="1">
      <c r="B9883" s="2"/>
      <c r="C9883" s="2"/>
    </row>
    <row r="9884" spans="2:3" hidden="1">
      <c r="B9884" s="2"/>
      <c r="C9884" s="2"/>
    </row>
    <row r="9885" spans="2:3" hidden="1">
      <c r="B9885" s="2"/>
      <c r="C9885" s="2"/>
    </row>
    <row r="9886" spans="2:3" hidden="1">
      <c r="B9886" s="2"/>
      <c r="C9886" s="2"/>
    </row>
    <row r="9887" spans="2:3" hidden="1">
      <c r="B9887" s="2"/>
      <c r="C9887" s="2"/>
    </row>
    <row r="9888" spans="2:3" hidden="1">
      <c r="B9888" s="2"/>
      <c r="C9888" s="2"/>
    </row>
    <row r="9889" spans="2:3" hidden="1">
      <c r="B9889" s="2"/>
      <c r="C9889" s="2"/>
    </row>
    <row r="9890" spans="2:3" hidden="1">
      <c r="B9890" s="2"/>
      <c r="C9890" s="2"/>
    </row>
    <row r="9891" spans="2:3" hidden="1">
      <c r="B9891" s="2"/>
      <c r="C9891" s="2"/>
    </row>
    <row r="9892" spans="2:3" hidden="1">
      <c r="B9892" s="2"/>
      <c r="C9892" s="2"/>
    </row>
    <row r="9893" spans="2:3" hidden="1">
      <c r="B9893" s="2"/>
      <c r="C9893" s="2"/>
    </row>
    <row r="9894" spans="2:3" hidden="1">
      <c r="B9894" s="2"/>
      <c r="C9894" s="2"/>
    </row>
    <row r="9895" spans="2:3" hidden="1">
      <c r="B9895" s="2"/>
      <c r="C9895" s="2"/>
    </row>
    <row r="9896" spans="2:3" hidden="1">
      <c r="B9896" s="2"/>
      <c r="C9896" s="2"/>
    </row>
    <row r="9897" spans="2:3" hidden="1">
      <c r="B9897" s="2"/>
      <c r="C9897" s="2"/>
    </row>
    <row r="9898" spans="2:3" hidden="1">
      <c r="B9898" s="2"/>
      <c r="C9898" s="2"/>
    </row>
    <row r="9899" spans="2:3" hidden="1">
      <c r="B9899" s="2"/>
      <c r="C9899" s="2"/>
    </row>
    <row r="9900" spans="2:3" hidden="1">
      <c r="B9900" s="2"/>
      <c r="C9900" s="2"/>
    </row>
    <row r="9901" spans="2:3" hidden="1">
      <c r="B9901" s="2"/>
      <c r="C9901" s="2"/>
    </row>
    <row r="9902" spans="2:3" hidden="1">
      <c r="B9902" s="2"/>
      <c r="C9902" s="2"/>
    </row>
    <row r="9903" spans="2:3" hidden="1">
      <c r="B9903" s="2"/>
      <c r="C9903" s="2"/>
    </row>
    <row r="9904" spans="2:3" hidden="1">
      <c r="B9904" s="2"/>
      <c r="C9904" s="2"/>
    </row>
    <row r="9905" spans="2:3" hidden="1">
      <c r="B9905" s="2"/>
      <c r="C9905" s="2"/>
    </row>
    <row r="9906" spans="2:3" hidden="1">
      <c r="B9906" s="2"/>
      <c r="C9906" s="2"/>
    </row>
    <row r="9907" spans="2:3" hidden="1">
      <c r="B9907" s="2"/>
      <c r="C9907" s="2"/>
    </row>
    <row r="9908" spans="2:3" hidden="1">
      <c r="B9908" s="2"/>
      <c r="C9908" s="2"/>
    </row>
    <row r="9909" spans="2:3" hidden="1">
      <c r="B9909" s="2"/>
      <c r="C9909" s="2"/>
    </row>
    <row r="9910" spans="2:3" hidden="1">
      <c r="B9910" s="2"/>
      <c r="C9910" s="2"/>
    </row>
    <row r="9911" spans="2:3" hidden="1">
      <c r="B9911" s="2"/>
      <c r="C9911" s="2"/>
    </row>
    <row r="9912" spans="2:3" hidden="1">
      <c r="B9912" s="2"/>
      <c r="C9912" s="2"/>
    </row>
    <row r="9913" spans="2:3" hidden="1">
      <c r="B9913" s="2"/>
      <c r="C9913" s="2"/>
    </row>
    <row r="9914" spans="2:3" hidden="1">
      <c r="B9914" s="2"/>
      <c r="C9914" s="2"/>
    </row>
    <row r="9915" spans="2:3" hidden="1">
      <c r="B9915" s="2"/>
      <c r="C9915" s="2"/>
    </row>
    <row r="9916" spans="2:3" hidden="1">
      <c r="B9916" s="2"/>
      <c r="C9916" s="2"/>
    </row>
    <row r="9917" spans="2:3" hidden="1">
      <c r="B9917" s="2"/>
      <c r="C9917" s="2"/>
    </row>
    <row r="9918" spans="2:3" hidden="1">
      <c r="B9918" s="2"/>
      <c r="C9918" s="2"/>
    </row>
    <row r="9919" spans="2:3" hidden="1">
      <c r="B9919" s="2"/>
      <c r="C9919" s="2"/>
    </row>
    <row r="9920" spans="2:3" hidden="1">
      <c r="B9920" s="2"/>
      <c r="C9920" s="2"/>
    </row>
    <row r="9921" spans="2:3" hidden="1">
      <c r="B9921" s="2"/>
      <c r="C9921" s="2"/>
    </row>
    <row r="9922" spans="2:3" hidden="1">
      <c r="B9922" s="2"/>
      <c r="C9922" s="2"/>
    </row>
    <row r="9923" spans="2:3" hidden="1">
      <c r="B9923" s="2"/>
      <c r="C9923" s="2"/>
    </row>
    <row r="9924" spans="2:3" hidden="1">
      <c r="B9924" s="2"/>
      <c r="C9924" s="2"/>
    </row>
    <row r="9925" spans="2:3" hidden="1">
      <c r="B9925" s="2"/>
      <c r="C9925" s="2"/>
    </row>
    <row r="9926" spans="2:3" hidden="1">
      <c r="B9926" s="2"/>
      <c r="C9926" s="2"/>
    </row>
    <row r="9927" spans="2:3" hidden="1">
      <c r="B9927" s="2"/>
      <c r="C9927" s="2"/>
    </row>
    <row r="9928" spans="2:3" hidden="1">
      <c r="B9928" s="2"/>
      <c r="C9928" s="2"/>
    </row>
    <row r="9929" spans="2:3" hidden="1">
      <c r="B9929" s="2"/>
      <c r="C9929" s="2"/>
    </row>
    <row r="9930" spans="2:3" hidden="1">
      <c r="B9930" s="2"/>
      <c r="C9930" s="2"/>
    </row>
    <row r="9931" spans="2:3" hidden="1">
      <c r="B9931" s="2"/>
      <c r="C9931" s="2"/>
    </row>
    <row r="9932" spans="2:3" hidden="1">
      <c r="B9932" s="2"/>
      <c r="C9932" s="2"/>
    </row>
    <row r="9933" spans="2:3" hidden="1">
      <c r="B9933" s="2"/>
      <c r="C9933" s="2"/>
    </row>
    <row r="9934" spans="2:3" hidden="1">
      <c r="B9934" s="2"/>
      <c r="C9934" s="2"/>
    </row>
    <row r="9935" spans="2:3" hidden="1">
      <c r="B9935" s="2"/>
      <c r="C9935" s="2"/>
    </row>
    <row r="9936" spans="2:3" hidden="1">
      <c r="B9936" s="2"/>
      <c r="C9936" s="2"/>
    </row>
    <row r="9937" spans="2:3" hidden="1">
      <c r="B9937" s="2"/>
      <c r="C9937" s="2"/>
    </row>
    <row r="9938" spans="2:3" hidden="1">
      <c r="B9938" s="2"/>
      <c r="C9938" s="2"/>
    </row>
    <row r="9939" spans="2:3" hidden="1">
      <c r="B9939" s="2"/>
      <c r="C9939" s="2"/>
    </row>
    <row r="9940" spans="2:3" hidden="1">
      <c r="B9940" s="2"/>
      <c r="C9940" s="2"/>
    </row>
    <row r="9941" spans="2:3" hidden="1">
      <c r="B9941" s="2"/>
      <c r="C9941" s="2"/>
    </row>
    <row r="9942" spans="2:3" hidden="1">
      <c r="B9942" s="2"/>
      <c r="C9942" s="2"/>
    </row>
    <row r="9943" spans="2:3" hidden="1">
      <c r="B9943" s="2"/>
      <c r="C9943" s="2"/>
    </row>
    <row r="9944" spans="2:3" hidden="1">
      <c r="B9944" s="2"/>
      <c r="C9944" s="2"/>
    </row>
    <row r="9945" spans="2:3" hidden="1">
      <c r="B9945" s="2"/>
      <c r="C9945" s="2"/>
    </row>
    <row r="9946" spans="2:3" hidden="1">
      <c r="B9946" s="2"/>
      <c r="C9946" s="2"/>
    </row>
    <row r="9947" spans="2:3" hidden="1">
      <c r="B9947" s="2"/>
      <c r="C9947" s="2"/>
    </row>
    <row r="9948" spans="2:3" hidden="1">
      <c r="B9948" s="2"/>
      <c r="C9948" s="2"/>
    </row>
    <row r="9949" spans="2:3" hidden="1">
      <c r="B9949" s="2"/>
      <c r="C9949" s="2"/>
    </row>
    <row r="9950" spans="2:3" hidden="1">
      <c r="B9950" s="2"/>
      <c r="C9950" s="2"/>
    </row>
    <row r="9951" spans="2:3" hidden="1">
      <c r="B9951" s="2"/>
      <c r="C9951" s="2"/>
    </row>
    <row r="9952" spans="2:3" hidden="1">
      <c r="B9952" s="2"/>
      <c r="C9952" s="2"/>
    </row>
    <row r="9953" spans="2:3" hidden="1">
      <c r="B9953" s="2"/>
      <c r="C9953" s="2"/>
    </row>
    <row r="9954" spans="2:3" hidden="1">
      <c r="B9954" s="2"/>
      <c r="C9954" s="2"/>
    </row>
    <row r="9955" spans="2:3" hidden="1">
      <c r="B9955" s="2"/>
      <c r="C9955" s="2"/>
    </row>
    <row r="9956" spans="2:3" hidden="1">
      <c r="B9956" s="2"/>
      <c r="C9956" s="2"/>
    </row>
    <row r="9957" spans="2:3" hidden="1">
      <c r="B9957" s="2"/>
      <c r="C9957" s="2"/>
    </row>
    <row r="9958" spans="2:3" hidden="1">
      <c r="B9958" s="2"/>
      <c r="C9958" s="2"/>
    </row>
    <row r="9959" spans="2:3" hidden="1">
      <c r="B9959" s="2"/>
      <c r="C9959" s="2"/>
    </row>
    <row r="9960" spans="2:3" hidden="1">
      <c r="B9960" s="2"/>
      <c r="C9960" s="2"/>
    </row>
    <row r="9961" spans="2:3" hidden="1">
      <c r="B9961" s="2"/>
      <c r="C9961" s="2"/>
    </row>
    <row r="9962" spans="2:3" hidden="1">
      <c r="B9962" s="2"/>
      <c r="C9962" s="2"/>
    </row>
    <row r="9963" spans="2:3" hidden="1">
      <c r="B9963" s="2"/>
      <c r="C9963" s="2"/>
    </row>
    <row r="9964" spans="2:3" hidden="1">
      <c r="B9964" s="2"/>
      <c r="C9964" s="2"/>
    </row>
    <row r="9965" spans="2:3" hidden="1">
      <c r="B9965" s="2"/>
      <c r="C9965" s="2"/>
    </row>
    <row r="9966" spans="2:3" hidden="1">
      <c r="B9966" s="2"/>
      <c r="C9966" s="2"/>
    </row>
    <row r="9967" spans="2:3" hidden="1">
      <c r="B9967" s="2"/>
      <c r="C9967" s="2"/>
    </row>
    <row r="9968" spans="2:3" hidden="1">
      <c r="B9968" s="2"/>
      <c r="C9968" s="2"/>
    </row>
    <row r="9969" spans="2:3" hidden="1">
      <c r="B9969" s="2"/>
      <c r="C9969" s="2"/>
    </row>
    <row r="9970" spans="2:3" hidden="1">
      <c r="B9970" s="2"/>
      <c r="C9970" s="2"/>
    </row>
    <row r="9971" spans="2:3" hidden="1">
      <c r="B9971" s="2"/>
      <c r="C9971" s="2"/>
    </row>
    <row r="9972" spans="2:3" hidden="1">
      <c r="B9972" s="2"/>
      <c r="C9972" s="2"/>
    </row>
    <row r="9973" spans="2:3" hidden="1">
      <c r="B9973" s="2"/>
      <c r="C9973" s="2"/>
    </row>
    <row r="9974" spans="2:3" hidden="1">
      <c r="B9974" s="2"/>
      <c r="C9974" s="2"/>
    </row>
    <row r="9975" spans="2:3" hidden="1">
      <c r="B9975" s="2"/>
      <c r="C9975" s="2"/>
    </row>
    <row r="9976" spans="2:3" hidden="1">
      <c r="B9976" s="2"/>
      <c r="C9976" s="2"/>
    </row>
    <row r="9977" spans="2:3" hidden="1">
      <c r="B9977" s="2"/>
      <c r="C9977" s="2"/>
    </row>
    <row r="9978" spans="2:3" hidden="1">
      <c r="B9978" s="2"/>
      <c r="C9978" s="2"/>
    </row>
    <row r="9979" spans="2:3" hidden="1">
      <c r="B9979" s="2"/>
      <c r="C9979" s="2"/>
    </row>
    <row r="9980" spans="2:3" hidden="1">
      <c r="B9980" s="2"/>
      <c r="C9980" s="2"/>
    </row>
    <row r="9981" spans="2:3" hidden="1">
      <c r="B9981" s="2"/>
      <c r="C9981" s="2"/>
    </row>
    <row r="9982" spans="2:3" hidden="1">
      <c r="B9982" s="2"/>
      <c r="C9982" s="2"/>
    </row>
    <row r="9983" spans="2:3" hidden="1">
      <c r="B9983" s="2"/>
      <c r="C9983" s="2"/>
    </row>
    <row r="9984" spans="2:3" hidden="1">
      <c r="B9984" s="2"/>
      <c r="C9984" s="2"/>
    </row>
    <row r="9985" spans="2:3" hidden="1">
      <c r="B9985" s="2"/>
      <c r="C9985" s="2"/>
    </row>
    <row r="9986" spans="2:3" hidden="1">
      <c r="B9986" s="2"/>
      <c r="C9986" s="2"/>
    </row>
    <row r="9987" spans="2:3" hidden="1">
      <c r="B9987" s="2"/>
      <c r="C9987" s="2"/>
    </row>
    <row r="9988" spans="2:3" hidden="1">
      <c r="B9988" s="2"/>
      <c r="C9988" s="2"/>
    </row>
    <row r="9989" spans="2:3" hidden="1">
      <c r="B9989" s="2"/>
      <c r="C9989" s="2"/>
    </row>
    <row r="9990" spans="2:3" hidden="1">
      <c r="B9990" s="2"/>
      <c r="C9990" s="2"/>
    </row>
    <row r="9991" spans="2:3" hidden="1">
      <c r="B9991" s="2"/>
      <c r="C9991" s="2"/>
    </row>
    <row r="9992" spans="2:3" hidden="1">
      <c r="B9992" s="2"/>
      <c r="C9992" s="2"/>
    </row>
    <row r="9993" spans="2:3" hidden="1">
      <c r="B9993" s="2"/>
      <c r="C9993" s="2"/>
    </row>
    <row r="9994" spans="2:3" hidden="1">
      <c r="B9994" s="2"/>
      <c r="C9994" s="2"/>
    </row>
    <row r="9995" spans="2:3" hidden="1">
      <c r="B9995" s="2"/>
      <c r="C9995" s="2"/>
    </row>
    <row r="9996" spans="2:3" hidden="1">
      <c r="B9996" s="2"/>
      <c r="C9996" s="2"/>
    </row>
    <row r="9997" spans="2:3" hidden="1">
      <c r="B9997" s="2"/>
      <c r="C9997" s="2"/>
    </row>
    <row r="9998" spans="2:3" hidden="1">
      <c r="B9998" s="2"/>
      <c r="C9998" s="2"/>
    </row>
    <row r="9999" spans="2:3" hidden="1">
      <c r="B9999" s="2"/>
      <c r="C9999" s="2"/>
    </row>
    <row r="10000" spans="2:3" hidden="1">
      <c r="B10000" s="2"/>
      <c r="C10000" s="2"/>
    </row>
    <row r="10001" spans="2:3" hidden="1">
      <c r="B10001" s="2"/>
      <c r="C10001" s="2"/>
    </row>
    <row r="10002" spans="2:3" hidden="1">
      <c r="B10002" s="2"/>
      <c r="C10002" s="2"/>
    </row>
    <row r="10003" spans="2:3" hidden="1">
      <c r="B10003" s="2"/>
      <c r="C10003" s="2"/>
    </row>
    <row r="10004" spans="2:3" hidden="1">
      <c r="B10004" s="2"/>
      <c r="C10004" s="2"/>
    </row>
    <row r="10005" spans="2:3" hidden="1">
      <c r="B10005" s="2"/>
      <c r="C10005" s="2"/>
    </row>
    <row r="10006" spans="2:3" hidden="1">
      <c r="B10006" s="2"/>
      <c r="C10006" s="2"/>
    </row>
    <row r="10007" spans="2:3" hidden="1">
      <c r="B10007" s="2"/>
      <c r="C10007" s="2"/>
    </row>
    <row r="10008" spans="2:3" hidden="1">
      <c r="B10008" s="2"/>
      <c r="C10008" s="2"/>
    </row>
    <row r="10009" spans="2:3" hidden="1">
      <c r="B10009" s="2"/>
      <c r="C10009" s="2"/>
    </row>
    <row r="10010" spans="2:3" hidden="1">
      <c r="B10010" s="2"/>
      <c r="C10010" s="2"/>
    </row>
    <row r="10011" spans="2:3" hidden="1">
      <c r="B10011" s="2"/>
      <c r="C10011" s="2"/>
    </row>
    <row r="10012" spans="2:3" hidden="1">
      <c r="B10012" s="2"/>
      <c r="C10012" s="2"/>
    </row>
    <row r="10013" spans="2:3" hidden="1">
      <c r="B10013" s="2"/>
      <c r="C10013" s="2"/>
    </row>
    <row r="10014" spans="2:3" hidden="1">
      <c r="B10014" s="2"/>
      <c r="C10014" s="2"/>
    </row>
    <row r="10015" spans="2:3" hidden="1">
      <c r="B10015" s="2"/>
      <c r="C10015" s="2"/>
    </row>
    <row r="10016" spans="2:3" hidden="1">
      <c r="B10016" s="2"/>
      <c r="C10016" s="2"/>
    </row>
    <row r="10017" spans="2:3" hidden="1">
      <c r="B10017" s="2"/>
      <c r="C10017" s="2"/>
    </row>
    <row r="10018" spans="2:3" hidden="1">
      <c r="B10018" s="2"/>
      <c r="C10018" s="2"/>
    </row>
    <row r="10019" spans="2:3" hidden="1">
      <c r="B10019" s="2"/>
      <c r="C10019" s="2"/>
    </row>
    <row r="10020" spans="2:3" hidden="1">
      <c r="B10020" s="2"/>
      <c r="C10020" s="2"/>
    </row>
    <row r="10021" spans="2:3" hidden="1">
      <c r="B10021" s="2"/>
      <c r="C10021" s="2"/>
    </row>
    <row r="10022" spans="2:3" hidden="1">
      <c r="B10022" s="2"/>
      <c r="C10022" s="2"/>
    </row>
    <row r="10023" spans="2:3" hidden="1">
      <c r="B10023" s="2"/>
      <c r="C10023" s="2"/>
    </row>
    <row r="10024" spans="2:3" hidden="1">
      <c r="B10024" s="2"/>
      <c r="C10024" s="2"/>
    </row>
    <row r="10025" spans="2:3" hidden="1">
      <c r="B10025" s="2"/>
      <c r="C10025" s="2"/>
    </row>
    <row r="10026" spans="2:3" hidden="1">
      <c r="B10026" s="2"/>
      <c r="C10026" s="2"/>
    </row>
    <row r="10027" spans="2:3" hidden="1">
      <c r="B10027" s="2"/>
      <c r="C10027" s="2"/>
    </row>
    <row r="10028" spans="2:3" hidden="1">
      <c r="B10028" s="2"/>
      <c r="C10028" s="2"/>
    </row>
    <row r="10029" spans="2:3" hidden="1">
      <c r="B10029" s="2"/>
      <c r="C10029" s="2"/>
    </row>
    <row r="10030" spans="2:3" hidden="1">
      <c r="B10030" s="2"/>
      <c r="C10030" s="2"/>
    </row>
    <row r="10031" spans="2:3" hidden="1">
      <c r="B10031" s="2"/>
      <c r="C10031" s="2"/>
    </row>
    <row r="10032" spans="2:3" hidden="1">
      <c r="B10032" s="2"/>
      <c r="C10032" s="2"/>
    </row>
    <row r="10033" spans="2:3" hidden="1">
      <c r="B10033" s="2"/>
      <c r="C10033" s="2"/>
    </row>
    <row r="10034" spans="2:3" hidden="1">
      <c r="B10034" s="2"/>
      <c r="C10034" s="2"/>
    </row>
    <row r="10035" spans="2:3" hidden="1">
      <c r="B10035" s="2"/>
      <c r="C10035" s="2"/>
    </row>
    <row r="10036" spans="2:3" hidden="1">
      <c r="B10036" s="2"/>
      <c r="C10036" s="2"/>
    </row>
    <row r="10037" spans="2:3" hidden="1">
      <c r="B10037" s="2"/>
      <c r="C10037" s="2"/>
    </row>
    <row r="10038" spans="2:3" hidden="1">
      <c r="B10038" s="2"/>
      <c r="C10038" s="2"/>
    </row>
    <row r="10039" spans="2:3" hidden="1">
      <c r="B10039" s="2"/>
      <c r="C10039" s="2"/>
    </row>
    <row r="10040" spans="2:3" hidden="1">
      <c r="B10040" s="2"/>
      <c r="C10040" s="2"/>
    </row>
    <row r="10041" spans="2:3" hidden="1">
      <c r="B10041" s="2"/>
      <c r="C10041" s="2"/>
    </row>
    <row r="10042" spans="2:3" hidden="1">
      <c r="B10042" s="2"/>
      <c r="C10042" s="2"/>
    </row>
    <row r="10043" spans="2:3" hidden="1">
      <c r="B10043" s="2"/>
      <c r="C10043" s="2"/>
    </row>
    <row r="10044" spans="2:3" hidden="1">
      <c r="B10044" s="2"/>
      <c r="C10044" s="2"/>
    </row>
    <row r="10045" spans="2:3" hidden="1">
      <c r="B10045" s="2"/>
      <c r="C10045" s="2"/>
    </row>
    <row r="10046" spans="2:3" hidden="1">
      <c r="B10046" s="2"/>
      <c r="C10046" s="2"/>
    </row>
    <row r="10047" spans="2:3" hidden="1">
      <c r="B10047" s="2"/>
      <c r="C10047" s="2"/>
    </row>
    <row r="10048" spans="2:3" hidden="1">
      <c r="B10048" s="2"/>
      <c r="C10048" s="2"/>
    </row>
    <row r="10049" spans="2:3" hidden="1">
      <c r="B10049" s="2"/>
      <c r="C10049" s="2"/>
    </row>
    <row r="10050" spans="2:3" hidden="1">
      <c r="B10050" s="2"/>
      <c r="C10050" s="2"/>
    </row>
    <row r="10051" spans="2:3" hidden="1">
      <c r="B10051" s="2"/>
      <c r="C10051" s="2"/>
    </row>
    <row r="10052" spans="2:3" hidden="1">
      <c r="B10052" s="2"/>
      <c r="C10052" s="2"/>
    </row>
    <row r="10053" spans="2:3" hidden="1">
      <c r="B10053" s="2"/>
      <c r="C10053" s="2"/>
    </row>
    <row r="10054" spans="2:3" hidden="1">
      <c r="B10054" s="2"/>
      <c r="C10054" s="2"/>
    </row>
    <row r="10055" spans="2:3" hidden="1">
      <c r="B10055" s="2"/>
      <c r="C10055" s="2"/>
    </row>
    <row r="10056" spans="2:3" hidden="1">
      <c r="B10056" s="2"/>
      <c r="C10056" s="2"/>
    </row>
    <row r="10057" spans="2:3" hidden="1">
      <c r="B10057" s="2"/>
      <c r="C10057" s="2"/>
    </row>
    <row r="10058" spans="2:3" hidden="1">
      <c r="B10058" s="2"/>
      <c r="C10058" s="2"/>
    </row>
    <row r="10059" spans="2:3" hidden="1">
      <c r="B10059" s="2"/>
      <c r="C10059" s="2"/>
    </row>
    <row r="10060" spans="2:3" hidden="1">
      <c r="B10060" s="2"/>
      <c r="C10060" s="2"/>
    </row>
    <row r="10061" spans="2:3" hidden="1">
      <c r="B10061" s="2"/>
      <c r="C10061" s="2"/>
    </row>
    <row r="10062" spans="2:3" hidden="1">
      <c r="B10062" s="2"/>
      <c r="C10062" s="2"/>
    </row>
    <row r="10063" spans="2:3" hidden="1">
      <c r="B10063" s="2"/>
      <c r="C10063" s="2"/>
    </row>
    <row r="10064" spans="2:3" hidden="1">
      <c r="B10064" s="2"/>
      <c r="C10064" s="2"/>
    </row>
    <row r="10065" spans="2:3" hidden="1">
      <c r="B10065" s="2"/>
      <c r="C10065" s="2"/>
    </row>
    <row r="10066" spans="2:3" hidden="1">
      <c r="B10066" s="2"/>
      <c r="C10066" s="2"/>
    </row>
    <row r="10067" spans="2:3" hidden="1">
      <c r="B10067" s="2"/>
      <c r="C10067" s="2"/>
    </row>
    <row r="10068" spans="2:3" hidden="1">
      <c r="B10068" s="2"/>
      <c r="C10068" s="2"/>
    </row>
    <row r="10069" spans="2:3" hidden="1">
      <c r="B10069" s="2"/>
      <c r="C10069" s="2"/>
    </row>
    <row r="10070" spans="2:3" hidden="1">
      <c r="B10070" s="2"/>
      <c r="C10070" s="2"/>
    </row>
    <row r="10071" spans="2:3" hidden="1">
      <c r="B10071" s="2"/>
      <c r="C10071" s="2"/>
    </row>
    <row r="10072" spans="2:3" hidden="1">
      <c r="B10072" s="2"/>
      <c r="C10072" s="2"/>
    </row>
    <row r="10073" spans="2:3" hidden="1">
      <c r="B10073" s="2"/>
      <c r="C10073" s="2"/>
    </row>
    <row r="10074" spans="2:3" hidden="1">
      <c r="B10074" s="2"/>
      <c r="C10074" s="2"/>
    </row>
    <row r="10075" spans="2:3" hidden="1">
      <c r="B10075" s="2"/>
      <c r="C10075" s="2"/>
    </row>
    <row r="10076" spans="2:3" hidden="1">
      <c r="B10076" s="2"/>
      <c r="C10076" s="2"/>
    </row>
    <row r="10077" spans="2:3" hidden="1">
      <c r="B10077" s="2"/>
      <c r="C10077" s="2"/>
    </row>
    <row r="10078" spans="2:3" hidden="1">
      <c r="B10078" s="2"/>
      <c r="C10078" s="2"/>
    </row>
    <row r="10079" spans="2:3" hidden="1">
      <c r="B10079" s="2"/>
      <c r="C10079" s="2"/>
    </row>
    <row r="10080" spans="2:3" hidden="1">
      <c r="B10080" s="2"/>
      <c r="C10080" s="2"/>
    </row>
    <row r="10081" spans="2:3" hidden="1">
      <c r="B10081" s="2"/>
      <c r="C10081" s="2"/>
    </row>
    <row r="10082" spans="2:3" hidden="1">
      <c r="B10082" s="2"/>
      <c r="C10082" s="2"/>
    </row>
    <row r="10083" spans="2:3" hidden="1">
      <c r="B10083" s="2"/>
      <c r="C10083" s="2"/>
    </row>
    <row r="10084" spans="2:3" hidden="1">
      <c r="B10084" s="2"/>
      <c r="C10084" s="2"/>
    </row>
    <row r="10085" spans="2:3" hidden="1">
      <c r="B10085" s="2"/>
      <c r="C10085" s="2"/>
    </row>
    <row r="10086" spans="2:3" hidden="1">
      <c r="B10086" s="2"/>
      <c r="C10086" s="2"/>
    </row>
    <row r="10087" spans="2:3" hidden="1">
      <c r="B10087" s="2"/>
      <c r="C10087" s="2"/>
    </row>
    <row r="10088" spans="2:3" hidden="1">
      <c r="B10088" s="2"/>
      <c r="C10088" s="2"/>
    </row>
    <row r="10089" spans="2:3" hidden="1">
      <c r="B10089" s="2"/>
      <c r="C10089" s="2"/>
    </row>
    <row r="10090" spans="2:3" hidden="1">
      <c r="B10090" s="2"/>
      <c r="C10090" s="2"/>
    </row>
    <row r="10091" spans="2:3" hidden="1">
      <c r="B10091" s="2"/>
      <c r="C10091" s="2"/>
    </row>
    <row r="10092" spans="2:3" hidden="1">
      <c r="B10092" s="2"/>
      <c r="C10092" s="2"/>
    </row>
    <row r="10093" spans="2:3" hidden="1">
      <c r="B10093" s="2"/>
      <c r="C10093" s="2"/>
    </row>
    <row r="10094" spans="2:3" hidden="1">
      <c r="B10094" s="2"/>
      <c r="C10094" s="2"/>
    </row>
    <row r="10095" spans="2:3" hidden="1">
      <c r="B10095" s="2"/>
      <c r="C10095" s="2"/>
    </row>
    <row r="10096" spans="2:3" hidden="1">
      <c r="B10096" s="2"/>
      <c r="C10096" s="2"/>
    </row>
    <row r="10097" spans="2:3" hidden="1">
      <c r="B10097" s="2"/>
      <c r="C10097" s="2"/>
    </row>
    <row r="10098" spans="2:3" hidden="1">
      <c r="B10098" s="2"/>
      <c r="C10098" s="2"/>
    </row>
    <row r="10099" spans="2:3" hidden="1">
      <c r="B10099" s="2"/>
      <c r="C10099" s="2"/>
    </row>
    <row r="10100" spans="2:3" hidden="1">
      <c r="B10100" s="2"/>
      <c r="C10100" s="2"/>
    </row>
    <row r="10101" spans="2:3" hidden="1">
      <c r="B10101" s="2"/>
      <c r="C10101" s="2"/>
    </row>
    <row r="10102" spans="2:3" hidden="1">
      <c r="B10102" s="2"/>
      <c r="C10102" s="2"/>
    </row>
    <row r="10103" spans="2:3" hidden="1">
      <c r="B10103" s="2"/>
      <c r="C10103" s="2"/>
    </row>
    <row r="10104" spans="2:3" hidden="1">
      <c r="B10104" s="2"/>
      <c r="C10104" s="2"/>
    </row>
    <row r="10105" spans="2:3" hidden="1">
      <c r="B10105" s="2"/>
      <c r="C10105" s="2"/>
    </row>
    <row r="10106" spans="2:3" hidden="1">
      <c r="B10106" s="2"/>
      <c r="C10106" s="2"/>
    </row>
    <row r="10107" spans="2:3" hidden="1">
      <c r="B10107" s="2"/>
      <c r="C10107" s="2"/>
    </row>
    <row r="10108" spans="2:3" hidden="1">
      <c r="B10108" s="2"/>
      <c r="C10108" s="2"/>
    </row>
    <row r="10109" spans="2:3" hidden="1">
      <c r="B10109" s="2"/>
      <c r="C10109" s="2"/>
    </row>
    <row r="10110" spans="2:3" hidden="1">
      <c r="B10110" s="2"/>
      <c r="C10110" s="2"/>
    </row>
    <row r="10111" spans="2:3" hidden="1">
      <c r="B10111" s="2"/>
      <c r="C10111" s="2"/>
    </row>
    <row r="10112" spans="2:3" hidden="1">
      <c r="B10112" s="2"/>
      <c r="C10112" s="2"/>
    </row>
    <row r="10113" spans="2:3" hidden="1">
      <c r="B10113" s="2"/>
      <c r="C10113" s="2"/>
    </row>
    <row r="10114" spans="2:3" hidden="1">
      <c r="B10114" s="2"/>
      <c r="C10114" s="2"/>
    </row>
    <row r="10115" spans="2:3" hidden="1">
      <c r="B10115" s="2"/>
      <c r="C10115" s="2"/>
    </row>
    <row r="10116" spans="2:3" hidden="1">
      <c r="B10116" s="2"/>
      <c r="C10116" s="2"/>
    </row>
    <row r="10117" spans="2:3" hidden="1">
      <c r="B10117" s="2"/>
      <c r="C10117" s="2"/>
    </row>
    <row r="10118" spans="2:3" hidden="1">
      <c r="B10118" s="2"/>
      <c r="C10118" s="2"/>
    </row>
    <row r="10119" spans="2:3" hidden="1">
      <c r="B10119" s="2"/>
      <c r="C10119" s="2"/>
    </row>
    <row r="10120" spans="2:3" hidden="1">
      <c r="B10120" s="2"/>
      <c r="C10120" s="2"/>
    </row>
    <row r="10121" spans="2:3" hidden="1">
      <c r="B10121" s="2"/>
      <c r="C10121" s="2"/>
    </row>
    <row r="10122" spans="2:3" hidden="1">
      <c r="B10122" s="2"/>
      <c r="C10122" s="2"/>
    </row>
    <row r="10123" spans="2:3" hidden="1">
      <c r="B10123" s="2"/>
      <c r="C10123" s="2"/>
    </row>
    <row r="10124" spans="2:3" hidden="1">
      <c r="B10124" s="2"/>
      <c r="C10124" s="2"/>
    </row>
    <row r="10125" spans="2:3" hidden="1">
      <c r="B10125" s="2"/>
      <c r="C10125" s="2"/>
    </row>
    <row r="10126" spans="2:3" hidden="1">
      <c r="B10126" s="2"/>
      <c r="C10126" s="2"/>
    </row>
    <row r="10127" spans="2:3" hidden="1">
      <c r="B10127" s="2"/>
      <c r="C10127" s="2"/>
    </row>
    <row r="10128" spans="2:3" hidden="1">
      <c r="B10128" s="2"/>
      <c r="C10128" s="2"/>
    </row>
    <row r="10129" spans="2:3" hidden="1">
      <c r="B10129" s="2"/>
      <c r="C10129" s="2"/>
    </row>
    <row r="10130" spans="2:3" hidden="1">
      <c r="B10130" s="2"/>
      <c r="C10130" s="2"/>
    </row>
    <row r="10131" spans="2:3" hidden="1">
      <c r="B10131" s="2"/>
      <c r="C10131" s="2"/>
    </row>
    <row r="10132" spans="2:3" hidden="1">
      <c r="B10132" s="2"/>
      <c r="C10132" s="2"/>
    </row>
    <row r="10133" spans="2:3" hidden="1">
      <c r="B10133" s="2"/>
      <c r="C10133" s="2"/>
    </row>
    <row r="10134" spans="2:3" hidden="1">
      <c r="B10134" s="2"/>
      <c r="C10134" s="2"/>
    </row>
    <row r="10135" spans="2:3" hidden="1">
      <c r="B10135" s="2"/>
      <c r="C10135" s="2"/>
    </row>
    <row r="10136" spans="2:3" hidden="1">
      <c r="B10136" s="2"/>
      <c r="C10136" s="2"/>
    </row>
    <row r="10137" spans="2:3" hidden="1">
      <c r="B10137" s="2"/>
      <c r="C10137" s="2"/>
    </row>
    <row r="10138" spans="2:3" hidden="1">
      <c r="B10138" s="2"/>
      <c r="C10138" s="2"/>
    </row>
    <row r="10139" spans="2:3" hidden="1">
      <c r="B10139" s="2"/>
      <c r="C10139" s="2"/>
    </row>
    <row r="10140" spans="2:3" hidden="1">
      <c r="B10140" s="2"/>
      <c r="C10140" s="2"/>
    </row>
    <row r="10141" spans="2:3" hidden="1">
      <c r="B10141" s="2"/>
      <c r="C10141" s="2"/>
    </row>
    <row r="10142" spans="2:3" hidden="1">
      <c r="B10142" s="2"/>
      <c r="C10142" s="2"/>
    </row>
    <row r="10143" spans="2:3" hidden="1">
      <c r="B10143" s="2"/>
      <c r="C10143" s="2"/>
    </row>
    <row r="10144" spans="2:3" hidden="1">
      <c r="B10144" s="2"/>
      <c r="C10144" s="2"/>
    </row>
    <row r="10145" spans="2:3" hidden="1">
      <c r="B10145" s="2"/>
      <c r="C10145" s="2"/>
    </row>
    <row r="10146" spans="2:3" hidden="1">
      <c r="B10146" s="2"/>
      <c r="C10146" s="2"/>
    </row>
    <row r="10147" spans="2:3" hidden="1">
      <c r="B10147" s="2"/>
      <c r="C10147" s="2"/>
    </row>
    <row r="10148" spans="2:3" hidden="1">
      <c r="B10148" s="2"/>
      <c r="C10148" s="2"/>
    </row>
    <row r="10149" spans="2:3" hidden="1">
      <c r="B10149" s="2"/>
      <c r="C10149" s="2"/>
    </row>
    <row r="10150" spans="2:3" hidden="1">
      <c r="B10150" s="2"/>
      <c r="C10150" s="2"/>
    </row>
    <row r="10151" spans="2:3" hidden="1">
      <c r="B10151" s="2"/>
      <c r="C10151" s="2"/>
    </row>
    <row r="10152" spans="2:3" hidden="1">
      <c r="B10152" s="2"/>
      <c r="C10152" s="2"/>
    </row>
    <row r="10153" spans="2:3" hidden="1">
      <c r="B10153" s="2"/>
      <c r="C10153" s="2"/>
    </row>
    <row r="10154" spans="2:3" hidden="1">
      <c r="B10154" s="2"/>
      <c r="C10154" s="2"/>
    </row>
    <row r="10155" spans="2:3" hidden="1">
      <c r="B10155" s="2"/>
      <c r="C10155" s="2"/>
    </row>
    <row r="10156" spans="2:3" hidden="1">
      <c r="B10156" s="2"/>
      <c r="C10156" s="2"/>
    </row>
    <row r="10157" spans="2:3" hidden="1">
      <c r="B10157" s="2"/>
      <c r="C10157" s="2"/>
    </row>
    <row r="10158" spans="2:3" hidden="1">
      <c r="B10158" s="2"/>
      <c r="C10158" s="2"/>
    </row>
    <row r="10159" spans="2:3" hidden="1">
      <c r="B10159" s="2"/>
      <c r="C10159" s="2"/>
    </row>
    <row r="10160" spans="2:3" hidden="1">
      <c r="B10160" s="2"/>
      <c r="C10160" s="2"/>
    </row>
    <row r="10161" spans="2:3" hidden="1">
      <c r="B10161" s="2"/>
      <c r="C10161" s="2"/>
    </row>
    <row r="10162" spans="2:3" hidden="1">
      <c r="B10162" s="2"/>
      <c r="C10162" s="2"/>
    </row>
    <row r="10163" spans="2:3" hidden="1">
      <c r="B10163" s="2"/>
      <c r="C10163" s="2"/>
    </row>
    <row r="10164" spans="2:3" hidden="1">
      <c r="B10164" s="2"/>
      <c r="C10164" s="2"/>
    </row>
    <row r="10165" spans="2:3" hidden="1">
      <c r="B10165" s="2"/>
      <c r="C10165" s="2"/>
    </row>
    <row r="10166" spans="2:3" hidden="1">
      <c r="B10166" s="2"/>
      <c r="C10166" s="2"/>
    </row>
    <row r="10167" spans="2:3" hidden="1">
      <c r="B10167" s="2"/>
      <c r="C10167" s="2"/>
    </row>
    <row r="10168" spans="2:3" hidden="1">
      <c r="B10168" s="2"/>
      <c r="C10168" s="2"/>
    </row>
    <row r="10169" spans="2:3" hidden="1">
      <c r="B10169" s="2"/>
      <c r="C10169" s="2"/>
    </row>
    <row r="10170" spans="2:3" hidden="1">
      <c r="B10170" s="2"/>
      <c r="C10170" s="2"/>
    </row>
    <row r="10171" spans="2:3" hidden="1">
      <c r="B10171" s="2"/>
      <c r="C10171" s="2"/>
    </row>
    <row r="10172" spans="2:3" hidden="1">
      <c r="B10172" s="2"/>
      <c r="C10172" s="2"/>
    </row>
    <row r="10173" spans="2:3" hidden="1">
      <c r="B10173" s="2"/>
      <c r="C10173" s="2"/>
    </row>
    <row r="10174" spans="2:3" hidden="1">
      <c r="B10174" s="2"/>
      <c r="C10174" s="2"/>
    </row>
    <row r="10175" spans="2:3" hidden="1">
      <c r="B10175" s="2"/>
      <c r="C10175" s="2"/>
    </row>
    <row r="10176" spans="2:3" hidden="1">
      <c r="B10176" s="2"/>
      <c r="C10176" s="2"/>
    </row>
    <row r="10177" spans="2:3" hidden="1">
      <c r="B10177" s="2"/>
      <c r="C10177" s="2"/>
    </row>
    <row r="10178" spans="2:3" hidden="1">
      <c r="B10178" s="2"/>
      <c r="C10178" s="2"/>
    </row>
    <row r="10179" spans="2:3" hidden="1">
      <c r="B10179" s="2"/>
      <c r="C10179" s="2"/>
    </row>
    <row r="10180" spans="2:3" hidden="1">
      <c r="B10180" s="2"/>
      <c r="C10180" s="2"/>
    </row>
    <row r="10181" spans="2:3" hidden="1">
      <c r="B10181" s="2"/>
      <c r="C10181" s="2"/>
    </row>
    <row r="10182" spans="2:3" hidden="1">
      <c r="B10182" s="2"/>
      <c r="C10182" s="2"/>
    </row>
    <row r="10183" spans="2:3" hidden="1">
      <c r="B10183" s="2"/>
      <c r="C10183" s="2"/>
    </row>
    <row r="10184" spans="2:3" hidden="1">
      <c r="B10184" s="2"/>
      <c r="C10184" s="2"/>
    </row>
    <row r="10185" spans="2:3" hidden="1">
      <c r="B10185" s="2"/>
      <c r="C10185" s="2"/>
    </row>
    <row r="10186" spans="2:3" hidden="1">
      <c r="B10186" s="2"/>
      <c r="C10186" s="2"/>
    </row>
    <row r="10187" spans="2:3" hidden="1">
      <c r="B10187" s="2"/>
      <c r="C10187" s="2"/>
    </row>
    <row r="10188" spans="2:3" hidden="1">
      <c r="B10188" s="2"/>
      <c r="C10188" s="2"/>
    </row>
    <row r="10189" spans="2:3" hidden="1">
      <c r="B10189" s="2"/>
      <c r="C10189" s="2"/>
    </row>
    <row r="10190" spans="2:3" hidden="1">
      <c r="B10190" s="2"/>
      <c r="C10190" s="2"/>
    </row>
    <row r="10191" spans="2:3" hidden="1">
      <c r="B10191" s="2"/>
      <c r="C10191" s="2"/>
    </row>
    <row r="10192" spans="2:3" hidden="1">
      <c r="B10192" s="2"/>
      <c r="C10192" s="2"/>
    </row>
    <row r="10193" spans="2:3" hidden="1">
      <c r="B10193" s="2"/>
      <c r="C10193" s="2"/>
    </row>
    <row r="10194" spans="2:3" hidden="1">
      <c r="B10194" s="2"/>
      <c r="C10194" s="2"/>
    </row>
    <row r="10195" spans="2:3" hidden="1">
      <c r="B10195" s="2"/>
      <c r="C10195" s="2"/>
    </row>
    <row r="10196" spans="2:3" hidden="1">
      <c r="B10196" s="2"/>
      <c r="C10196" s="2"/>
    </row>
    <row r="10197" spans="2:3" hidden="1">
      <c r="B10197" s="2"/>
      <c r="C10197" s="2"/>
    </row>
    <row r="10198" spans="2:3" hidden="1">
      <c r="B10198" s="2"/>
      <c r="C10198" s="2"/>
    </row>
    <row r="10199" spans="2:3" hidden="1">
      <c r="B10199" s="2"/>
      <c r="C10199" s="2"/>
    </row>
    <row r="10200" spans="2:3" hidden="1">
      <c r="B10200" s="2"/>
      <c r="C10200" s="2"/>
    </row>
    <row r="10201" spans="2:3" hidden="1">
      <c r="B10201" s="2"/>
      <c r="C10201" s="2"/>
    </row>
    <row r="10202" spans="2:3" hidden="1">
      <c r="B10202" s="2"/>
      <c r="C10202" s="2"/>
    </row>
    <row r="10203" spans="2:3" hidden="1">
      <c r="B10203" s="2"/>
      <c r="C10203" s="2"/>
    </row>
    <row r="10204" spans="2:3" hidden="1">
      <c r="B10204" s="2"/>
      <c r="C10204" s="2"/>
    </row>
    <row r="10205" spans="2:3" hidden="1">
      <c r="B10205" s="2"/>
      <c r="C10205" s="2"/>
    </row>
    <row r="10206" spans="2:3" hidden="1">
      <c r="B10206" s="2"/>
      <c r="C10206" s="2"/>
    </row>
    <row r="10207" spans="2:3" hidden="1">
      <c r="B10207" s="2"/>
      <c r="C10207" s="2"/>
    </row>
    <row r="10208" spans="2:3" hidden="1">
      <c r="B10208" s="2"/>
      <c r="C10208" s="2"/>
    </row>
    <row r="10209" spans="2:3" hidden="1">
      <c r="B10209" s="2"/>
      <c r="C10209" s="2"/>
    </row>
    <row r="10210" spans="2:3" hidden="1">
      <c r="B10210" s="2"/>
      <c r="C10210" s="2"/>
    </row>
    <row r="10211" spans="2:3" hidden="1">
      <c r="B10211" s="2"/>
      <c r="C10211" s="2"/>
    </row>
    <row r="10212" spans="2:3" hidden="1">
      <c r="B10212" s="2"/>
      <c r="C10212" s="2"/>
    </row>
    <row r="10213" spans="2:3" hidden="1">
      <c r="B10213" s="2"/>
      <c r="C10213" s="2"/>
    </row>
    <row r="10214" spans="2:3" hidden="1">
      <c r="B10214" s="2"/>
      <c r="C10214" s="2"/>
    </row>
    <row r="10215" spans="2:3" hidden="1">
      <c r="B10215" s="2"/>
      <c r="C10215" s="2"/>
    </row>
    <row r="10216" spans="2:3" hidden="1">
      <c r="B10216" s="2"/>
      <c r="C10216" s="2"/>
    </row>
    <row r="10217" spans="2:3" hidden="1">
      <c r="B10217" s="2"/>
      <c r="C10217" s="2"/>
    </row>
    <row r="10218" spans="2:3" hidden="1">
      <c r="B10218" s="2"/>
      <c r="C10218" s="2"/>
    </row>
    <row r="10219" spans="2:3" hidden="1">
      <c r="B10219" s="2"/>
      <c r="C10219" s="2"/>
    </row>
    <row r="10220" spans="2:3" hidden="1">
      <c r="B10220" s="2"/>
      <c r="C10220" s="2"/>
    </row>
    <row r="10221" spans="2:3" hidden="1">
      <c r="B10221" s="2"/>
      <c r="C10221" s="2"/>
    </row>
    <row r="10222" spans="2:3" hidden="1">
      <c r="B10222" s="2"/>
      <c r="C10222" s="2"/>
    </row>
    <row r="10223" spans="2:3" hidden="1">
      <c r="B10223" s="2"/>
      <c r="C10223" s="2"/>
    </row>
    <row r="10224" spans="2:3" hidden="1">
      <c r="B10224" s="2"/>
      <c r="C10224" s="2"/>
    </row>
    <row r="10225" spans="2:3" hidden="1">
      <c r="B10225" s="2"/>
      <c r="C10225" s="2"/>
    </row>
    <row r="10226" spans="2:3" hidden="1">
      <c r="B10226" s="2"/>
      <c r="C10226" s="2"/>
    </row>
    <row r="10227" spans="2:3" hidden="1">
      <c r="B10227" s="2"/>
      <c r="C10227" s="2"/>
    </row>
    <row r="10228" spans="2:3" hidden="1">
      <c r="B10228" s="2"/>
      <c r="C10228" s="2"/>
    </row>
    <row r="10229" spans="2:3" hidden="1">
      <c r="B10229" s="2"/>
      <c r="C10229" s="2"/>
    </row>
    <row r="10230" spans="2:3" hidden="1">
      <c r="B10230" s="2"/>
      <c r="C10230" s="2"/>
    </row>
    <row r="10231" spans="2:3" hidden="1">
      <c r="B10231" s="2"/>
      <c r="C10231" s="2"/>
    </row>
    <row r="10232" spans="2:3" hidden="1">
      <c r="B10232" s="2"/>
      <c r="C10232" s="2"/>
    </row>
    <row r="10233" spans="2:3" hidden="1">
      <c r="B10233" s="2"/>
      <c r="C10233" s="2"/>
    </row>
    <row r="10234" spans="2:3" hidden="1">
      <c r="B10234" s="2"/>
      <c r="C10234" s="2"/>
    </row>
    <row r="10235" spans="2:3" hidden="1">
      <c r="B10235" s="2"/>
      <c r="C10235" s="2"/>
    </row>
    <row r="10236" spans="2:3" hidden="1">
      <c r="B10236" s="2"/>
      <c r="C10236" s="2"/>
    </row>
    <row r="10237" spans="2:3" hidden="1">
      <c r="B10237" s="2"/>
      <c r="C10237" s="2"/>
    </row>
    <row r="10238" spans="2:3" hidden="1">
      <c r="B10238" s="2"/>
      <c r="C10238" s="2"/>
    </row>
    <row r="10239" spans="2:3" hidden="1">
      <c r="B10239" s="2"/>
      <c r="C10239" s="2"/>
    </row>
    <row r="10240" spans="2:3" hidden="1">
      <c r="B10240" s="2"/>
      <c r="C10240" s="2"/>
    </row>
    <row r="10241" spans="2:3" hidden="1">
      <c r="B10241" s="2"/>
      <c r="C10241" s="2"/>
    </row>
    <row r="10242" spans="2:3" hidden="1">
      <c r="B10242" s="2"/>
      <c r="C10242" s="2"/>
    </row>
    <row r="10243" spans="2:3" hidden="1">
      <c r="B10243" s="2"/>
      <c r="C10243" s="2"/>
    </row>
    <row r="10244" spans="2:3" hidden="1">
      <c r="B10244" s="2"/>
      <c r="C10244" s="2"/>
    </row>
    <row r="10245" spans="2:3" hidden="1">
      <c r="B10245" s="2"/>
      <c r="C10245" s="2"/>
    </row>
    <row r="10246" spans="2:3" hidden="1">
      <c r="B10246" s="2"/>
      <c r="C10246" s="2"/>
    </row>
    <row r="10247" spans="2:3" hidden="1">
      <c r="B10247" s="2"/>
      <c r="C10247" s="2"/>
    </row>
    <row r="10248" spans="2:3" hidden="1">
      <c r="B10248" s="2"/>
      <c r="C10248" s="2"/>
    </row>
    <row r="10249" spans="2:3" hidden="1">
      <c r="B10249" s="2"/>
      <c r="C10249" s="2"/>
    </row>
    <row r="10250" spans="2:3" hidden="1">
      <c r="B10250" s="2"/>
      <c r="C10250" s="2"/>
    </row>
    <row r="10251" spans="2:3" hidden="1">
      <c r="B10251" s="2"/>
      <c r="C10251" s="2"/>
    </row>
    <row r="10252" spans="2:3" hidden="1">
      <c r="B10252" s="2"/>
      <c r="C10252" s="2"/>
    </row>
    <row r="10253" spans="2:3" hidden="1">
      <c r="B10253" s="2"/>
      <c r="C10253" s="2"/>
    </row>
    <row r="10254" spans="2:3" hidden="1">
      <c r="B10254" s="2"/>
      <c r="C10254" s="2"/>
    </row>
    <row r="10255" spans="2:3" hidden="1">
      <c r="B10255" s="2"/>
      <c r="C10255" s="2"/>
    </row>
    <row r="10256" spans="2:3" hidden="1">
      <c r="B10256" s="2"/>
      <c r="C10256" s="2"/>
    </row>
    <row r="10257" spans="2:3" hidden="1">
      <c r="B10257" s="2"/>
      <c r="C10257" s="2"/>
    </row>
    <row r="10258" spans="2:3" hidden="1">
      <c r="B10258" s="2"/>
      <c r="C10258" s="2"/>
    </row>
    <row r="10259" spans="2:3" hidden="1">
      <c r="B10259" s="2"/>
      <c r="C10259" s="2"/>
    </row>
    <row r="10260" spans="2:3" hidden="1">
      <c r="B10260" s="2"/>
      <c r="C10260" s="2"/>
    </row>
    <row r="10261" spans="2:3" hidden="1">
      <c r="B10261" s="2"/>
      <c r="C10261" s="2"/>
    </row>
    <row r="10262" spans="2:3" hidden="1">
      <c r="B10262" s="2"/>
      <c r="C10262" s="2"/>
    </row>
    <row r="10263" spans="2:3" hidden="1">
      <c r="B10263" s="2"/>
      <c r="C10263" s="2"/>
    </row>
    <row r="10264" spans="2:3" hidden="1">
      <c r="B10264" s="2"/>
      <c r="C10264" s="2"/>
    </row>
    <row r="10265" spans="2:3" hidden="1">
      <c r="B10265" s="2"/>
      <c r="C10265" s="2"/>
    </row>
    <row r="10266" spans="2:3" hidden="1">
      <c r="B10266" s="2"/>
      <c r="C10266" s="2"/>
    </row>
    <row r="10267" spans="2:3" hidden="1">
      <c r="B10267" s="2"/>
      <c r="C10267" s="2"/>
    </row>
    <row r="10268" spans="2:3" hidden="1">
      <c r="B10268" s="2"/>
      <c r="C10268" s="2"/>
    </row>
    <row r="10269" spans="2:3" hidden="1">
      <c r="B10269" s="2"/>
      <c r="C10269" s="2"/>
    </row>
    <row r="10270" spans="2:3" hidden="1">
      <c r="B10270" s="2"/>
      <c r="C10270" s="2"/>
    </row>
    <row r="10271" spans="2:3" hidden="1">
      <c r="B10271" s="2"/>
      <c r="C10271" s="2"/>
    </row>
    <row r="10272" spans="2:3" hidden="1">
      <c r="B10272" s="2"/>
      <c r="C10272" s="2"/>
    </row>
    <row r="10273" spans="2:3" hidden="1">
      <c r="B10273" s="2"/>
      <c r="C10273" s="2"/>
    </row>
    <row r="10274" spans="2:3" hidden="1">
      <c r="B10274" s="2"/>
      <c r="C10274" s="2"/>
    </row>
    <row r="10275" spans="2:3" hidden="1">
      <c r="B10275" s="2"/>
      <c r="C10275" s="2"/>
    </row>
    <row r="10276" spans="2:3" hidden="1">
      <c r="B10276" s="2"/>
      <c r="C10276" s="2"/>
    </row>
    <row r="10277" spans="2:3" hidden="1">
      <c r="B10277" s="2"/>
      <c r="C10277" s="2"/>
    </row>
    <row r="10278" spans="2:3" hidden="1">
      <c r="B10278" s="2"/>
      <c r="C10278" s="2"/>
    </row>
    <row r="10279" spans="2:3" hidden="1">
      <c r="B10279" s="2"/>
      <c r="C10279" s="2"/>
    </row>
    <row r="10280" spans="2:3" hidden="1">
      <c r="B10280" s="2"/>
      <c r="C10280" s="2"/>
    </row>
    <row r="10281" spans="2:3" hidden="1">
      <c r="B10281" s="2"/>
      <c r="C10281" s="2"/>
    </row>
    <row r="10282" spans="2:3" hidden="1">
      <c r="B10282" s="2"/>
      <c r="C10282" s="2"/>
    </row>
    <row r="10283" spans="2:3" hidden="1">
      <c r="B10283" s="2"/>
      <c r="C10283" s="2"/>
    </row>
    <row r="10284" spans="2:3" hidden="1">
      <c r="B10284" s="2"/>
      <c r="C10284" s="2"/>
    </row>
    <row r="10285" spans="2:3" hidden="1">
      <c r="B10285" s="2"/>
      <c r="C10285" s="2"/>
    </row>
    <row r="10286" spans="2:3" hidden="1">
      <c r="B10286" s="2"/>
      <c r="C10286" s="2"/>
    </row>
    <row r="10287" spans="2:3" hidden="1">
      <c r="B10287" s="2"/>
      <c r="C10287" s="2"/>
    </row>
    <row r="10288" spans="2:3" hidden="1">
      <c r="B10288" s="2"/>
      <c r="C10288" s="2"/>
    </row>
    <row r="10289" spans="2:3" hidden="1">
      <c r="B10289" s="2"/>
      <c r="C10289" s="2"/>
    </row>
    <row r="10290" spans="2:3" hidden="1">
      <c r="B10290" s="2"/>
      <c r="C10290" s="2"/>
    </row>
    <row r="10291" spans="2:3" hidden="1">
      <c r="B10291" s="2"/>
      <c r="C10291" s="2"/>
    </row>
    <row r="10292" spans="2:3" hidden="1">
      <c r="B10292" s="2"/>
      <c r="C10292" s="2"/>
    </row>
    <row r="10293" spans="2:3" hidden="1">
      <c r="B10293" s="2"/>
      <c r="C10293" s="2"/>
    </row>
    <row r="10294" spans="2:3" hidden="1">
      <c r="B10294" s="2"/>
      <c r="C10294" s="2"/>
    </row>
    <row r="10295" spans="2:3" hidden="1">
      <c r="B10295" s="2"/>
      <c r="C10295" s="2"/>
    </row>
    <row r="10296" spans="2:3" hidden="1">
      <c r="B10296" s="2"/>
      <c r="C10296" s="2"/>
    </row>
    <row r="10297" spans="2:3" hidden="1">
      <c r="B10297" s="2"/>
      <c r="C10297" s="2"/>
    </row>
    <row r="10298" spans="2:3" hidden="1">
      <c r="B10298" s="2"/>
      <c r="C10298" s="2"/>
    </row>
    <row r="10299" spans="2:3" hidden="1">
      <c r="B10299" s="2"/>
      <c r="C10299" s="2"/>
    </row>
    <row r="10300" spans="2:3" hidden="1">
      <c r="B10300" s="2"/>
      <c r="C10300" s="2"/>
    </row>
    <row r="10301" spans="2:3" hidden="1">
      <c r="B10301" s="2"/>
      <c r="C10301" s="2"/>
    </row>
    <row r="10302" spans="2:3" hidden="1">
      <c r="B10302" s="2"/>
      <c r="C10302" s="2"/>
    </row>
    <row r="10303" spans="2:3" hidden="1">
      <c r="B10303" s="2"/>
      <c r="C10303" s="2"/>
    </row>
    <row r="10304" spans="2:3" hidden="1">
      <c r="B10304" s="2"/>
      <c r="C10304" s="2"/>
    </row>
    <row r="10305" spans="2:3" hidden="1">
      <c r="B10305" s="2"/>
      <c r="C10305" s="2"/>
    </row>
    <row r="10306" spans="2:3" hidden="1">
      <c r="B10306" s="2"/>
      <c r="C10306" s="2"/>
    </row>
    <row r="10307" spans="2:3" hidden="1">
      <c r="B10307" s="2"/>
      <c r="C10307" s="2"/>
    </row>
    <row r="10308" spans="2:3" hidden="1">
      <c r="B10308" s="2"/>
      <c r="C10308" s="2"/>
    </row>
    <row r="10309" spans="2:3" hidden="1">
      <c r="B10309" s="2"/>
      <c r="C10309" s="2"/>
    </row>
    <row r="10310" spans="2:3" hidden="1">
      <c r="B10310" s="2"/>
      <c r="C10310" s="2"/>
    </row>
    <row r="10311" spans="2:3" hidden="1">
      <c r="B10311" s="2"/>
      <c r="C10311" s="2"/>
    </row>
    <row r="10312" spans="2:3" hidden="1">
      <c r="B10312" s="2"/>
      <c r="C10312" s="2"/>
    </row>
    <row r="10313" spans="2:3" hidden="1">
      <c r="B10313" s="2"/>
      <c r="C10313" s="2"/>
    </row>
    <row r="10314" spans="2:3" hidden="1">
      <c r="B10314" s="2"/>
      <c r="C10314" s="2"/>
    </row>
    <row r="10315" spans="2:3" hidden="1">
      <c r="B10315" s="2"/>
      <c r="C10315" s="2"/>
    </row>
    <row r="10316" spans="2:3" hidden="1">
      <c r="B10316" s="2"/>
      <c r="C10316" s="2"/>
    </row>
    <row r="10317" spans="2:3" hidden="1">
      <c r="B10317" s="2"/>
      <c r="C10317" s="2"/>
    </row>
    <row r="10318" spans="2:3" hidden="1">
      <c r="B10318" s="2"/>
      <c r="C10318" s="2"/>
    </row>
    <row r="10319" spans="2:3" hidden="1">
      <c r="B10319" s="2"/>
      <c r="C10319" s="2"/>
    </row>
    <row r="10320" spans="2:3" hidden="1">
      <c r="B10320" s="2"/>
      <c r="C10320" s="2"/>
    </row>
    <row r="10321" spans="2:3" hidden="1">
      <c r="B10321" s="2"/>
      <c r="C10321" s="2"/>
    </row>
    <row r="10322" spans="2:3" hidden="1">
      <c r="B10322" s="2"/>
      <c r="C10322" s="2"/>
    </row>
    <row r="10323" spans="2:3" hidden="1">
      <c r="B10323" s="2"/>
      <c r="C10323" s="2"/>
    </row>
    <row r="10324" spans="2:3" hidden="1">
      <c r="B10324" s="2"/>
      <c r="C10324" s="2"/>
    </row>
    <row r="10325" spans="2:3" hidden="1">
      <c r="B10325" s="2"/>
      <c r="C10325" s="2"/>
    </row>
    <row r="10326" spans="2:3" hidden="1">
      <c r="B10326" s="2"/>
      <c r="C10326" s="2"/>
    </row>
    <row r="10327" spans="2:3" hidden="1">
      <c r="B10327" s="2"/>
      <c r="C10327" s="2"/>
    </row>
    <row r="10328" spans="2:3" hidden="1">
      <c r="B10328" s="2"/>
      <c r="C10328" s="2"/>
    </row>
    <row r="10329" spans="2:3" hidden="1">
      <c r="B10329" s="2"/>
      <c r="C10329" s="2"/>
    </row>
    <row r="10330" spans="2:3" hidden="1">
      <c r="B10330" s="2"/>
      <c r="C10330" s="2"/>
    </row>
    <row r="10331" spans="2:3" hidden="1">
      <c r="B10331" s="2"/>
      <c r="C10331" s="2"/>
    </row>
    <row r="10332" spans="2:3" hidden="1">
      <c r="B10332" s="2"/>
      <c r="C10332" s="2"/>
    </row>
    <row r="10333" spans="2:3" hidden="1">
      <c r="B10333" s="2"/>
      <c r="C10333" s="2"/>
    </row>
    <row r="10334" spans="2:3" hidden="1">
      <c r="B10334" s="2"/>
      <c r="C10334" s="2"/>
    </row>
    <row r="10335" spans="2:3" hidden="1">
      <c r="B10335" s="2"/>
      <c r="C10335" s="2"/>
    </row>
    <row r="10336" spans="2:3" hidden="1">
      <c r="B10336" s="2"/>
      <c r="C10336" s="2"/>
    </row>
    <row r="10337" spans="2:3" hidden="1">
      <c r="B10337" s="2"/>
      <c r="C10337" s="2"/>
    </row>
    <row r="10338" spans="2:3" hidden="1">
      <c r="B10338" s="2"/>
      <c r="C10338" s="2"/>
    </row>
    <row r="10339" spans="2:3" hidden="1">
      <c r="B10339" s="2"/>
      <c r="C10339" s="2"/>
    </row>
    <row r="10340" spans="2:3" hidden="1">
      <c r="B10340" s="2"/>
      <c r="C10340" s="2"/>
    </row>
    <row r="10341" spans="2:3" hidden="1">
      <c r="B10341" s="2"/>
      <c r="C10341" s="2"/>
    </row>
    <row r="10342" spans="2:3" hidden="1">
      <c r="B10342" s="2"/>
      <c r="C10342" s="2"/>
    </row>
    <row r="10343" spans="2:3" hidden="1">
      <c r="B10343" s="2"/>
      <c r="C10343" s="2"/>
    </row>
    <row r="10344" spans="2:3" hidden="1">
      <c r="B10344" s="2"/>
      <c r="C10344" s="2"/>
    </row>
    <row r="10345" spans="2:3" hidden="1">
      <c r="B10345" s="2"/>
      <c r="C10345" s="2"/>
    </row>
    <row r="10346" spans="2:3" hidden="1">
      <c r="B10346" s="2"/>
      <c r="C10346" s="2"/>
    </row>
    <row r="10347" spans="2:3" hidden="1">
      <c r="B10347" s="2"/>
      <c r="C10347" s="2"/>
    </row>
    <row r="10348" spans="2:3" hidden="1">
      <c r="B10348" s="2"/>
      <c r="C10348" s="2"/>
    </row>
    <row r="10349" spans="2:3" hidden="1">
      <c r="B10349" s="2"/>
      <c r="C10349" s="2"/>
    </row>
    <row r="10350" spans="2:3" hidden="1">
      <c r="B10350" s="2"/>
      <c r="C10350" s="2"/>
    </row>
    <row r="10351" spans="2:3" hidden="1">
      <c r="B10351" s="2"/>
      <c r="C10351" s="2"/>
    </row>
    <row r="10352" spans="2:3" hidden="1">
      <c r="B10352" s="2"/>
      <c r="C10352" s="2"/>
    </row>
    <row r="10353" spans="2:3" hidden="1">
      <c r="B10353" s="2"/>
      <c r="C10353" s="2"/>
    </row>
    <row r="10354" spans="2:3" hidden="1">
      <c r="B10354" s="2"/>
      <c r="C10354" s="2"/>
    </row>
    <row r="10355" spans="2:3" hidden="1">
      <c r="B10355" s="2"/>
      <c r="C10355" s="2"/>
    </row>
    <row r="10356" spans="2:3" hidden="1">
      <c r="B10356" s="2"/>
      <c r="C10356" s="2"/>
    </row>
    <row r="10357" spans="2:3" hidden="1">
      <c r="B10357" s="2"/>
      <c r="C10357" s="2"/>
    </row>
    <row r="10358" spans="2:3" hidden="1">
      <c r="B10358" s="2"/>
      <c r="C10358" s="2"/>
    </row>
    <row r="10359" spans="2:3" hidden="1">
      <c r="B10359" s="2"/>
      <c r="C10359" s="2"/>
    </row>
    <row r="10360" spans="2:3" hidden="1">
      <c r="B10360" s="2"/>
      <c r="C10360" s="2"/>
    </row>
    <row r="10361" spans="2:3" hidden="1">
      <c r="B10361" s="2"/>
      <c r="C10361" s="2"/>
    </row>
    <row r="10362" spans="2:3" hidden="1">
      <c r="B10362" s="2"/>
      <c r="C10362" s="2"/>
    </row>
    <row r="10363" spans="2:3" hidden="1">
      <c r="B10363" s="2"/>
      <c r="C10363" s="2"/>
    </row>
    <row r="10364" spans="2:3" hidden="1">
      <c r="B10364" s="2"/>
      <c r="C10364" s="2"/>
    </row>
    <row r="10365" spans="2:3" hidden="1">
      <c r="B10365" s="2"/>
      <c r="C10365" s="2"/>
    </row>
    <row r="10366" spans="2:3" hidden="1">
      <c r="B10366" s="2"/>
      <c r="C10366" s="2"/>
    </row>
    <row r="10367" spans="2:3" hidden="1">
      <c r="B10367" s="2"/>
      <c r="C10367" s="2"/>
    </row>
    <row r="10368" spans="2:3" hidden="1">
      <c r="B10368" s="2"/>
      <c r="C10368" s="2"/>
    </row>
    <row r="10369" spans="2:3" hidden="1">
      <c r="B10369" s="2"/>
      <c r="C10369" s="2"/>
    </row>
    <row r="10370" spans="2:3" hidden="1">
      <c r="B10370" s="2"/>
      <c r="C10370" s="2"/>
    </row>
    <row r="10371" spans="2:3" hidden="1">
      <c r="B10371" s="2"/>
      <c r="C10371" s="2"/>
    </row>
    <row r="10372" spans="2:3" hidden="1">
      <c r="B10372" s="2"/>
      <c r="C10372" s="2"/>
    </row>
    <row r="10373" spans="2:3" hidden="1">
      <c r="B10373" s="2"/>
      <c r="C10373" s="2"/>
    </row>
    <row r="10374" spans="2:3" hidden="1">
      <c r="B10374" s="2"/>
      <c r="C10374" s="2"/>
    </row>
    <row r="10375" spans="2:3" hidden="1">
      <c r="B10375" s="2"/>
      <c r="C10375" s="2"/>
    </row>
    <row r="10376" spans="2:3" hidden="1">
      <c r="B10376" s="2"/>
      <c r="C10376" s="2"/>
    </row>
    <row r="10377" spans="2:3" hidden="1">
      <c r="B10377" s="2"/>
      <c r="C10377" s="2"/>
    </row>
    <row r="10378" spans="2:3" hidden="1">
      <c r="B10378" s="2"/>
      <c r="C10378" s="2"/>
    </row>
    <row r="10379" spans="2:3" hidden="1">
      <c r="B10379" s="2"/>
      <c r="C10379" s="2"/>
    </row>
    <row r="10380" spans="2:3" hidden="1">
      <c r="B10380" s="2"/>
      <c r="C10380" s="2"/>
    </row>
    <row r="10381" spans="2:3" hidden="1">
      <c r="B10381" s="2"/>
      <c r="C10381" s="2"/>
    </row>
    <row r="10382" spans="2:3" hidden="1">
      <c r="B10382" s="2"/>
      <c r="C10382" s="2"/>
    </row>
    <row r="10383" spans="2:3" hidden="1">
      <c r="B10383" s="2"/>
      <c r="C10383" s="2"/>
    </row>
    <row r="10384" spans="2:3" hidden="1">
      <c r="B10384" s="2"/>
      <c r="C10384" s="2"/>
    </row>
    <row r="10385" spans="2:3" hidden="1">
      <c r="B10385" s="2"/>
      <c r="C10385" s="2"/>
    </row>
    <row r="10386" spans="2:3" hidden="1">
      <c r="B10386" s="2"/>
      <c r="C10386" s="2"/>
    </row>
    <row r="10387" spans="2:3" hidden="1">
      <c r="B10387" s="2"/>
      <c r="C10387" s="2"/>
    </row>
    <row r="10388" spans="2:3" hidden="1">
      <c r="B10388" s="2"/>
      <c r="C10388" s="2"/>
    </row>
    <row r="10389" spans="2:3" hidden="1">
      <c r="B10389" s="2"/>
      <c r="C10389" s="2"/>
    </row>
    <row r="10390" spans="2:3" hidden="1">
      <c r="B10390" s="2"/>
      <c r="C10390" s="2"/>
    </row>
    <row r="10391" spans="2:3" hidden="1">
      <c r="B10391" s="2"/>
      <c r="C10391" s="2"/>
    </row>
    <row r="10392" spans="2:3" hidden="1">
      <c r="B10392" s="2"/>
      <c r="C10392" s="2"/>
    </row>
    <row r="10393" spans="2:3" hidden="1">
      <c r="B10393" s="2"/>
      <c r="C10393" s="2"/>
    </row>
    <row r="10394" spans="2:3" hidden="1">
      <c r="B10394" s="2"/>
      <c r="C10394" s="2"/>
    </row>
    <row r="10395" spans="2:3" hidden="1">
      <c r="B10395" s="2"/>
      <c r="C10395" s="2"/>
    </row>
    <row r="10396" spans="2:3" hidden="1">
      <c r="B10396" s="2"/>
      <c r="C10396" s="2"/>
    </row>
    <row r="10397" spans="2:3" hidden="1">
      <c r="B10397" s="2"/>
      <c r="C10397" s="2"/>
    </row>
    <row r="10398" spans="2:3" hidden="1">
      <c r="B10398" s="2"/>
      <c r="C10398" s="2"/>
    </row>
    <row r="10399" spans="2:3" hidden="1">
      <c r="B10399" s="2"/>
      <c r="C10399" s="2"/>
    </row>
    <row r="10400" spans="2:3" hidden="1">
      <c r="B10400" s="2"/>
      <c r="C10400" s="2"/>
    </row>
    <row r="10401" spans="2:3" hidden="1">
      <c r="B10401" s="2"/>
      <c r="C10401" s="2"/>
    </row>
    <row r="10402" spans="2:3" hidden="1">
      <c r="B10402" s="2"/>
      <c r="C10402" s="2"/>
    </row>
    <row r="10403" spans="2:3" hidden="1">
      <c r="B10403" s="2"/>
      <c r="C10403" s="2"/>
    </row>
    <row r="10404" spans="2:3" hidden="1">
      <c r="B10404" s="2"/>
      <c r="C10404" s="2"/>
    </row>
    <row r="10405" spans="2:3" hidden="1">
      <c r="B10405" s="2"/>
      <c r="C10405" s="2"/>
    </row>
    <row r="10406" spans="2:3" hidden="1">
      <c r="B10406" s="2"/>
      <c r="C10406" s="2"/>
    </row>
    <row r="10407" spans="2:3" hidden="1">
      <c r="B10407" s="2"/>
      <c r="C10407" s="2"/>
    </row>
    <row r="10408" spans="2:3" hidden="1">
      <c r="B10408" s="2"/>
      <c r="C10408" s="2"/>
    </row>
    <row r="10409" spans="2:3" hidden="1">
      <c r="B10409" s="2"/>
      <c r="C10409" s="2"/>
    </row>
    <row r="10410" spans="2:3" hidden="1">
      <c r="B10410" s="2"/>
      <c r="C10410" s="2"/>
    </row>
    <row r="10411" spans="2:3" hidden="1">
      <c r="B10411" s="2"/>
      <c r="C10411" s="2"/>
    </row>
    <row r="10412" spans="2:3" hidden="1">
      <c r="B10412" s="2"/>
      <c r="C10412" s="2"/>
    </row>
    <row r="10413" spans="2:3" hidden="1">
      <c r="B10413" s="2"/>
      <c r="C10413" s="2"/>
    </row>
    <row r="10414" spans="2:3" hidden="1">
      <c r="B10414" s="2"/>
      <c r="C10414" s="2"/>
    </row>
    <row r="10415" spans="2:3" hidden="1">
      <c r="B10415" s="2"/>
      <c r="C10415" s="2"/>
    </row>
    <row r="10416" spans="2:3" hidden="1">
      <c r="B10416" s="2"/>
      <c r="C10416" s="2"/>
    </row>
    <row r="10417" spans="2:3" hidden="1">
      <c r="B10417" s="2"/>
      <c r="C10417" s="2"/>
    </row>
    <row r="10418" spans="2:3" hidden="1">
      <c r="B10418" s="2"/>
      <c r="C10418" s="2"/>
    </row>
    <row r="10419" spans="2:3" hidden="1">
      <c r="B10419" s="2"/>
      <c r="C10419" s="2"/>
    </row>
    <row r="10420" spans="2:3" hidden="1">
      <c r="B10420" s="2"/>
      <c r="C10420" s="2"/>
    </row>
    <row r="10421" spans="2:3" hidden="1">
      <c r="B10421" s="2"/>
      <c r="C10421" s="2"/>
    </row>
    <row r="10422" spans="2:3" hidden="1">
      <c r="B10422" s="2"/>
      <c r="C10422" s="2"/>
    </row>
    <row r="10423" spans="2:3" hidden="1">
      <c r="B10423" s="2"/>
      <c r="C10423" s="2"/>
    </row>
    <row r="10424" spans="2:3" hidden="1">
      <c r="B10424" s="2"/>
      <c r="C10424" s="2"/>
    </row>
    <row r="10425" spans="2:3" hidden="1">
      <c r="B10425" s="2"/>
      <c r="C10425" s="2"/>
    </row>
    <row r="10426" spans="2:3" hidden="1">
      <c r="B10426" s="2"/>
      <c r="C10426" s="2"/>
    </row>
    <row r="10427" spans="2:3" hidden="1">
      <c r="B10427" s="2"/>
      <c r="C10427" s="2"/>
    </row>
    <row r="10428" spans="2:3" hidden="1">
      <c r="B10428" s="2"/>
      <c r="C10428" s="2"/>
    </row>
    <row r="10429" spans="2:3" hidden="1">
      <c r="B10429" s="2"/>
      <c r="C10429" s="2"/>
    </row>
    <row r="10430" spans="2:3" hidden="1">
      <c r="B10430" s="2"/>
      <c r="C10430" s="2"/>
    </row>
    <row r="10431" spans="2:3" hidden="1">
      <c r="B10431" s="2"/>
      <c r="C10431" s="2"/>
    </row>
    <row r="10432" spans="2:3" hidden="1">
      <c r="B10432" s="2"/>
      <c r="C10432" s="2"/>
    </row>
    <row r="10433" spans="2:3" hidden="1">
      <c r="B10433" s="2"/>
      <c r="C10433" s="2"/>
    </row>
    <row r="10434" spans="2:3" hidden="1">
      <c r="B10434" s="2"/>
      <c r="C10434" s="2"/>
    </row>
    <row r="10435" spans="2:3" hidden="1">
      <c r="B10435" s="2"/>
      <c r="C10435" s="2"/>
    </row>
    <row r="10436" spans="2:3" hidden="1">
      <c r="B10436" s="2"/>
      <c r="C10436" s="2"/>
    </row>
    <row r="10437" spans="2:3" hidden="1">
      <c r="B10437" s="2"/>
      <c r="C10437" s="2"/>
    </row>
    <row r="10438" spans="2:3" hidden="1">
      <c r="B10438" s="2"/>
      <c r="C10438" s="2"/>
    </row>
    <row r="10439" spans="2:3" hidden="1">
      <c r="B10439" s="2"/>
      <c r="C10439" s="2"/>
    </row>
    <row r="10440" spans="2:3" hidden="1">
      <c r="B10440" s="2"/>
      <c r="C10440" s="2"/>
    </row>
    <row r="10441" spans="2:3" hidden="1">
      <c r="B10441" s="2"/>
      <c r="C10441" s="2"/>
    </row>
    <row r="10442" spans="2:3" hidden="1">
      <c r="B10442" s="2"/>
      <c r="C10442" s="2"/>
    </row>
    <row r="10443" spans="2:3" hidden="1">
      <c r="B10443" s="2"/>
      <c r="C10443" s="2"/>
    </row>
    <row r="10444" spans="2:3" hidden="1">
      <c r="B10444" s="2"/>
      <c r="C10444" s="2"/>
    </row>
    <row r="10445" spans="2:3" hidden="1">
      <c r="B10445" s="2"/>
      <c r="C10445" s="2"/>
    </row>
    <row r="10446" spans="2:3" hidden="1">
      <c r="B10446" s="2"/>
      <c r="C10446" s="2"/>
    </row>
    <row r="10447" spans="2:3" hidden="1">
      <c r="B10447" s="2"/>
      <c r="C10447" s="2"/>
    </row>
    <row r="10448" spans="2:3" hidden="1">
      <c r="B10448" s="2"/>
      <c r="C10448" s="2"/>
    </row>
    <row r="10449" spans="2:3" hidden="1">
      <c r="B10449" s="2"/>
      <c r="C10449" s="2"/>
    </row>
    <row r="10450" spans="2:3" hidden="1">
      <c r="B10450" s="2"/>
      <c r="C10450" s="2"/>
    </row>
    <row r="10451" spans="2:3" hidden="1">
      <c r="B10451" s="2"/>
      <c r="C10451" s="2"/>
    </row>
    <row r="10452" spans="2:3" hidden="1">
      <c r="B10452" s="2"/>
      <c r="C10452" s="2"/>
    </row>
    <row r="10453" spans="2:3" hidden="1">
      <c r="B10453" s="2"/>
      <c r="C10453" s="2"/>
    </row>
    <row r="10454" spans="2:3" hidden="1">
      <c r="B10454" s="2"/>
      <c r="C10454" s="2"/>
    </row>
    <row r="10455" spans="2:3" hidden="1">
      <c r="B10455" s="2"/>
      <c r="C10455" s="2"/>
    </row>
    <row r="10456" spans="2:3" hidden="1">
      <c r="B10456" s="2"/>
      <c r="C10456" s="2"/>
    </row>
    <row r="10457" spans="2:3" hidden="1">
      <c r="B10457" s="2"/>
      <c r="C10457" s="2"/>
    </row>
    <row r="10458" spans="2:3" hidden="1">
      <c r="B10458" s="2"/>
      <c r="C10458" s="2"/>
    </row>
    <row r="10459" spans="2:3" hidden="1">
      <c r="B10459" s="2"/>
      <c r="C10459" s="2"/>
    </row>
    <row r="10460" spans="2:3" hidden="1">
      <c r="B10460" s="2"/>
      <c r="C10460" s="2"/>
    </row>
    <row r="10461" spans="2:3" hidden="1">
      <c r="B10461" s="2"/>
      <c r="C10461" s="2"/>
    </row>
    <row r="10462" spans="2:3" hidden="1">
      <c r="B10462" s="2"/>
      <c r="C10462" s="2"/>
    </row>
    <row r="10463" spans="2:3" hidden="1">
      <c r="B10463" s="2"/>
      <c r="C10463" s="2"/>
    </row>
    <row r="10464" spans="2:3" hidden="1">
      <c r="B10464" s="2"/>
      <c r="C10464" s="2"/>
    </row>
    <row r="10465" spans="2:3" hidden="1">
      <c r="B10465" s="2"/>
      <c r="C10465" s="2"/>
    </row>
    <row r="10466" spans="2:3" hidden="1">
      <c r="B10466" s="2"/>
      <c r="C10466" s="2"/>
    </row>
    <row r="10467" spans="2:3" hidden="1">
      <c r="B10467" s="2"/>
      <c r="C10467" s="2"/>
    </row>
    <row r="10468" spans="2:3" hidden="1">
      <c r="B10468" s="2"/>
      <c r="C10468" s="2"/>
    </row>
    <row r="10469" spans="2:3" hidden="1">
      <c r="B10469" s="2"/>
      <c r="C10469" s="2"/>
    </row>
    <row r="10470" spans="2:3" hidden="1">
      <c r="B10470" s="2"/>
      <c r="C10470" s="2"/>
    </row>
    <row r="10471" spans="2:3" hidden="1">
      <c r="B10471" s="2"/>
      <c r="C10471" s="2"/>
    </row>
    <row r="10472" spans="2:3" hidden="1">
      <c r="B10472" s="2"/>
      <c r="C10472" s="2"/>
    </row>
    <row r="10473" spans="2:3" hidden="1">
      <c r="B10473" s="2"/>
      <c r="C10473" s="2"/>
    </row>
    <row r="10474" spans="2:3" hidden="1">
      <c r="B10474" s="2"/>
      <c r="C10474" s="2"/>
    </row>
    <row r="10475" spans="2:3" hidden="1">
      <c r="B10475" s="2"/>
      <c r="C10475" s="2"/>
    </row>
    <row r="10476" spans="2:3" hidden="1">
      <c r="B10476" s="2"/>
      <c r="C10476" s="2"/>
    </row>
    <row r="10477" spans="2:3" hidden="1">
      <c r="B10477" s="2"/>
      <c r="C10477" s="2"/>
    </row>
    <row r="10478" spans="2:3" hidden="1">
      <c r="B10478" s="2"/>
      <c r="C10478" s="2"/>
    </row>
    <row r="10479" spans="2:3" hidden="1">
      <c r="B10479" s="2"/>
      <c r="C10479" s="2"/>
    </row>
    <row r="10480" spans="2:3" hidden="1">
      <c r="B10480" s="2"/>
      <c r="C10480" s="2"/>
    </row>
    <row r="10481" spans="2:3" hidden="1">
      <c r="B10481" s="2"/>
      <c r="C10481" s="2"/>
    </row>
    <row r="10482" spans="2:3" hidden="1">
      <c r="B10482" s="2"/>
      <c r="C10482" s="2"/>
    </row>
    <row r="10483" spans="2:3" hidden="1">
      <c r="B10483" s="2"/>
      <c r="C10483" s="2"/>
    </row>
    <row r="10484" spans="2:3" hidden="1">
      <c r="B10484" s="2"/>
      <c r="C10484" s="2"/>
    </row>
    <row r="10485" spans="2:3" hidden="1">
      <c r="B10485" s="2"/>
      <c r="C10485" s="2"/>
    </row>
    <row r="10486" spans="2:3" hidden="1">
      <c r="B10486" s="2"/>
      <c r="C10486" s="2"/>
    </row>
    <row r="10487" spans="2:3" hidden="1">
      <c r="B10487" s="2"/>
      <c r="C10487" s="2"/>
    </row>
    <row r="10488" spans="2:3" hidden="1">
      <c r="B10488" s="2"/>
      <c r="C10488" s="2"/>
    </row>
    <row r="10489" spans="2:3" hidden="1">
      <c r="B10489" s="2"/>
      <c r="C10489" s="2"/>
    </row>
    <row r="10490" spans="2:3" hidden="1">
      <c r="B10490" s="2"/>
      <c r="C10490" s="2"/>
    </row>
    <row r="10491" spans="2:3" hidden="1">
      <c r="B10491" s="2"/>
      <c r="C10491" s="2"/>
    </row>
    <row r="10492" spans="2:3" hidden="1">
      <c r="B10492" s="2"/>
      <c r="C10492" s="2"/>
    </row>
    <row r="10493" spans="2:3" hidden="1">
      <c r="B10493" s="2"/>
      <c r="C10493" s="2"/>
    </row>
    <row r="10494" spans="2:3" hidden="1">
      <c r="B10494" s="2"/>
      <c r="C10494" s="2"/>
    </row>
    <row r="10495" spans="2:3" hidden="1">
      <c r="B10495" s="2"/>
      <c r="C10495" s="2"/>
    </row>
    <row r="10496" spans="2:3" hidden="1">
      <c r="B10496" s="2"/>
      <c r="C10496" s="2"/>
    </row>
    <row r="10497" spans="2:3" hidden="1">
      <c r="B10497" s="2"/>
      <c r="C10497" s="2"/>
    </row>
    <row r="10498" spans="2:3" hidden="1">
      <c r="B10498" s="2"/>
      <c r="C10498" s="2"/>
    </row>
    <row r="10499" spans="2:3" hidden="1">
      <c r="B10499" s="2"/>
      <c r="C10499" s="2"/>
    </row>
    <row r="10500" spans="2:3" hidden="1">
      <c r="B10500" s="2"/>
      <c r="C10500" s="2"/>
    </row>
    <row r="10501" spans="2:3" hidden="1">
      <c r="B10501" s="2"/>
      <c r="C10501" s="2"/>
    </row>
    <row r="10502" spans="2:3" hidden="1">
      <c r="B10502" s="2"/>
      <c r="C10502" s="2"/>
    </row>
    <row r="10503" spans="2:3" hidden="1">
      <c r="B10503" s="2"/>
      <c r="C10503" s="2"/>
    </row>
    <row r="10504" spans="2:3" hidden="1">
      <c r="B10504" s="2"/>
      <c r="C10504" s="2"/>
    </row>
    <row r="10505" spans="2:3" hidden="1">
      <c r="B10505" s="2"/>
      <c r="C10505" s="2"/>
    </row>
    <row r="10506" spans="2:3" hidden="1">
      <c r="B10506" s="2"/>
      <c r="C10506" s="2"/>
    </row>
    <row r="10507" spans="2:3" hidden="1">
      <c r="B10507" s="2"/>
      <c r="C10507" s="2"/>
    </row>
    <row r="10508" spans="2:3" hidden="1">
      <c r="B10508" s="2"/>
      <c r="C10508" s="2"/>
    </row>
    <row r="10509" spans="2:3" hidden="1">
      <c r="B10509" s="2"/>
      <c r="C10509" s="2"/>
    </row>
    <row r="10510" spans="2:3" hidden="1">
      <c r="B10510" s="2"/>
      <c r="C10510" s="2"/>
    </row>
    <row r="10511" spans="2:3" hidden="1">
      <c r="B10511" s="2"/>
      <c r="C10511" s="2"/>
    </row>
    <row r="10512" spans="2:3" hidden="1">
      <c r="B10512" s="2"/>
      <c r="C10512" s="2"/>
    </row>
    <row r="10513" spans="2:3" hidden="1">
      <c r="B10513" s="2"/>
      <c r="C10513" s="2"/>
    </row>
    <row r="10514" spans="2:3" hidden="1">
      <c r="B10514" s="2"/>
      <c r="C10514" s="2"/>
    </row>
    <row r="10515" spans="2:3" hidden="1">
      <c r="B10515" s="2"/>
      <c r="C10515" s="2"/>
    </row>
    <row r="10516" spans="2:3" hidden="1">
      <c r="B10516" s="2"/>
      <c r="C10516" s="2"/>
    </row>
    <row r="10517" spans="2:3" hidden="1">
      <c r="B10517" s="2"/>
      <c r="C10517" s="2"/>
    </row>
    <row r="10518" spans="2:3" hidden="1">
      <c r="B10518" s="2"/>
      <c r="C10518" s="2"/>
    </row>
    <row r="10519" spans="2:3" hidden="1">
      <c r="B10519" s="2"/>
      <c r="C10519" s="2"/>
    </row>
    <row r="10520" spans="2:3" hidden="1">
      <c r="B10520" s="2"/>
      <c r="C10520" s="2"/>
    </row>
    <row r="10521" spans="2:3" hidden="1">
      <c r="B10521" s="2"/>
      <c r="C10521" s="2"/>
    </row>
    <row r="10522" spans="2:3" hidden="1">
      <c r="B10522" s="2"/>
      <c r="C10522" s="2"/>
    </row>
    <row r="10523" spans="2:3" hidden="1">
      <c r="B10523" s="2"/>
      <c r="C10523" s="2"/>
    </row>
    <row r="10524" spans="2:3" hidden="1">
      <c r="B10524" s="2"/>
      <c r="C10524" s="2"/>
    </row>
    <row r="10525" spans="2:3" hidden="1">
      <c r="B10525" s="2"/>
      <c r="C10525" s="2"/>
    </row>
    <row r="10526" spans="2:3" hidden="1">
      <c r="B10526" s="2"/>
      <c r="C10526" s="2"/>
    </row>
    <row r="10527" spans="2:3" hidden="1">
      <c r="B10527" s="2"/>
      <c r="C10527" s="2"/>
    </row>
    <row r="10528" spans="2:3" hidden="1">
      <c r="B10528" s="2"/>
      <c r="C10528" s="2"/>
    </row>
    <row r="10529" spans="2:3" hidden="1">
      <c r="B10529" s="2"/>
      <c r="C10529" s="2"/>
    </row>
    <row r="10530" spans="2:3" hidden="1">
      <c r="B10530" s="2"/>
      <c r="C10530" s="2"/>
    </row>
    <row r="10531" spans="2:3" hidden="1">
      <c r="B10531" s="2"/>
      <c r="C10531" s="2"/>
    </row>
    <row r="10532" spans="2:3" hidden="1">
      <c r="B10532" s="2"/>
      <c r="C10532" s="2"/>
    </row>
    <row r="10533" spans="2:3" hidden="1">
      <c r="B10533" s="2"/>
      <c r="C10533" s="2"/>
    </row>
    <row r="10534" spans="2:3" hidden="1">
      <c r="B10534" s="2"/>
      <c r="C10534" s="2"/>
    </row>
    <row r="10535" spans="2:3" hidden="1">
      <c r="B10535" s="2"/>
      <c r="C10535" s="2"/>
    </row>
    <row r="10536" spans="2:3" hidden="1">
      <c r="B10536" s="2"/>
      <c r="C10536" s="2"/>
    </row>
    <row r="10537" spans="2:3" hidden="1">
      <c r="B10537" s="2"/>
      <c r="C10537" s="2"/>
    </row>
    <row r="10538" spans="2:3" hidden="1">
      <c r="B10538" s="2"/>
      <c r="C10538" s="2"/>
    </row>
    <row r="10539" spans="2:3" hidden="1">
      <c r="B10539" s="2"/>
      <c r="C10539" s="2"/>
    </row>
    <row r="10540" spans="2:3" hidden="1">
      <c r="B10540" s="2"/>
      <c r="C10540" s="2"/>
    </row>
    <row r="10541" spans="2:3" hidden="1">
      <c r="B10541" s="2"/>
      <c r="C10541" s="2"/>
    </row>
    <row r="10542" spans="2:3" hidden="1">
      <c r="B10542" s="2"/>
      <c r="C10542" s="2"/>
    </row>
    <row r="10543" spans="2:3" hidden="1">
      <c r="B10543" s="2"/>
      <c r="C10543" s="2"/>
    </row>
    <row r="10544" spans="2:3" hidden="1">
      <c r="B10544" s="2"/>
      <c r="C10544" s="2"/>
    </row>
    <row r="10545" spans="2:3" hidden="1">
      <c r="B10545" s="2"/>
      <c r="C10545" s="2"/>
    </row>
    <row r="10546" spans="2:3" hidden="1">
      <c r="B10546" s="2"/>
      <c r="C10546" s="2"/>
    </row>
    <row r="10547" spans="2:3" hidden="1">
      <c r="B10547" s="2"/>
      <c r="C10547" s="2"/>
    </row>
    <row r="10548" spans="2:3" hidden="1">
      <c r="B10548" s="2"/>
      <c r="C10548" s="2"/>
    </row>
    <row r="10549" spans="2:3" hidden="1">
      <c r="B10549" s="2"/>
      <c r="C10549" s="2"/>
    </row>
    <row r="10550" spans="2:3" hidden="1">
      <c r="B10550" s="2"/>
      <c r="C10550" s="2"/>
    </row>
    <row r="10551" spans="2:3" hidden="1">
      <c r="B10551" s="2"/>
      <c r="C10551" s="2"/>
    </row>
    <row r="10552" spans="2:3" hidden="1">
      <c r="B10552" s="2"/>
      <c r="C10552" s="2"/>
    </row>
    <row r="10553" spans="2:3" hidden="1">
      <c r="B10553" s="2"/>
      <c r="C10553" s="2"/>
    </row>
    <row r="10554" spans="2:3" hidden="1">
      <c r="B10554" s="2"/>
      <c r="C10554" s="2"/>
    </row>
    <row r="10555" spans="2:3" hidden="1">
      <c r="B10555" s="2"/>
      <c r="C10555" s="2"/>
    </row>
    <row r="10556" spans="2:3" hidden="1">
      <c r="B10556" s="2"/>
      <c r="C10556" s="2"/>
    </row>
    <row r="10557" spans="2:3" hidden="1">
      <c r="B10557" s="2"/>
      <c r="C10557" s="2"/>
    </row>
    <row r="10558" spans="2:3" hidden="1">
      <c r="B10558" s="2"/>
      <c r="C10558" s="2"/>
    </row>
    <row r="10559" spans="2:3" hidden="1">
      <c r="B10559" s="2"/>
      <c r="C10559" s="2"/>
    </row>
    <row r="10560" spans="2:3" hidden="1">
      <c r="B10560" s="2"/>
      <c r="C10560" s="2"/>
    </row>
    <row r="10561" spans="2:3" hidden="1">
      <c r="B10561" s="2"/>
      <c r="C10561" s="2"/>
    </row>
    <row r="10562" spans="2:3" hidden="1">
      <c r="B10562" s="2"/>
      <c r="C10562" s="2"/>
    </row>
    <row r="10563" spans="2:3" hidden="1">
      <c r="B10563" s="2"/>
      <c r="C10563" s="2"/>
    </row>
    <row r="10564" spans="2:3" hidden="1">
      <c r="B10564" s="2"/>
      <c r="C10564" s="2"/>
    </row>
    <row r="10565" spans="2:3" hidden="1">
      <c r="B10565" s="2"/>
      <c r="C10565" s="2"/>
    </row>
    <row r="10566" spans="2:3" hidden="1">
      <c r="B10566" s="2"/>
      <c r="C10566" s="2"/>
    </row>
    <row r="10567" spans="2:3" hidden="1">
      <c r="B10567" s="2"/>
      <c r="C10567" s="2"/>
    </row>
    <row r="10568" spans="2:3" hidden="1">
      <c r="B10568" s="2"/>
      <c r="C10568" s="2"/>
    </row>
    <row r="10569" spans="2:3" hidden="1">
      <c r="B10569" s="2"/>
      <c r="C10569" s="2"/>
    </row>
    <row r="10570" spans="2:3" hidden="1">
      <c r="B10570" s="2"/>
      <c r="C10570" s="2"/>
    </row>
    <row r="10571" spans="2:3" hidden="1">
      <c r="B10571" s="2"/>
      <c r="C10571" s="2"/>
    </row>
    <row r="10572" spans="2:3" hidden="1">
      <c r="B10572" s="2"/>
      <c r="C10572" s="2"/>
    </row>
    <row r="10573" spans="2:3" hidden="1">
      <c r="B10573" s="2"/>
      <c r="C10573" s="2"/>
    </row>
    <row r="10574" spans="2:3" hidden="1">
      <c r="B10574" s="2"/>
      <c r="C10574" s="2"/>
    </row>
    <row r="10575" spans="2:3" hidden="1">
      <c r="B10575" s="2"/>
      <c r="C10575" s="2"/>
    </row>
    <row r="10576" spans="2:3" hidden="1">
      <c r="B10576" s="2"/>
      <c r="C10576" s="2"/>
    </row>
    <row r="10577" spans="2:3" hidden="1">
      <c r="B10577" s="2"/>
      <c r="C10577" s="2"/>
    </row>
    <row r="10578" spans="2:3" hidden="1">
      <c r="B10578" s="2"/>
      <c r="C10578" s="2"/>
    </row>
    <row r="10579" spans="2:3" hidden="1">
      <c r="B10579" s="2"/>
      <c r="C10579" s="2"/>
    </row>
    <row r="10580" spans="2:3" hidden="1">
      <c r="B10580" s="2"/>
      <c r="C10580" s="2"/>
    </row>
    <row r="10581" spans="2:3" hidden="1">
      <c r="B10581" s="2"/>
      <c r="C10581" s="2"/>
    </row>
    <row r="10582" spans="2:3" hidden="1">
      <c r="B10582" s="2"/>
      <c r="C10582" s="2"/>
    </row>
    <row r="10583" spans="2:3" hidden="1">
      <c r="B10583" s="2"/>
      <c r="C10583" s="2"/>
    </row>
    <row r="10584" spans="2:3" hidden="1">
      <c r="B10584" s="2"/>
      <c r="C10584" s="2"/>
    </row>
    <row r="10585" spans="2:3" hidden="1">
      <c r="B10585" s="2"/>
      <c r="C10585" s="2"/>
    </row>
    <row r="10586" spans="2:3" hidden="1">
      <c r="B10586" s="2"/>
      <c r="C10586" s="2"/>
    </row>
    <row r="10587" spans="2:3" hidden="1">
      <c r="B10587" s="2"/>
      <c r="C10587" s="2"/>
    </row>
    <row r="10588" spans="2:3" hidden="1">
      <c r="B10588" s="2"/>
      <c r="C10588" s="2"/>
    </row>
    <row r="10589" spans="2:3" hidden="1">
      <c r="B10589" s="2"/>
      <c r="C10589" s="2"/>
    </row>
    <row r="10590" spans="2:3" hidden="1">
      <c r="B10590" s="2"/>
      <c r="C10590" s="2"/>
    </row>
    <row r="10591" spans="2:3" hidden="1">
      <c r="B10591" s="2"/>
      <c r="C10591" s="2"/>
    </row>
    <row r="10592" spans="2:3" hidden="1">
      <c r="B10592" s="2"/>
      <c r="C10592" s="2"/>
    </row>
    <row r="10593" spans="2:3" hidden="1">
      <c r="B10593" s="2"/>
      <c r="C10593" s="2"/>
    </row>
    <row r="10594" spans="2:3" hidden="1">
      <c r="B10594" s="2"/>
      <c r="C10594" s="2"/>
    </row>
    <row r="10595" spans="2:3" hidden="1">
      <c r="B10595" s="2"/>
      <c r="C10595" s="2"/>
    </row>
    <row r="10596" spans="2:3" hidden="1">
      <c r="B10596" s="2"/>
      <c r="C10596" s="2"/>
    </row>
    <row r="10597" spans="2:3" hidden="1">
      <c r="B10597" s="2"/>
      <c r="C10597" s="2"/>
    </row>
    <row r="10598" spans="2:3" hidden="1">
      <c r="B10598" s="2"/>
      <c r="C10598" s="2"/>
    </row>
    <row r="10599" spans="2:3" hidden="1">
      <c r="B10599" s="2"/>
      <c r="C10599" s="2"/>
    </row>
    <row r="10600" spans="2:3" hidden="1">
      <c r="B10600" s="2"/>
      <c r="C10600" s="2"/>
    </row>
    <row r="10601" spans="2:3" hidden="1">
      <c r="B10601" s="2"/>
      <c r="C10601" s="2"/>
    </row>
    <row r="10602" spans="2:3" hidden="1">
      <c r="B10602" s="2"/>
      <c r="C10602" s="2"/>
    </row>
    <row r="10603" spans="2:3" hidden="1">
      <c r="B10603" s="2"/>
      <c r="C10603" s="2"/>
    </row>
    <row r="10604" spans="2:3" hidden="1">
      <c r="B10604" s="2"/>
      <c r="C10604" s="2"/>
    </row>
    <row r="10605" spans="2:3" hidden="1">
      <c r="B10605" s="2"/>
      <c r="C10605" s="2"/>
    </row>
    <row r="10606" spans="2:3" hidden="1">
      <c r="B10606" s="2"/>
      <c r="C10606" s="2"/>
    </row>
    <row r="10607" spans="2:3" hidden="1">
      <c r="B10607" s="2"/>
      <c r="C10607" s="2"/>
    </row>
    <row r="10608" spans="2:3" hidden="1">
      <c r="B10608" s="2"/>
      <c r="C10608" s="2"/>
    </row>
    <row r="10609" spans="2:3" hidden="1">
      <c r="B10609" s="2"/>
      <c r="C10609" s="2"/>
    </row>
    <row r="10610" spans="2:3" hidden="1">
      <c r="B10610" s="2"/>
      <c r="C10610" s="2"/>
    </row>
    <row r="10611" spans="2:3" hidden="1">
      <c r="B10611" s="2"/>
      <c r="C10611" s="2"/>
    </row>
    <row r="10612" spans="2:3" hidden="1">
      <c r="B10612" s="2"/>
      <c r="C10612" s="2"/>
    </row>
    <row r="10613" spans="2:3" hidden="1">
      <c r="B10613" s="2"/>
      <c r="C10613" s="2"/>
    </row>
    <row r="10614" spans="2:3" hidden="1">
      <c r="B10614" s="2"/>
      <c r="C10614" s="2"/>
    </row>
    <row r="10615" spans="2:3" hidden="1">
      <c r="B10615" s="2"/>
      <c r="C10615" s="2"/>
    </row>
    <row r="10616" spans="2:3" hidden="1">
      <c r="B10616" s="2"/>
      <c r="C10616" s="2"/>
    </row>
    <row r="10617" spans="2:3" hidden="1">
      <c r="B10617" s="2"/>
      <c r="C10617" s="2"/>
    </row>
    <row r="10618" spans="2:3" hidden="1">
      <c r="B10618" s="2"/>
      <c r="C10618" s="2"/>
    </row>
    <row r="10619" spans="2:3" hidden="1">
      <c r="B10619" s="2"/>
      <c r="C10619" s="2"/>
    </row>
    <row r="10620" spans="2:3" hidden="1">
      <c r="B10620" s="2"/>
      <c r="C10620" s="2"/>
    </row>
    <row r="10621" spans="2:3" hidden="1">
      <c r="B10621" s="2"/>
      <c r="C10621" s="2"/>
    </row>
    <row r="10622" spans="2:3" hidden="1">
      <c r="B10622" s="2"/>
      <c r="C10622" s="2"/>
    </row>
    <row r="10623" spans="2:3" hidden="1">
      <c r="B10623" s="2"/>
      <c r="C10623" s="2"/>
    </row>
    <row r="10624" spans="2:3" hidden="1">
      <c r="B10624" s="2"/>
      <c r="C10624" s="2"/>
    </row>
    <row r="10625" spans="2:3" hidden="1">
      <c r="B10625" s="2"/>
      <c r="C10625" s="2"/>
    </row>
    <row r="10626" spans="2:3" hidden="1">
      <c r="B10626" s="2"/>
      <c r="C10626" s="2"/>
    </row>
    <row r="10627" spans="2:3" hidden="1">
      <c r="B10627" s="2"/>
      <c r="C10627" s="2"/>
    </row>
    <row r="10628" spans="2:3" hidden="1">
      <c r="B10628" s="2"/>
      <c r="C10628" s="2"/>
    </row>
    <row r="10629" spans="2:3" hidden="1">
      <c r="B10629" s="2"/>
      <c r="C10629" s="2"/>
    </row>
    <row r="10630" spans="2:3" hidden="1">
      <c r="B10630" s="2"/>
      <c r="C10630" s="2"/>
    </row>
    <row r="10631" spans="2:3" hidden="1">
      <c r="B10631" s="2"/>
      <c r="C10631" s="2"/>
    </row>
    <row r="10632" spans="2:3" hidden="1">
      <c r="B10632" s="2"/>
      <c r="C10632" s="2"/>
    </row>
    <row r="10633" spans="2:3" hidden="1">
      <c r="B10633" s="2"/>
      <c r="C10633" s="2"/>
    </row>
    <row r="10634" spans="2:3" hidden="1">
      <c r="B10634" s="2"/>
      <c r="C10634" s="2"/>
    </row>
    <row r="10635" spans="2:3" hidden="1">
      <c r="B10635" s="2"/>
      <c r="C10635" s="2"/>
    </row>
    <row r="10636" spans="2:3" hidden="1">
      <c r="B10636" s="2"/>
      <c r="C10636" s="2"/>
    </row>
    <row r="10637" spans="2:3" hidden="1">
      <c r="B10637" s="2"/>
      <c r="C10637" s="2"/>
    </row>
    <row r="10638" spans="2:3" hidden="1">
      <c r="B10638" s="2"/>
      <c r="C10638" s="2"/>
    </row>
    <row r="10639" spans="2:3" hidden="1">
      <c r="B10639" s="2"/>
      <c r="C10639" s="2"/>
    </row>
    <row r="10640" spans="2:3" hidden="1">
      <c r="B10640" s="2"/>
      <c r="C10640" s="2"/>
    </row>
    <row r="10641" spans="2:3" hidden="1">
      <c r="B10641" s="2"/>
      <c r="C10641" s="2"/>
    </row>
    <row r="10642" spans="2:3" hidden="1">
      <c r="B10642" s="2"/>
      <c r="C10642" s="2"/>
    </row>
    <row r="10643" spans="2:3" hidden="1">
      <c r="B10643" s="2"/>
      <c r="C10643" s="2"/>
    </row>
    <row r="10644" spans="2:3" hidden="1">
      <c r="B10644" s="2"/>
      <c r="C10644" s="2"/>
    </row>
    <row r="10645" spans="2:3" hidden="1">
      <c r="B10645" s="2"/>
      <c r="C10645" s="2"/>
    </row>
    <row r="10646" spans="2:3" hidden="1">
      <c r="B10646" s="2"/>
      <c r="C10646" s="2"/>
    </row>
    <row r="10647" spans="2:3" hidden="1">
      <c r="B10647" s="2"/>
      <c r="C10647" s="2"/>
    </row>
    <row r="10648" spans="2:3" hidden="1">
      <c r="B10648" s="2"/>
      <c r="C10648" s="2"/>
    </row>
    <row r="10649" spans="2:3" hidden="1">
      <c r="B10649" s="2"/>
      <c r="C10649" s="2"/>
    </row>
    <row r="10650" spans="2:3" hidden="1">
      <c r="B10650" s="2"/>
      <c r="C10650" s="2"/>
    </row>
    <row r="10651" spans="2:3" hidden="1">
      <c r="B10651" s="2"/>
      <c r="C10651" s="2"/>
    </row>
    <row r="10652" spans="2:3" hidden="1">
      <c r="B10652" s="2"/>
      <c r="C10652" s="2"/>
    </row>
    <row r="10653" spans="2:3" hidden="1">
      <c r="B10653" s="2"/>
      <c r="C10653" s="2"/>
    </row>
    <row r="10654" spans="2:3" hidden="1">
      <c r="B10654" s="2"/>
      <c r="C10654" s="2"/>
    </row>
    <row r="10655" spans="2:3" hidden="1">
      <c r="B10655" s="2"/>
      <c r="C10655" s="2"/>
    </row>
    <row r="10656" spans="2:3" hidden="1">
      <c r="B10656" s="2"/>
      <c r="C10656" s="2"/>
    </row>
    <row r="10657" spans="2:3" hidden="1">
      <c r="B10657" s="2"/>
      <c r="C10657" s="2"/>
    </row>
    <row r="10658" spans="2:3" hidden="1">
      <c r="B10658" s="2"/>
      <c r="C10658" s="2"/>
    </row>
    <row r="10659" spans="2:3" hidden="1">
      <c r="B10659" s="2"/>
      <c r="C10659" s="2"/>
    </row>
    <row r="10660" spans="2:3" hidden="1">
      <c r="B10660" s="2"/>
      <c r="C10660" s="2"/>
    </row>
    <row r="10661" spans="2:3" hidden="1">
      <c r="B10661" s="2"/>
      <c r="C10661" s="2"/>
    </row>
    <row r="10662" spans="2:3" hidden="1">
      <c r="B10662" s="2"/>
      <c r="C10662" s="2"/>
    </row>
    <row r="10663" spans="2:3" hidden="1">
      <c r="B10663" s="2"/>
      <c r="C10663" s="2"/>
    </row>
    <row r="10664" spans="2:3" hidden="1">
      <c r="B10664" s="2"/>
      <c r="C10664" s="2"/>
    </row>
    <row r="10665" spans="2:3" hidden="1">
      <c r="B10665" s="2"/>
      <c r="C10665" s="2"/>
    </row>
    <row r="10666" spans="2:3" hidden="1">
      <c r="B10666" s="2"/>
      <c r="C10666" s="2"/>
    </row>
    <row r="10667" spans="2:3" hidden="1">
      <c r="B10667" s="2"/>
      <c r="C10667" s="2"/>
    </row>
    <row r="10668" spans="2:3" hidden="1">
      <c r="B10668" s="2"/>
      <c r="C10668" s="2"/>
    </row>
    <row r="10669" spans="2:3" hidden="1">
      <c r="B10669" s="2"/>
      <c r="C10669" s="2"/>
    </row>
    <row r="10670" spans="2:3" hidden="1">
      <c r="B10670" s="2"/>
      <c r="C10670" s="2"/>
    </row>
    <row r="10671" spans="2:3" hidden="1">
      <c r="B10671" s="2"/>
      <c r="C10671" s="2"/>
    </row>
    <row r="10672" spans="2:3" hidden="1">
      <c r="B10672" s="2"/>
      <c r="C10672" s="2"/>
    </row>
    <row r="10673" spans="2:3" hidden="1">
      <c r="B10673" s="2"/>
      <c r="C10673" s="2"/>
    </row>
    <row r="10674" spans="2:3" hidden="1">
      <c r="B10674" s="2"/>
      <c r="C10674" s="2"/>
    </row>
    <row r="10675" spans="2:3" hidden="1">
      <c r="B10675" s="2"/>
      <c r="C10675" s="2"/>
    </row>
    <row r="10676" spans="2:3" hidden="1">
      <c r="B10676" s="2"/>
      <c r="C10676" s="2"/>
    </row>
    <row r="10677" spans="2:3" hidden="1">
      <c r="B10677" s="2"/>
      <c r="C10677" s="2"/>
    </row>
    <row r="10678" spans="2:3" hidden="1">
      <c r="B10678" s="2"/>
      <c r="C10678" s="2"/>
    </row>
    <row r="10679" spans="2:3" hidden="1">
      <c r="B10679" s="2"/>
      <c r="C10679" s="2"/>
    </row>
    <row r="10680" spans="2:3" hidden="1">
      <c r="B10680" s="2"/>
      <c r="C10680" s="2"/>
    </row>
    <row r="10681" spans="2:3" hidden="1">
      <c r="B10681" s="2"/>
      <c r="C10681" s="2"/>
    </row>
    <row r="10682" spans="2:3" hidden="1">
      <c r="B10682" s="2"/>
      <c r="C10682" s="2"/>
    </row>
    <row r="10683" spans="2:3" hidden="1">
      <c r="B10683" s="2"/>
      <c r="C10683" s="2"/>
    </row>
    <row r="10684" spans="2:3" hidden="1">
      <c r="B10684" s="2"/>
      <c r="C10684" s="2"/>
    </row>
    <row r="10685" spans="2:3" hidden="1">
      <c r="B10685" s="2"/>
      <c r="C10685" s="2"/>
    </row>
    <row r="10686" spans="2:3" hidden="1">
      <c r="B10686" s="2"/>
      <c r="C10686" s="2"/>
    </row>
    <row r="10687" spans="2:3" hidden="1">
      <c r="B10687" s="2"/>
      <c r="C10687" s="2"/>
    </row>
    <row r="10688" spans="2:3" hidden="1">
      <c r="B10688" s="2"/>
      <c r="C10688" s="2"/>
    </row>
    <row r="10689" spans="2:3" hidden="1">
      <c r="B10689" s="2"/>
      <c r="C10689" s="2"/>
    </row>
    <row r="10690" spans="2:3" hidden="1">
      <c r="B10690" s="2"/>
      <c r="C10690" s="2"/>
    </row>
    <row r="10691" spans="2:3" hidden="1">
      <c r="B10691" s="2"/>
      <c r="C10691" s="2"/>
    </row>
    <row r="10692" spans="2:3" hidden="1">
      <c r="B10692" s="2"/>
      <c r="C10692" s="2"/>
    </row>
    <row r="10693" spans="2:3" hidden="1">
      <c r="B10693" s="2"/>
      <c r="C10693" s="2"/>
    </row>
    <row r="10694" spans="2:3" hidden="1">
      <c r="B10694" s="2"/>
      <c r="C10694" s="2"/>
    </row>
    <row r="10695" spans="2:3" hidden="1">
      <c r="B10695" s="2"/>
      <c r="C10695" s="2"/>
    </row>
    <row r="10696" spans="2:3" hidden="1">
      <c r="B10696" s="2"/>
      <c r="C10696" s="2"/>
    </row>
    <row r="10697" spans="2:3" hidden="1">
      <c r="B10697" s="2"/>
      <c r="C10697" s="2"/>
    </row>
    <row r="10698" spans="2:3" hidden="1">
      <c r="B10698" s="2"/>
      <c r="C10698" s="2"/>
    </row>
    <row r="10699" spans="2:3" hidden="1">
      <c r="B10699" s="2"/>
      <c r="C10699" s="2"/>
    </row>
    <row r="10700" spans="2:3" hidden="1">
      <c r="B10700" s="2"/>
      <c r="C10700" s="2"/>
    </row>
    <row r="10701" spans="2:3" hidden="1">
      <c r="B10701" s="2"/>
      <c r="C10701" s="2"/>
    </row>
    <row r="10702" spans="2:3" hidden="1">
      <c r="B10702" s="2"/>
      <c r="C10702" s="2"/>
    </row>
    <row r="10703" spans="2:3" hidden="1">
      <c r="B10703" s="2"/>
      <c r="C10703" s="2"/>
    </row>
    <row r="10704" spans="2:3" hidden="1">
      <c r="B10704" s="2"/>
      <c r="C10704" s="2"/>
    </row>
    <row r="10705" spans="2:3" hidden="1">
      <c r="B10705" s="2"/>
      <c r="C10705" s="2"/>
    </row>
    <row r="10706" spans="2:3" hidden="1">
      <c r="B10706" s="2"/>
      <c r="C10706" s="2"/>
    </row>
    <row r="10707" spans="2:3" hidden="1">
      <c r="B10707" s="2"/>
      <c r="C10707" s="2"/>
    </row>
    <row r="10708" spans="2:3" hidden="1">
      <c r="B10708" s="2"/>
      <c r="C10708" s="2"/>
    </row>
    <row r="10709" spans="2:3" hidden="1">
      <c r="B10709" s="2"/>
      <c r="C10709" s="2"/>
    </row>
    <row r="10710" spans="2:3" hidden="1">
      <c r="B10710" s="2"/>
      <c r="C10710" s="2"/>
    </row>
    <row r="10711" spans="2:3" hidden="1">
      <c r="B10711" s="2"/>
      <c r="C10711" s="2"/>
    </row>
    <row r="10712" spans="2:3" hidden="1">
      <c r="B10712" s="2"/>
      <c r="C10712" s="2"/>
    </row>
    <row r="10713" spans="2:3" hidden="1">
      <c r="B10713" s="2"/>
      <c r="C10713" s="2"/>
    </row>
    <row r="10714" spans="2:3" hidden="1">
      <c r="B10714" s="2"/>
      <c r="C10714" s="2"/>
    </row>
    <row r="10715" spans="2:3" hidden="1">
      <c r="B10715" s="2"/>
      <c r="C10715" s="2"/>
    </row>
    <row r="10716" spans="2:3" hidden="1">
      <c r="B10716" s="2"/>
      <c r="C10716" s="2"/>
    </row>
    <row r="10717" spans="2:3" hidden="1">
      <c r="B10717" s="2"/>
      <c r="C10717" s="2"/>
    </row>
    <row r="10718" spans="2:3" hidden="1">
      <c r="B10718" s="2"/>
      <c r="C10718" s="2"/>
    </row>
    <row r="10719" spans="2:3" hidden="1">
      <c r="B10719" s="2"/>
      <c r="C10719" s="2"/>
    </row>
    <row r="10720" spans="2:3" hidden="1">
      <c r="B10720" s="2"/>
      <c r="C10720" s="2"/>
    </row>
    <row r="10721" spans="2:3" hidden="1">
      <c r="B10721" s="2"/>
      <c r="C10721" s="2"/>
    </row>
    <row r="10722" spans="2:3" hidden="1">
      <c r="B10722" s="2"/>
      <c r="C10722" s="2"/>
    </row>
    <row r="10723" spans="2:3" hidden="1">
      <c r="B10723" s="2"/>
      <c r="C10723" s="2"/>
    </row>
    <row r="10724" spans="2:3" hidden="1">
      <c r="B10724" s="2"/>
      <c r="C10724" s="2"/>
    </row>
    <row r="10725" spans="2:3" hidden="1">
      <c r="B10725" s="2"/>
      <c r="C10725" s="2"/>
    </row>
    <row r="10726" spans="2:3" hidden="1">
      <c r="B10726" s="2"/>
      <c r="C10726" s="2"/>
    </row>
    <row r="10727" spans="2:3" hidden="1">
      <c r="B10727" s="2"/>
      <c r="C10727" s="2"/>
    </row>
    <row r="10728" spans="2:3" hidden="1">
      <c r="B10728" s="2"/>
      <c r="C10728" s="2"/>
    </row>
    <row r="10729" spans="2:3" hidden="1">
      <c r="B10729" s="2"/>
      <c r="C10729" s="2"/>
    </row>
    <row r="10730" spans="2:3" hidden="1">
      <c r="B10730" s="2"/>
      <c r="C10730" s="2"/>
    </row>
    <row r="10731" spans="2:3" hidden="1">
      <c r="B10731" s="2"/>
      <c r="C10731" s="2"/>
    </row>
    <row r="10732" spans="2:3" hidden="1">
      <c r="B10732" s="2"/>
      <c r="C10732" s="2"/>
    </row>
    <row r="10733" spans="2:3" hidden="1">
      <c r="B10733" s="2"/>
      <c r="C10733" s="2"/>
    </row>
    <row r="10734" spans="2:3" hidden="1">
      <c r="B10734" s="2"/>
      <c r="C10734" s="2"/>
    </row>
    <row r="10735" spans="2:3" hidden="1">
      <c r="B10735" s="2"/>
      <c r="C10735" s="2"/>
    </row>
    <row r="10736" spans="2:3" hidden="1">
      <c r="B10736" s="2"/>
      <c r="C10736" s="2"/>
    </row>
    <row r="10737" spans="2:3" hidden="1">
      <c r="B10737" s="2"/>
      <c r="C10737" s="2"/>
    </row>
    <row r="10738" spans="2:3" hidden="1">
      <c r="B10738" s="2"/>
      <c r="C10738" s="2"/>
    </row>
    <row r="10739" spans="2:3" hidden="1">
      <c r="B10739" s="2"/>
      <c r="C10739" s="2"/>
    </row>
    <row r="10740" spans="2:3" hidden="1">
      <c r="B10740" s="2"/>
      <c r="C10740" s="2"/>
    </row>
    <row r="10741" spans="2:3" hidden="1">
      <c r="B10741" s="2"/>
      <c r="C10741" s="2"/>
    </row>
    <row r="10742" spans="2:3" hidden="1">
      <c r="B10742" s="2"/>
      <c r="C10742" s="2"/>
    </row>
    <row r="10743" spans="2:3" hidden="1">
      <c r="B10743" s="2"/>
      <c r="C10743" s="2"/>
    </row>
    <row r="10744" spans="2:3" hidden="1">
      <c r="B10744" s="2"/>
      <c r="C10744" s="2"/>
    </row>
    <row r="10745" spans="2:3" hidden="1">
      <c r="B10745" s="2"/>
      <c r="C10745" s="2"/>
    </row>
    <row r="10746" spans="2:3" hidden="1">
      <c r="B10746" s="2"/>
      <c r="C10746" s="2"/>
    </row>
    <row r="10747" spans="2:3" hidden="1">
      <c r="B10747" s="2"/>
      <c r="C10747" s="2"/>
    </row>
    <row r="10748" spans="2:3" hidden="1">
      <c r="B10748" s="2"/>
      <c r="C10748" s="2"/>
    </row>
    <row r="10749" spans="2:3" hidden="1">
      <c r="B10749" s="2"/>
      <c r="C10749" s="2"/>
    </row>
    <row r="10750" spans="2:3" hidden="1">
      <c r="B10750" s="2"/>
      <c r="C10750" s="2"/>
    </row>
    <row r="10751" spans="2:3" hidden="1">
      <c r="B10751" s="2"/>
      <c r="C10751" s="2"/>
    </row>
    <row r="10752" spans="2:3" hidden="1">
      <c r="B10752" s="2"/>
      <c r="C10752" s="2"/>
    </row>
    <row r="10753" spans="2:3" hidden="1">
      <c r="B10753" s="2"/>
      <c r="C10753" s="2"/>
    </row>
    <row r="10754" spans="2:3" hidden="1">
      <c r="B10754" s="2"/>
      <c r="C10754" s="2"/>
    </row>
    <row r="10755" spans="2:3" hidden="1">
      <c r="B10755" s="2"/>
      <c r="C10755" s="2"/>
    </row>
    <row r="10756" spans="2:3" hidden="1">
      <c r="B10756" s="2"/>
      <c r="C10756" s="2"/>
    </row>
    <row r="10757" spans="2:3" hidden="1">
      <c r="B10757" s="2"/>
      <c r="C10757" s="2"/>
    </row>
    <row r="10758" spans="2:3" hidden="1">
      <c r="B10758" s="2"/>
      <c r="C10758" s="2"/>
    </row>
    <row r="10759" spans="2:3" hidden="1">
      <c r="B10759" s="2"/>
      <c r="C10759" s="2"/>
    </row>
    <row r="10760" spans="2:3" hidden="1">
      <c r="B10760" s="2"/>
      <c r="C10760" s="2"/>
    </row>
    <row r="10761" spans="2:3" hidden="1">
      <c r="B10761" s="2"/>
      <c r="C10761" s="2"/>
    </row>
    <row r="10762" spans="2:3" hidden="1">
      <c r="B10762" s="2"/>
      <c r="C10762" s="2"/>
    </row>
    <row r="10763" spans="2:3" hidden="1">
      <c r="B10763" s="2"/>
      <c r="C10763" s="2"/>
    </row>
    <row r="10764" spans="2:3" hidden="1">
      <c r="B10764" s="2"/>
      <c r="C10764" s="2"/>
    </row>
    <row r="10765" spans="2:3" hidden="1">
      <c r="B10765" s="2"/>
      <c r="C10765" s="2"/>
    </row>
    <row r="10766" spans="2:3" hidden="1">
      <c r="B10766" s="2"/>
      <c r="C10766" s="2"/>
    </row>
    <row r="10767" spans="2:3" hidden="1">
      <c r="B10767" s="2"/>
      <c r="C10767" s="2"/>
    </row>
    <row r="10768" spans="2:3" hidden="1">
      <c r="B10768" s="2"/>
      <c r="C10768" s="2"/>
    </row>
    <row r="10769" spans="2:3" hidden="1">
      <c r="B10769" s="2"/>
      <c r="C10769" s="2"/>
    </row>
    <row r="10770" spans="2:3" hidden="1">
      <c r="B10770" s="2"/>
      <c r="C10770" s="2"/>
    </row>
    <row r="10771" spans="2:3" hidden="1">
      <c r="B10771" s="2"/>
      <c r="C10771" s="2"/>
    </row>
    <row r="10772" spans="2:3" hidden="1">
      <c r="B10772" s="2"/>
      <c r="C10772" s="2"/>
    </row>
    <row r="10773" spans="2:3" hidden="1">
      <c r="B10773" s="2"/>
      <c r="C10773" s="2"/>
    </row>
    <row r="10774" spans="2:3" hidden="1">
      <c r="B10774" s="2"/>
      <c r="C10774" s="2"/>
    </row>
    <row r="10775" spans="2:3" hidden="1">
      <c r="B10775" s="2"/>
      <c r="C10775" s="2"/>
    </row>
    <row r="10776" spans="2:3" hidden="1">
      <c r="B10776" s="2"/>
      <c r="C10776" s="2"/>
    </row>
    <row r="10777" spans="2:3" hidden="1">
      <c r="B10777" s="2"/>
      <c r="C10777" s="2"/>
    </row>
    <row r="10778" spans="2:3" hidden="1">
      <c r="B10778" s="2"/>
      <c r="C10778" s="2"/>
    </row>
    <row r="10779" spans="2:3" hidden="1">
      <c r="B10779" s="2"/>
      <c r="C10779" s="2"/>
    </row>
    <row r="10780" spans="2:3" hidden="1">
      <c r="B10780" s="2"/>
      <c r="C10780" s="2"/>
    </row>
    <row r="10781" spans="2:3" hidden="1">
      <c r="B10781" s="2"/>
      <c r="C10781" s="2"/>
    </row>
    <row r="10782" spans="2:3" hidden="1">
      <c r="B10782" s="2"/>
      <c r="C10782" s="2"/>
    </row>
    <row r="10783" spans="2:3" hidden="1">
      <c r="B10783" s="2"/>
      <c r="C10783" s="2"/>
    </row>
    <row r="10784" spans="2:3" hidden="1">
      <c r="B10784" s="2"/>
      <c r="C10784" s="2"/>
    </row>
    <row r="10785" spans="2:3" hidden="1">
      <c r="B10785" s="2"/>
      <c r="C10785" s="2"/>
    </row>
    <row r="10786" spans="2:3" hidden="1">
      <c r="B10786" s="2"/>
      <c r="C10786" s="2"/>
    </row>
    <row r="10787" spans="2:3" hidden="1">
      <c r="B10787" s="2"/>
      <c r="C10787" s="2"/>
    </row>
    <row r="10788" spans="2:3" hidden="1">
      <c r="B10788" s="2"/>
      <c r="C10788" s="2"/>
    </row>
    <row r="10789" spans="2:3" hidden="1">
      <c r="B10789" s="2"/>
      <c r="C10789" s="2"/>
    </row>
    <row r="10790" spans="2:3" hidden="1">
      <c r="B10790" s="2"/>
      <c r="C10790" s="2"/>
    </row>
    <row r="10791" spans="2:3" hidden="1">
      <c r="B10791" s="2"/>
      <c r="C10791" s="2"/>
    </row>
    <row r="10792" spans="2:3" hidden="1">
      <c r="B10792" s="2"/>
      <c r="C10792" s="2"/>
    </row>
    <row r="10793" spans="2:3" hidden="1">
      <c r="B10793" s="2"/>
      <c r="C10793" s="2"/>
    </row>
    <row r="10794" spans="2:3" hidden="1">
      <c r="B10794" s="2"/>
      <c r="C10794" s="2"/>
    </row>
    <row r="10795" spans="2:3" hidden="1">
      <c r="B10795" s="2"/>
      <c r="C10795" s="2"/>
    </row>
    <row r="10796" spans="2:3" hidden="1">
      <c r="B10796" s="2"/>
      <c r="C10796" s="2"/>
    </row>
    <row r="10797" spans="2:3" hidden="1">
      <c r="B10797" s="2"/>
      <c r="C10797" s="2"/>
    </row>
    <row r="10798" spans="2:3" hidden="1">
      <c r="B10798" s="2"/>
      <c r="C10798" s="2"/>
    </row>
    <row r="10799" spans="2:3" hidden="1">
      <c r="B10799" s="2"/>
      <c r="C10799" s="2"/>
    </row>
    <row r="10800" spans="2:3" hidden="1">
      <c r="B10800" s="2"/>
      <c r="C10800" s="2"/>
    </row>
    <row r="10801" spans="2:3" hidden="1">
      <c r="B10801" s="2"/>
      <c r="C10801" s="2"/>
    </row>
    <row r="10802" spans="2:3" hidden="1">
      <c r="B10802" s="2"/>
      <c r="C10802" s="2"/>
    </row>
    <row r="10803" spans="2:3" hidden="1">
      <c r="B10803" s="2"/>
      <c r="C10803" s="2"/>
    </row>
    <row r="10804" spans="2:3" hidden="1">
      <c r="B10804" s="2"/>
      <c r="C10804" s="2"/>
    </row>
    <row r="10805" spans="2:3" hidden="1">
      <c r="B10805" s="2"/>
      <c r="C10805" s="2"/>
    </row>
    <row r="10806" spans="2:3" hidden="1">
      <c r="B10806" s="2"/>
      <c r="C10806" s="2"/>
    </row>
    <row r="10807" spans="2:3" hidden="1">
      <c r="B10807" s="2"/>
      <c r="C10807" s="2"/>
    </row>
    <row r="10808" spans="2:3" hidden="1">
      <c r="B10808" s="2"/>
      <c r="C10808" s="2"/>
    </row>
    <row r="10809" spans="2:3" hidden="1">
      <c r="B10809" s="2"/>
      <c r="C10809" s="2"/>
    </row>
    <row r="10810" spans="2:3" hidden="1">
      <c r="B10810" s="2"/>
      <c r="C10810" s="2"/>
    </row>
    <row r="10811" spans="2:3" hidden="1">
      <c r="B10811" s="2"/>
      <c r="C10811" s="2"/>
    </row>
    <row r="10812" spans="2:3" hidden="1">
      <c r="B10812" s="2"/>
      <c r="C10812" s="2"/>
    </row>
    <row r="10813" spans="2:3" hidden="1">
      <c r="B10813" s="2"/>
      <c r="C10813" s="2"/>
    </row>
    <row r="10814" spans="2:3" hidden="1">
      <c r="B10814" s="2"/>
      <c r="C10814" s="2"/>
    </row>
    <row r="10815" spans="2:3" hidden="1">
      <c r="B10815" s="2"/>
      <c r="C10815" s="2"/>
    </row>
    <row r="10816" spans="2:3" hidden="1">
      <c r="B10816" s="2"/>
      <c r="C10816" s="2"/>
    </row>
    <row r="10817" spans="2:3" hidden="1">
      <c r="B10817" s="2"/>
      <c r="C10817" s="2"/>
    </row>
    <row r="10818" spans="2:3" hidden="1">
      <c r="B10818" s="2"/>
      <c r="C10818" s="2"/>
    </row>
    <row r="10819" spans="2:3" hidden="1">
      <c r="B10819" s="2"/>
      <c r="C10819" s="2"/>
    </row>
    <row r="10820" spans="2:3" hidden="1">
      <c r="B10820" s="2"/>
      <c r="C10820" s="2"/>
    </row>
    <row r="10821" spans="2:3" hidden="1">
      <c r="B10821" s="2"/>
      <c r="C10821" s="2"/>
    </row>
    <row r="10822" spans="2:3" hidden="1">
      <c r="B10822" s="2"/>
      <c r="C10822" s="2"/>
    </row>
    <row r="10823" spans="2:3" hidden="1">
      <c r="B10823" s="2"/>
      <c r="C10823" s="2"/>
    </row>
    <row r="10824" spans="2:3" hidden="1">
      <c r="B10824" s="2"/>
      <c r="C10824" s="2"/>
    </row>
    <row r="10825" spans="2:3" hidden="1">
      <c r="B10825" s="2"/>
      <c r="C10825" s="2"/>
    </row>
    <row r="10826" spans="2:3" hidden="1">
      <c r="B10826" s="2"/>
      <c r="C10826" s="2"/>
    </row>
    <row r="10827" spans="2:3" hidden="1">
      <c r="B10827" s="2"/>
      <c r="C10827" s="2"/>
    </row>
    <row r="10828" spans="2:3" hidden="1">
      <c r="B10828" s="2"/>
      <c r="C10828" s="2"/>
    </row>
    <row r="10829" spans="2:3" hidden="1">
      <c r="B10829" s="2"/>
      <c r="C10829" s="2"/>
    </row>
    <row r="10830" spans="2:3" hidden="1">
      <c r="B10830" s="2"/>
      <c r="C10830" s="2"/>
    </row>
    <row r="10831" spans="2:3" hidden="1">
      <c r="B10831" s="2"/>
      <c r="C10831" s="2"/>
    </row>
    <row r="10832" spans="2:3" hidden="1">
      <c r="B10832" s="2"/>
      <c r="C10832" s="2"/>
    </row>
    <row r="10833" spans="2:3" hidden="1">
      <c r="B10833" s="2"/>
      <c r="C10833" s="2"/>
    </row>
    <row r="10834" spans="2:3" hidden="1">
      <c r="B10834" s="2"/>
      <c r="C10834" s="2"/>
    </row>
    <row r="10835" spans="2:3" hidden="1">
      <c r="B10835" s="2"/>
      <c r="C10835" s="2"/>
    </row>
    <row r="10836" spans="2:3" hidden="1">
      <c r="B10836" s="2"/>
      <c r="C10836" s="2"/>
    </row>
    <row r="10837" spans="2:3" hidden="1">
      <c r="B10837" s="2"/>
      <c r="C10837" s="2"/>
    </row>
    <row r="10838" spans="2:3" hidden="1">
      <c r="B10838" s="2"/>
      <c r="C10838" s="2"/>
    </row>
    <row r="10839" spans="2:3" hidden="1">
      <c r="B10839" s="2"/>
      <c r="C10839" s="2"/>
    </row>
    <row r="10840" spans="2:3" hidden="1">
      <c r="B10840" s="2"/>
      <c r="C10840" s="2"/>
    </row>
    <row r="10841" spans="2:3" hidden="1">
      <c r="B10841" s="2"/>
      <c r="C10841" s="2"/>
    </row>
    <row r="10842" spans="2:3" hidden="1">
      <c r="B10842" s="2"/>
      <c r="C10842" s="2"/>
    </row>
    <row r="10843" spans="2:3" hidden="1">
      <c r="B10843" s="2"/>
      <c r="C10843" s="2"/>
    </row>
    <row r="10844" spans="2:3" hidden="1">
      <c r="B10844" s="2"/>
      <c r="C10844" s="2"/>
    </row>
    <row r="10845" spans="2:3" hidden="1">
      <c r="B10845" s="2"/>
      <c r="C10845" s="2"/>
    </row>
    <row r="10846" spans="2:3" hidden="1">
      <c r="B10846" s="2"/>
      <c r="C10846" s="2"/>
    </row>
    <row r="10847" spans="2:3" hidden="1">
      <c r="B10847" s="2"/>
      <c r="C10847" s="2"/>
    </row>
    <row r="10848" spans="2:3" hidden="1">
      <c r="B10848" s="2"/>
      <c r="C10848" s="2"/>
    </row>
    <row r="10849" spans="2:3" hidden="1">
      <c r="B10849" s="2"/>
      <c r="C10849" s="2"/>
    </row>
    <row r="10850" spans="2:3" hidden="1">
      <c r="B10850" s="2"/>
      <c r="C10850" s="2"/>
    </row>
    <row r="10851" spans="2:3" hidden="1">
      <c r="B10851" s="2"/>
      <c r="C10851" s="2"/>
    </row>
    <row r="10852" spans="2:3" hidden="1">
      <c r="B10852" s="2"/>
      <c r="C10852" s="2"/>
    </row>
    <row r="10853" spans="2:3" hidden="1">
      <c r="B10853" s="2"/>
      <c r="C10853" s="2"/>
    </row>
    <row r="10854" spans="2:3" hidden="1">
      <c r="B10854" s="2"/>
      <c r="C10854" s="2"/>
    </row>
    <row r="10855" spans="2:3" hidden="1">
      <c r="B10855" s="2"/>
      <c r="C10855" s="2"/>
    </row>
    <row r="10856" spans="2:3" hidden="1">
      <c r="B10856" s="2"/>
      <c r="C10856" s="2"/>
    </row>
    <row r="10857" spans="2:3" hidden="1">
      <c r="B10857" s="2"/>
      <c r="C10857" s="2"/>
    </row>
    <row r="10858" spans="2:3" hidden="1">
      <c r="B10858" s="2"/>
      <c r="C10858" s="2"/>
    </row>
    <row r="10859" spans="2:3" hidden="1">
      <c r="B10859" s="2"/>
      <c r="C10859" s="2"/>
    </row>
    <row r="10860" spans="2:3" hidden="1">
      <c r="B10860" s="2"/>
      <c r="C10860" s="2"/>
    </row>
    <row r="10861" spans="2:3" hidden="1">
      <c r="B10861" s="2"/>
      <c r="C10861" s="2"/>
    </row>
    <row r="10862" spans="2:3" hidden="1">
      <c r="B10862" s="2"/>
      <c r="C10862" s="2"/>
    </row>
    <row r="10863" spans="2:3" hidden="1">
      <c r="B10863" s="2"/>
      <c r="C10863" s="2"/>
    </row>
    <row r="10864" spans="2:3" hidden="1">
      <c r="B10864" s="2"/>
      <c r="C10864" s="2"/>
    </row>
    <row r="10865" spans="2:3" hidden="1">
      <c r="B10865" s="2"/>
      <c r="C10865" s="2"/>
    </row>
    <row r="10866" spans="2:3" hidden="1">
      <c r="B10866" s="2"/>
      <c r="C10866" s="2"/>
    </row>
    <row r="10867" spans="2:3" hidden="1">
      <c r="B10867" s="2"/>
      <c r="C10867" s="2"/>
    </row>
    <row r="10868" spans="2:3" hidden="1">
      <c r="B10868" s="2"/>
      <c r="C10868" s="2"/>
    </row>
    <row r="10869" spans="2:3" hidden="1">
      <c r="B10869" s="2"/>
      <c r="C10869" s="2"/>
    </row>
    <row r="10870" spans="2:3" hidden="1">
      <c r="B10870" s="2"/>
      <c r="C10870" s="2"/>
    </row>
    <row r="10871" spans="2:3" hidden="1">
      <c r="B10871" s="2"/>
      <c r="C10871" s="2"/>
    </row>
    <row r="10872" spans="2:3" hidden="1">
      <c r="B10872" s="2"/>
      <c r="C10872" s="2"/>
    </row>
    <row r="10873" spans="2:3" hidden="1">
      <c r="B10873" s="2"/>
      <c r="C10873" s="2"/>
    </row>
    <row r="10874" spans="2:3" hidden="1">
      <c r="B10874" s="2"/>
      <c r="C10874" s="2"/>
    </row>
    <row r="10875" spans="2:3" hidden="1">
      <c r="B10875" s="2"/>
      <c r="C10875" s="2"/>
    </row>
    <row r="10876" spans="2:3" hidden="1">
      <c r="B10876" s="2"/>
      <c r="C10876" s="2"/>
    </row>
    <row r="10877" spans="2:3" hidden="1">
      <c r="B10877" s="2"/>
      <c r="C10877" s="2"/>
    </row>
    <row r="10878" spans="2:3" hidden="1">
      <c r="B10878" s="2"/>
      <c r="C10878" s="2"/>
    </row>
    <row r="10879" spans="2:3" hidden="1">
      <c r="B10879" s="2"/>
      <c r="C10879" s="2"/>
    </row>
    <row r="10880" spans="2:3" hidden="1">
      <c r="B10880" s="2"/>
      <c r="C10880" s="2"/>
    </row>
    <row r="10881" spans="2:3" hidden="1">
      <c r="B10881" s="2"/>
      <c r="C10881" s="2"/>
    </row>
    <row r="10882" spans="2:3" hidden="1">
      <c r="B10882" s="2"/>
      <c r="C10882" s="2"/>
    </row>
    <row r="10883" spans="2:3" hidden="1">
      <c r="B10883" s="2"/>
      <c r="C10883" s="2"/>
    </row>
    <row r="10884" spans="2:3" hidden="1">
      <c r="B10884" s="2"/>
      <c r="C10884" s="2"/>
    </row>
    <row r="10885" spans="2:3" hidden="1">
      <c r="B10885" s="2"/>
      <c r="C10885" s="2"/>
    </row>
    <row r="10886" spans="2:3" hidden="1">
      <c r="B10886" s="2"/>
      <c r="C10886" s="2"/>
    </row>
    <row r="10887" spans="2:3" hidden="1">
      <c r="B10887" s="2"/>
      <c r="C10887" s="2"/>
    </row>
    <row r="10888" spans="2:3" hidden="1">
      <c r="B10888" s="2"/>
      <c r="C10888" s="2"/>
    </row>
    <row r="10889" spans="2:3" hidden="1">
      <c r="B10889" s="2"/>
      <c r="C10889" s="2"/>
    </row>
    <row r="10890" spans="2:3" hidden="1">
      <c r="B10890" s="2"/>
      <c r="C10890" s="2"/>
    </row>
    <row r="10891" spans="2:3" hidden="1">
      <c r="B10891" s="2"/>
      <c r="C10891" s="2"/>
    </row>
    <row r="10892" spans="2:3" hidden="1">
      <c r="B10892" s="2"/>
      <c r="C10892" s="2"/>
    </row>
    <row r="10893" spans="2:3" hidden="1">
      <c r="B10893" s="2"/>
      <c r="C10893" s="2"/>
    </row>
    <row r="10894" spans="2:3" hidden="1">
      <c r="B10894" s="2"/>
      <c r="C10894" s="2"/>
    </row>
    <row r="10895" spans="2:3" hidden="1">
      <c r="B10895" s="2"/>
      <c r="C10895" s="2"/>
    </row>
    <row r="10896" spans="2:3" hidden="1">
      <c r="B10896" s="2"/>
      <c r="C10896" s="2"/>
    </row>
    <row r="10897" spans="2:3" hidden="1">
      <c r="B10897" s="2"/>
      <c r="C10897" s="2"/>
    </row>
    <row r="10898" spans="2:3" hidden="1">
      <c r="B10898" s="2"/>
      <c r="C10898" s="2"/>
    </row>
    <row r="10899" spans="2:3" hidden="1">
      <c r="B10899" s="2"/>
      <c r="C10899" s="2"/>
    </row>
    <row r="10900" spans="2:3" hidden="1">
      <c r="B10900" s="2"/>
      <c r="C10900" s="2"/>
    </row>
    <row r="10901" spans="2:3" hidden="1">
      <c r="B10901" s="2"/>
      <c r="C10901" s="2"/>
    </row>
    <row r="10902" spans="2:3" hidden="1">
      <c r="B10902" s="2"/>
      <c r="C10902" s="2"/>
    </row>
    <row r="10903" spans="2:3" hidden="1">
      <c r="B10903" s="2"/>
      <c r="C10903" s="2"/>
    </row>
    <row r="10904" spans="2:3" hidden="1">
      <c r="B10904" s="2"/>
      <c r="C10904" s="2"/>
    </row>
    <row r="10905" spans="2:3" hidden="1">
      <c r="B10905" s="2"/>
      <c r="C10905" s="2"/>
    </row>
    <row r="10906" spans="2:3" hidden="1">
      <c r="B10906" s="2"/>
      <c r="C10906" s="2"/>
    </row>
    <row r="10907" spans="2:3" hidden="1">
      <c r="B10907" s="2"/>
      <c r="C10907" s="2"/>
    </row>
    <row r="10908" spans="2:3" hidden="1">
      <c r="B10908" s="2"/>
      <c r="C10908" s="2"/>
    </row>
    <row r="10909" spans="2:3" hidden="1">
      <c r="B10909" s="2"/>
      <c r="C10909" s="2"/>
    </row>
    <row r="10910" spans="2:3" hidden="1">
      <c r="B10910" s="2"/>
      <c r="C10910" s="2"/>
    </row>
    <row r="10911" spans="2:3" hidden="1">
      <c r="B10911" s="2"/>
      <c r="C10911" s="2"/>
    </row>
    <row r="10912" spans="2:3" hidden="1">
      <c r="B10912" s="2"/>
      <c r="C10912" s="2"/>
    </row>
    <row r="10913" spans="2:3" hidden="1">
      <c r="B10913" s="2"/>
      <c r="C10913" s="2"/>
    </row>
    <row r="10914" spans="2:3" hidden="1">
      <c r="B10914" s="2"/>
      <c r="C10914" s="2"/>
    </row>
    <row r="10915" spans="2:3" hidden="1">
      <c r="B10915" s="2"/>
      <c r="C10915" s="2"/>
    </row>
    <row r="10916" spans="2:3" hidden="1">
      <c r="B10916" s="2"/>
      <c r="C10916" s="2"/>
    </row>
    <row r="10917" spans="2:3" hidden="1">
      <c r="B10917" s="2"/>
      <c r="C10917" s="2"/>
    </row>
    <row r="10918" spans="2:3" hidden="1">
      <c r="B10918" s="2"/>
      <c r="C10918" s="2"/>
    </row>
    <row r="10919" spans="2:3" hidden="1">
      <c r="B10919" s="2"/>
      <c r="C10919" s="2"/>
    </row>
    <row r="10920" spans="2:3" hidden="1">
      <c r="B10920" s="2"/>
      <c r="C10920" s="2"/>
    </row>
    <row r="10921" spans="2:3" hidden="1">
      <c r="B10921" s="2"/>
      <c r="C10921" s="2"/>
    </row>
    <row r="10922" spans="2:3" hidden="1">
      <c r="B10922" s="2"/>
      <c r="C10922" s="2"/>
    </row>
    <row r="10923" spans="2:3" hidden="1">
      <c r="B10923" s="2"/>
      <c r="C10923" s="2"/>
    </row>
    <row r="10924" spans="2:3" hidden="1">
      <c r="B10924" s="2"/>
      <c r="C10924" s="2"/>
    </row>
    <row r="10925" spans="2:3" hidden="1">
      <c r="B10925" s="2"/>
      <c r="C10925" s="2"/>
    </row>
    <row r="10926" spans="2:3" hidden="1">
      <c r="B10926" s="2"/>
      <c r="C10926" s="2"/>
    </row>
    <row r="10927" spans="2:3" hidden="1">
      <c r="B10927" s="2"/>
      <c r="C10927" s="2"/>
    </row>
    <row r="10928" spans="2:3" hidden="1">
      <c r="B10928" s="2"/>
      <c r="C10928" s="2"/>
    </row>
    <row r="10929" spans="2:3" hidden="1">
      <c r="B10929" s="2"/>
      <c r="C10929" s="2"/>
    </row>
    <row r="10930" spans="2:3" hidden="1">
      <c r="B10930" s="2"/>
      <c r="C10930" s="2"/>
    </row>
    <row r="10931" spans="2:3" hidden="1">
      <c r="B10931" s="2"/>
      <c r="C10931" s="2"/>
    </row>
    <row r="10932" spans="2:3" hidden="1">
      <c r="B10932" s="2"/>
      <c r="C10932" s="2"/>
    </row>
    <row r="10933" spans="2:3" hidden="1">
      <c r="B10933" s="2"/>
      <c r="C10933" s="2"/>
    </row>
    <row r="10934" spans="2:3" hidden="1">
      <c r="B10934" s="2"/>
      <c r="C10934" s="2"/>
    </row>
    <row r="10935" spans="2:3" hidden="1">
      <c r="B10935" s="2"/>
      <c r="C10935" s="2"/>
    </row>
    <row r="10936" spans="2:3" hidden="1">
      <c r="B10936" s="2"/>
      <c r="C10936" s="2"/>
    </row>
    <row r="10937" spans="2:3" hidden="1">
      <c r="B10937" s="2"/>
      <c r="C10937" s="2"/>
    </row>
    <row r="10938" spans="2:3" hidden="1">
      <c r="B10938" s="2"/>
      <c r="C10938" s="2"/>
    </row>
    <row r="10939" spans="2:3" hidden="1">
      <c r="B10939" s="2"/>
      <c r="C10939" s="2"/>
    </row>
    <row r="10940" spans="2:3" hidden="1">
      <c r="B10940" s="2"/>
      <c r="C10940" s="2"/>
    </row>
    <row r="10941" spans="2:3" hidden="1">
      <c r="B10941" s="2"/>
      <c r="C10941" s="2"/>
    </row>
    <row r="10942" spans="2:3" hidden="1">
      <c r="B10942" s="2"/>
      <c r="C10942" s="2"/>
    </row>
    <row r="10943" spans="2:3" hidden="1">
      <c r="B10943" s="2"/>
      <c r="C10943" s="2"/>
    </row>
    <row r="10944" spans="2:3" hidden="1">
      <c r="B10944" s="2"/>
      <c r="C10944" s="2"/>
    </row>
    <row r="10945" spans="2:3" hidden="1">
      <c r="B10945" s="2"/>
      <c r="C10945" s="2"/>
    </row>
    <row r="10946" spans="2:3" hidden="1">
      <c r="B10946" s="2"/>
      <c r="C10946" s="2"/>
    </row>
    <row r="10947" spans="2:3" hidden="1">
      <c r="B10947" s="2"/>
      <c r="C10947" s="2"/>
    </row>
    <row r="10948" spans="2:3" hidden="1">
      <c r="B10948" s="2"/>
      <c r="C10948" s="2"/>
    </row>
    <row r="10949" spans="2:3" hidden="1">
      <c r="B10949" s="2"/>
      <c r="C10949" s="2"/>
    </row>
    <row r="10950" spans="2:3" hidden="1">
      <c r="B10950" s="2"/>
      <c r="C10950" s="2"/>
    </row>
    <row r="10951" spans="2:3" hidden="1">
      <c r="B10951" s="2"/>
      <c r="C10951" s="2"/>
    </row>
    <row r="10952" spans="2:3" hidden="1">
      <c r="B10952" s="2"/>
      <c r="C10952" s="2"/>
    </row>
    <row r="10953" spans="2:3" hidden="1">
      <c r="B10953" s="2"/>
      <c r="C10953" s="2"/>
    </row>
    <row r="10954" spans="2:3" hidden="1">
      <c r="B10954" s="2"/>
      <c r="C10954" s="2"/>
    </row>
    <row r="10955" spans="2:3" hidden="1">
      <c r="B10955" s="2"/>
      <c r="C10955" s="2"/>
    </row>
    <row r="10956" spans="2:3" hidden="1">
      <c r="B10956" s="2"/>
      <c r="C10956" s="2"/>
    </row>
    <row r="10957" spans="2:3" hidden="1">
      <c r="B10957" s="2"/>
      <c r="C10957" s="2"/>
    </row>
    <row r="10958" spans="2:3" hidden="1">
      <c r="B10958" s="2"/>
      <c r="C10958" s="2"/>
    </row>
    <row r="10959" spans="2:3" hidden="1">
      <c r="B10959" s="2"/>
      <c r="C10959" s="2"/>
    </row>
    <row r="10960" spans="2:3" hidden="1">
      <c r="B10960" s="2"/>
      <c r="C10960" s="2"/>
    </row>
    <row r="10961" spans="2:3" hidden="1">
      <c r="B10961" s="2"/>
      <c r="C10961" s="2"/>
    </row>
    <row r="10962" spans="2:3" hidden="1">
      <c r="B10962" s="2"/>
      <c r="C10962" s="2"/>
    </row>
    <row r="10963" spans="2:3" hidden="1">
      <c r="B10963" s="2"/>
      <c r="C10963" s="2"/>
    </row>
    <row r="10964" spans="2:3" hidden="1">
      <c r="B10964" s="2"/>
      <c r="C10964" s="2"/>
    </row>
    <row r="10965" spans="2:3" hidden="1">
      <c r="B10965" s="2"/>
      <c r="C10965" s="2"/>
    </row>
    <row r="10966" spans="2:3" hidden="1">
      <c r="B10966" s="2"/>
      <c r="C10966" s="2"/>
    </row>
    <row r="10967" spans="2:3" hidden="1">
      <c r="B10967" s="2"/>
      <c r="C10967" s="2"/>
    </row>
    <row r="10968" spans="2:3" hidden="1">
      <c r="B10968" s="2"/>
      <c r="C10968" s="2"/>
    </row>
    <row r="10969" spans="2:3" hidden="1">
      <c r="B10969" s="2"/>
      <c r="C10969" s="2"/>
    </row>
    <row r="10970" spans="2:3" hidden="1">
      <c r="B10970" s="2"/>
      <c r="C10970" s="2"/>
    </row>
    <row r="10971" spans="2:3" hidden="1">
      <c r="B10971" s="2"/>
      <c r="C10971" s="2"/>
    </row>
    <row r="10972" spans="2:3" hidden="1">
      <c r="B10972" s="2"/>
      <c r="C10972" s="2"/>
    </row>
    <row r="10973" spans="2:3" hidden="1">
      <c r="B10973" s="2"/>
      <c r="C10973" s="2"/>
    </row>
    <row r="10974" spans="2:3" hidden="1">
      <c r="B10974" s="2"/>
      <c r="C10974" s="2"/>
    </row>
    <row r="10975" spans="2:3" hidden="1">
      <c r="B10975" s="2"/>
      <c r="C10975" s="2"/>
    </row>
    <row r="10976" spans="2:3" hidden="1">
      <c r="B10976" s="2"/>
      <c r="C10976" s="2"/>
    </row>
    <row r="10977" spans="2:3" hidden="1">
      <c r="B10977" s="2"/>
      <c r="C10977" s="2"/>
    </row>
    <row r="10978" spans="2:3" hidden="1">
      <c r="B10978" s="2"/>
      <c r="C10978" s="2"/>
    </row>
    <row r="10979" spans="2:3" hidden="1">
      <c r="B10979" s="2"/>
      <c r="C10979" s="2"/>
    </row>
    <row r="10980" spans="2:3" hidden="1">
      <c r="B10980" s="2"/>
      <c r="C10980" s="2"/>
    </row>
    <row r="10981" spans="2:3" hidden="1">
      <c r="B10981" s="2"/>
      <c r="C10981" s="2"/>
    </row>
    <row r="10982" spans="2:3" hidden="1">
      <c r="B10982" s="2"/>
      <c r="C10982" s="2"/>
    </row>
    <row r="10983" spans="2:3" hidden="1">
      <c r="B10983" s="2"/>
      <c r="C10983" s="2"/>
    </row>
    <row r="10984" spans="2:3" hidden="1">
      <c r="B10984" s="2"/>
      <c r="C10984" s="2"/>
    </row>
    <row r="10985" spans="2:3" hidden="1">
      <c r="B10985" s="2"/>
      <c r="C10985" s="2"/>
    </row>
    <row r="10986" spans="2:3" hidden="1">
      <c r="B10986" s="2"/>
      <c r="C10986" s="2"/>
    </row>
    <row r="10987" spans="2:3" hidden="1">
      <c r="B10987" s="2"/>
      <c r="C10987" s="2"/>
    </row>
    <row r="10988" spans="2:3" hidden="1">
      <c r="B10988" s="2"/>
      <c r="C10988" s="2"/>
    </row>
    <row r="10989" spans="2:3" hidden="1">
      <c r="B10989" s="2"/>
      <c r="C10989" s="2"/>
    </row>
    <row r="10990" spans="2:3" hidden="1">
      <c r="B10990" s="2"/>
      <c r="C10990" s="2"/>
    </row>
    <row r="10991" spans="2:3" hidden="1">
      <c r="B10991" s="2"/>
      <c r="C10991" s="2"/>
    </row>
    <row r="10992" spans="2:3" hidden="1">
      <c r="B10992" s="2"/>
      <c r="C10992" s="2"/>
    </row>
    <row r="10993" spans="2:3" hidden="1">
      <c r="B10993" s="2"/>
      <c r="C10993" s="2"/>
    </row>
    <row r="10994" spans="2:3" hidden="1">
      <c r="B10994" s="2"/>
      <c r="C10994" s="2"/>
    </row>
    <row r="10995" spans="2:3" hidden="1">
      <c r="B10995" s="2"/>
      <c r="C10995" s="2"/>
    </row>
    <row r="10996" spans="2:3" hidden="1">
      <c r="B10996" s="2"/>
      <c r="C10996" s="2"/>
    </row>
    <row r="10997" spans="2:3" hidden="1">
      <c r="B10997" s="2"/>
      <c r="C10997" s="2"/>
    </row>
    <row r="10998" spans="2:3" hidden="1">
      <c r="B10998" s="2"/>
      <c r="C10998" s="2"/>
    </row>
    <row r="10999" spans="2:3" hidden="1">
      <c r="B10999" s="2"/>
      <c r="C10999" s="2"/>
    </row>
    <row r="11000" spans="2:3" hidden="1">
      <c r="B11000" s="2"/>
      <c r="C11000" s="2"/>
    </row>
    <row r="11001" spans="2:3" hidden="1">
      <c r="B11001" s="2"/>
      <c r="C11001" s="2"/>
    </row>
    <row r="11002" spans="2:3" hidden="1">
      <c r="B11002" s="2"/>
      <c r="C11002" s="2"/>
    </row>
    <row r="11003" spans="2:3" hidden="1">
      <c r="B11003" s="2"/>
      <c r="C11003" s="2"/>
    </row>
    <row r="11004" spans="2:3" hidden="1">
      <c r="B11004" s="2"/>
      <c r="C11004" s="2"/>
    </row>
    <row r="11005" spans="2:3" hidden="1">
      <c r="B11005" s="2"/>
      <c r="C11005" s="2"/>
    </row>
    <row r="11006" spans="2:3" hidden="1">
      <c r="B11006" s="2"/>
      <c r="C11006" s="2"/>
    </row>
    <row r="11007" spans="2:3" hidden="1">
      <c r="B11007" s="2"/>
      <c r="C11007" s="2"/>
    </row>
    <row r="11008" spans="2:3" hidden="1">
      <c r="B11008" s="2"/>
      <c r="C11008" s="2"/>
    </row>
    <row r="11009" spans="2:3" hidden="1">
      <c r="B11009" s="2"/>
      <c r="C11009" s="2"/>
    </row>
    <row r="11010" spans="2:3" hidden="1">
      <c r="B11010" s="2"/>
      <c r="C11010" s="2"/>
    </row>
    <row r="11011" spans="2:3" hidden="1">
      <c r="B11011" s="2"/>
      <c r="C11011" s="2"/>
    </row>
    <row r="11012" spans="2:3" hidden="1">
      <c r="B11012" s="2"/>
      <c r="C11012" s="2"/>
    </row>
    <row r="11013" spans="2:3" hidden="1">
      <c r="B11013" s="2"/>
      <c r="C11013" s="2"/>
    </row>
    <row r="11014" spans="2:3" hidden="1">
      <c r="B11014" s="2"/>
      <c r="C11014" s="2"/>
    </row>
    <row r="11015" spans="2:3" hidden="1">
      <c r="B11015" s="2"/>
      <c r="C11015" s="2"/>
    </row>
    <row r="11016" spans="2:3" hidden="1">
      <c r="B11016" s="2"/>
      <c r="C11016" s="2"/>
    </row>
    <row r="11017" spans="2:3" hidden="1">
      <c r="B11017" s="2"/>
      <c r="C11017" s="2"/>
    </row>
    <row r="11018" spans="2:3" hidden="1">
      <c r="B11018" s="2"/>
      <c r="C11018" s="2"/>
    </row>
    <row r="11019" spans="2:3" hidden="1">
      <c r="B11019" s="2"/>
      <c r="C11019" s="2"/>
    </row>
    <row r="11020" spans="2:3" hidden="1">
      <c r="B11020" s="2"/>
      <c r="C11020" s="2"/>
    </row>
    <row r="11021" spans="2:3" hidden="1">
      <c r="B11021" s="2"/>
      <c r="C11021" s="2"/>
    </row>
    <row r="11022" spans="2:3" hidden="1">
      <c r="B11022" s="2"/>
      <c r="C11022" s="2"/>
    </row>
    <row r="11023" spans="2:3" hidden="1">
      <c r="B11023" s="2"/>
      <c r="C11023" s="2"/>
    </row>
    <row r="11024" spans="2:3" hidden="1">
      <c r="B11024" s="2"/>
      <c r="C11024" s="2"/>
    </row>
    <row r="11025" spans="2:3" hidden="1">
      <c r="B11025" s="2"/>
      <c r="C11025" s="2"/>
    </row>
    <row r="11026" spans="2:3" hidden="1">
      <c r="B11026" s="2"/>
      <c r="C11026" s="2"/>
    </row>
    <row r="11027" spans="2:3" hidden="1">
      <c r="B11027" s="2"/>
      <c r="C11027" s="2"/>
    </row>
    <row r="11028" spans="2:3" hidden="1">
      <c r="B11028" s="2"/>
      <c r="C11028" s="2"/>
    </row>
    <row r="11029" spans="2:3" hidden="1">
      <c r="B11029" s="2"/>
      <c r="C11029" s="2"/>
    </row>
    <row r="11030" spans="2:3" hidden="1">
      <c r="B11030" s="2"/>
      <c r="C11030" s="2"/>
    </row>
    <row r="11031" spans="2:3" hidden="1">
      <c r="B11031" s="2"/>
      <c r="C11031" s="2"/>
    </row>
    <row r="11032" spans="2:3" hidden="1">
      <c r="B11032" s="2"/>
      <c r="C11032" s="2"/>
    </row>
    <row r="11033" spans="2:3" hidden="1">
      <c r="B11033" s="2"/>
      <c r="C11033" s="2"/>
    </row>
    <row r="11034" spans="2:3" hidden="1">
      <c r="B11034" s="2"/>
      <c r="C11034" s="2"/>
    </row>
    <row r="11035" spans="2:3" hidden="1">
      <c r="B11035" s="2"/>
      <c r="C11035" s="2"/>
    </row>
    <row r="11036" spans="2:3" hidden="1">
      <c r="B11036" s="2"/>
      <c r="C11036" s="2"/>
    </row>
    <row r="11037" spans="2:3" hidden="1">
      <c r="B11037" s="2"/>
      <c r="C11037" s="2"/>
    </row>
    <row r="11038" spans="2:3" hidden="1">
      <c r="B11038" s="2"/>
      <c r="C11038" s="2"/>
    </row>
    <row r="11039" spans="2:3" hidden="1">
      <c r="B11039" s="2"/>
      <c r="C11039" s="2"/>
    </row>
    <row r="11040" spans="2:3" hidden="1">
      <c r="B11040" s="2"/>
      <c r="C11040" s="2"/>
    </row>
    <row r="11041" spans="2:3" hidden="1">
      <c r="B11041" s="2"/>
      <c r="C11041" s="2"/>
    </row>
    <row r="11042" spans="2:3" hidden="1">
      <c r="B11042" s="2"/>
      <c r="C11042" s="2"/>
    </row>
    <row r="11043" spans="2:3" hidden="1">
      <c r="B11043" s="2"/>
      <c r="C11043" s="2"/>
    </row>
    <row r="11044" spans="2:3" hidden="1">
      <c r="B11044" s="2"/>
      <c r="C11044" s="2"/>
    </row>
    <row r="11045" spans="2:3" hidden="1">
      <c r="B11045" s="2"/>
      <c r="C11045" s="2"/>
    </row>
    <row r="11046" spans="2:3" hidden="1">
      <c r="B11046" s="2"/>
      <c r="C11046" s="2"/>
    </row>
    <row r="11047" spans="2:3" hidden="1">
      <c r="B11047" s="2"/>
      <c r="C11047" s="2"/>
    </row>
    <row r="11048" spans="2:3" hidden="1">
      <c r="B11048" s="2"/>
      <c r="C11048" s="2"/>
    </row>
    <row r="11049" spans="2:3" hidden="1">
      <c r="B11049" s="2"/>
      <c r="C11049" s="2"/>
    </row>
    <row r="11050" spans="2:3" hidden="1">
      <c r="B11050" s="2"/>
      <c r="C11050" s="2"/>
    </row>
    <row r="11051" spans="2:3" hidden="1">
      <c r="B11051" s="2"/>
      <c r="C11051" s="2"/>
    </row>
    <row r="11052" spans="2:3" hidden="1">
      <c r="B11052" s="2"/>
      <c r="C11052" s="2"/>
    </row>
    <row r="11053" spans="2:3" hidden="1">
      <c r="B11053" s="2"/>
      <c r="C11053" s="2"/>
    </row>
    <row r="11054" spans="2:3" hidden="1">
      <c r="B11054" s="2"/>
      <c r="C11054" s="2"/>
    </row>
    <row r="11055" spans="2:3" hidden="1">
      <c r="B11055" s="2"/>
      <c r="C11055" s="2"/>
    </row>
    <row r="11056" spans="2:3" hidden="1">
      <c r="B11056" s="2"/>
      <c r="C11056" s="2"/>
    </row>
    <row r="11057" spans="2:3" hidden="1">
      <c r="B11057" s="2"/>
      <c r="C11057" s="2"/>
    </row>
    <row r="11058" spans="2:3" hidden="1">
      <c r="B11058" s="2"/>
      <c r="C11058" s="2"/>
    </row>
    <row r="11059" spans="2:3" hidden="1">
      <c r="B11059" s="2"/>
      <c r="C11059" s="2"/>
    </row>
    <row r="11060" spans="2:3" hidden="1">
      <c r="B11060" s="2"/>
      <c r="C11060" s="2"/>
    </row>
    <row r="11061" spans="2:3" hidden="1">
      <c r="B11061" s="2"/>
      <c r="C11061" s="2"/>
    </row>
    <row r="11062" spans="2:3" hidden="1">
      <c r="B11062" s="2"/>
      <c r="C11062" s="2"/>
    </row>
    <row r="11063" spans="2:3" hidden="1">
      <c r="B11063" s="2"/>
      <c r="C11063" s="2"/>
    </row>
    <row r="11064" spans="2:3" hidden="1">
      <c r="B11064" s="2"/>
      <c r="C11064" s="2"/>
    </row>
    <row r="11065" spans="2:3" hidden="1">
      <c r="B11065" s="2"/>
      <c r="C11065" s="2"/>
    </row>
    <row r="11066" spans="2:3" hidden="1">
      <c r="B11066" s="2"/>
      <c r="C11066" s="2"/>
    </row>
    <row r="11067" spans="2:3" hidden="1">
      <c r="B11067" s="2"/>
      <c r="C11067" s="2"/>
    </row>
    <row r="11068" spans="2:3" hidden="1">
      <c r="B11068" s="2"/>
      <c r="C11068" s="2"/>
    </row>
    <row r="11069" spans="2:3" hidden="1">
      <c r="B11069" s="2"/>
      <c r="C11069" s="2"/>
    </row>
    <row r="11070" spans="2:3" hidden="1">
      <c r="B11070" s="2"/>
      <c r="C11070" s="2"/>
    </row>
    <row r="11071" spans="2:3" hidden="1">
      <c r="B11071" s="2"/>
      <c r="C11071" s="2"/>
    </row>
    <row r="11072" spans="2:3" hidden="1">
      <c r="B11072" s="2"/>
      <c r="C11072" s="2"/>
    </row>
    <row r="11073" spans="2:3" hidden="1">
      <c r="B11073" s="2"/>
      <c r="C11073" s="2"/>
    </row>
    <row r="11074" spans="2:3" hidden="1">
      <c r="B11074" s="2"/>
      <c r="C11074" s="2"/>
    </row>
    <row r="11075" spans="2:3" hidden="1">
      <c r="B11075" s="2"/>
      <c r="C11075" s="2"/>
    </row>
    <row r="11076" spans="2:3" hidden="1">
      <c r="B11076" s="2"/>
      <c r="C11076" s="2"/>
    </row>
    <row r="11077" spans="2:3" hidden="1">
      <c r="B11077" s="2"/>
      <c r="C11077" s="2"/>
    </row>
    <row r="11078" spans="2:3" hidden="1">
      <c r="B11078" s="2"/>
      <c r="C11078" s="2"/>
    </row>
    <row r="11079" spans="2:3" hidden="1">
      <c r="B11079" s="2"/>
      <c r="C11079" s="2"/>
    </row>
    <row r="11080" spans="2:3" hidden="1">
      <c r="B11080" s="2"/>
      <c r="C11080" s="2"/>
    </row>
    <row r="11081" spans="2:3" hidden="1">
      <c r="B11081" s="2"/>
      <c r="C11081" s="2"/>
    </row>
    <row r="11082" spans="2:3" hidden="1">
      <c r="B11082" s="2"/>
      <c r="C11082" s="2"/>
    </row>
    <row r="11083" spans="2:3" hidden="1">
      <c r="B11083" s="2"/>
      <c r="C11083" s="2"/>
    </row>
    <row r="11084" spans="2:3" hidden="1">
      <c r="B11084" s="2"/>
      <c r="C11084" s="2"/>
    </row>
    <row r="11085" spans="2:3" hidden="1">
      <c r="B11085" s="2"/>
      <c r="C11085" s="2"/>
    </row>
    <row r="11086" spans="2:3" hidden="1">
      <c r="B11086" s="2"/>
      <c r="C11086" s="2"/>
    </row>
    <row r="11087" spans="2:3" hidden="1">
      <c r="B11087" s="2"/>
      <c r="C11087" s="2"/>
    </row>
    <row r="11088" spans="2:3" hidden="1">
      <c r="B11088" s="2"/>
      <c r="C11088" s="2"/>
    </row>
    <row r="11089" spans="2:3" hidden="1">
      <c r="B11089" s="2"/>
      <c r="C11089" s="2"/>
    </row>
    <row r="11090" spans="2:3" hidden="1">
      <c r="B11090" s="2"/>
      <c r="C11090" s="2"/>
    </row>
    <row r="11091" spans="2:3" hidden="1">
      <c r="B11091" s="2"/>
      <c r="C11091" s="2"/>
    </row>
    <row r="11092" spans="2:3" hidden="1">
      <c r="B11092" s="2"/>
      <c r="C11092" s="2"/>
    </row>
    <row r="11093" spans="2:3" hidden="1">
      <c r="B11093" s="2"/>
      <c r="C11093" s="2"/>
    </row>
    <row r="11094" spans="2:3" hidden="1">
      <c r="B11094" s="2"/>
      <c r="C11094" s="2"/>
    </row>
    <row r="11095" spans="2:3" hidden="1">
      <c r="B11095" s="2"/>
      <c r="C11095" s="2"/>
    </row>
    <row r="11096" spans="2:3" hidden="1">
      <c r="B11096" s="2"/>
      <c r="C11096" s="2"/>
    </row>
    <row r="11097" spans="2:3" hidden="1">
      <c r="B11097" s="2"/>
      <c r="C11097" s="2"/>
    </row>
    <row r="11098" spans="2:3" hidden="1">
      <c r="B11098" s="2"/>
      <c r="C11098" s="2"/>
    </row>
    <row r="11099" spans="2:3" hidden="1">
      <c r="B11099" s="2"/>
      <c r="C11099" s="2"/>
    </row>
    <row r="11100" spans="2:3" hidden="1">
      <c r="B11100" s="2"/>
      <c r="C11100" s="2"/>
    </row>
    <row r="11101" spans="2:3" hidden="1">
      <c r="B11101" s="2"/>
      <c r="C11101" s="2"/>
    </row>
    <row r="11102" spans="2:3" hidden="1">
      <c r="B11102" s="2"/>
      <c r="C11102" s="2"/>
    </row>
    <row r="11103" spans="2:3" hidden="1">
      <c r="B11103" s="2"/>
      <c r="C11103" s="2"/>
    </row>
    <row r="11104" spans="2:3" hidden="1">
      <c r="B11104" s="2"/>
      <c r="C11104" s="2"/>
    </row>
    <row r="11105" spans="2:3" hidden="1">
      <c r="B11105" s="2"/>
      <c r="C11105" s="2"/>
    </row>
    <row r="11106" spans="2:3" hidden="1">
      <c r="B11106" s="2"/>
      <c r="C11106" s="2"/>
    </row>
    <row r="11107" spans="2:3" hidden="1">
      <c r="B11107" s="2"/>
      <c r="C11107" s="2"/>
    </row>
    <row r="11108" spans="2:3" hidden="1">
      <c r="B11108" s="2"/>
      <c r="C11108" s="2"/>
    </row>
    <row r="11109" spans="2:3" hidden="1">
      <c r="B11109" s="2"/>
      <c r="C11109" s="2"/>
    </row>
    <row r="11110" spans="2:3" hidden="1">
      <c r="B11110" s="2"/>
      <c r="C11110" s="2"/>
    </row>
    <row r="11111" spans="2:3" hidden="1">
      <c r="B11111" s="2"/>
      <c r="C11111" s="2"/>
    </row>
    <row r="11112" spans="2:3" hidden="1">
      <c r="B11112" s="2"/>
      <c r="C11112" s="2"/>
    </row>
    <row r="11113" spans="2:3" hidden="1">
      <c r="B11113" s="2"/>
      <c r="C11113" s="2"/>
    </row>
    <row r="11114" spans="2:3" hidden="1">
      <c r="B11114" s="2"/>
      <c r="C11114" s="2"/>
    </row>
    <row r="11115" spans="2:3" hidden="1">
      <c r="B11115" s="2"/>
      <c r="C11115" s="2"/>
    </row>
    <row r="11116" spans="2:3" hidden="1">
      <c r="B11116" s="2"/>
      <c r="C11116" s="2"/>
    </row>
    <row r="11117" spans="2:3" hidden="1">
      <c r="B11117" s="2"/>
      <c r="C11117" s="2"/>
    </row>
    <row r="11118" spans="2:3" hidden="1">
      <c r="B11118" s="2"/>
      <c r="C11118" s="2"/>
    </row>
    <row r="11119" spans="2:3" hidden="1">
      <c r="B11119" s="2"/>
      <c r="C11119" s="2"/>
    </row>
    <row r="11120" spans="2:3" hidden="1">
      <c r="B11120" s="2"/>
      <c r="C11120" s="2"/>
    </row>
    <row r="11121" spans="2:3" hidden="1">
      <c r="B11121" s="2"/>
      <c r="C11121" s="2"/>
    </row>
    <row r="11122" spans="2:3" hidden="1">
      <c r="B11122" s="2"/>
      <c r="C11122" s="2"/>
    </row>
    <row r="11123" spans="2:3" hidden="1">
      <c r="B11123" s="2"/>
      <c r="C11123" s="2"/>
    </row>
    <row r="11124" spans="2:3" hidden="1">
      <c r="B11124" s="2"/>
      <c r="C11124" s="2"/>
    </row>
    <row r="11125" spans="2:3" hidden="1">
      <c r="B11125" s="2"/>
      <c r="C11125" s="2"/>
    </row>
    <row r="11126" spans="2:3" hidden="1">
      <c r="B11126" s="2"/>
      <c r="C11126" s="2"/>
    </row>
    <row r="11127" spans="2:3" hidden="1">
      <c r="B11127" s="2"/>
      <c r="C11127" s="2"/>
    </row>
    <row r="11128" spans="2:3" hidden="1">
      <c r="B11128" s="2"/>
      <c r="C11128" s="2"/>
    </row>
    <row r="11129" spans="2:3" hidden="1">
      <c r="B11129" s="2"/>
      <c r="C11129" s="2"/>
    </row>
    <row r="11130" spans="2:3" hidden="1">
      <c r="B11130" s="2"/>
      <c r="C11130" s="2"/>
    </row>
    <row r="11131" spans="2:3" hidden="1">
      <c r="B11131" s="2"/>
      <c r="C11131" s="2"/>
    </row>
    <row r="11132" spans="2:3" hidden="1">
      <c r="B11132" s="2"/>
      <c r="C11132" s="2"/>
    </row>
    <row r="11133" spans="2:3" hidden="1">
      <c r="B11133" s="2"/>
      <c r="C11133" s="2"/>
    </row>
    <row r="11134" spans="2:3" hidden="1">
      <c r="B11134" s="2"/>
      <c r="C11134" s="2"/>
    </row>
    <row r="11135" spans="2:3" hidden="1">
      <c r="B11135" s="2"/>
      <c r="C11135" s="2"/>
    </row>
    <row r="11136" spans="2:3" hidden="1">
      <c r="B11136" s="2"/>
      <c r="C11136" s="2"/>
    </row>
    <row r="11137" spans="2:3" hidden="1">
      <c r="B11137" s="2"/>
      <c r="C11137" s="2"/>
    </row>
    <row r="11138" spans="2:3" hidden="1">
      <c r="B11138" s="2"/>
      <c r="C11138" s="2"/>
    </row>
    <row r="11139" spans="2:3" hidden="1">
      <c r="B11139" s="2"/>
      <c r="C11139" s="2"/>
    </row>
    <row r="11140" spans="2:3" hidden="1">
      <c r="B11140" s="2"/>
      <c r="C11140" s="2"/>
    </row>
    <row r="11141" spans="2:3" hidden="1">
      <c r="B11141" s="2"/>
      <c r="C11141" s="2"/>
    </row>
    <row r="11142" spans="2:3" hidden="1">
      <c r="B11142" s="2"/>
      <c r="C11142" s="2"/>
    </row>
    <row r="11143" spans="2:3" hidden="1">
      <c r="B11143" s="2"/>
      <c r="C11143" s="2"/>
    </row>
    <row r="11144" spans="2:3" hidden="1">
      <c r="B11144" s="2"/>
      <c r="C11144" s="2"/>
    </row>
    <row r="11145" spans="2:3" hidden="1">
      <c r="B11145" s="2"/>
      <c r="C11145" s="2"/>
    </row>
    <row r="11146" spans="2:3" hidden="1">
      <c r="B11146" s="2"/>
      <c r="C11146" s="2"/>
    </row>
    <row r="11147" spans="2:3" hidden="1">
      <c r="B11147" s="2"/>
      <c r="C11147" s="2"/>
    </row>
    <row r="11148" spans="2:3" hidden="1">
      <c r="B11148" s="2"/>
      <c r="C11148" s="2"/>
    </row>
    <row r="11149" spans="2:3" hidden="1">
      <c r="B11149" s="2"/>
      <c r="C11149" s="2"/>
    </row>
    <row r="11150" spans="2:3" hidden="1">
      <c r="B11150" s="2"/>
      <c r="C11150" s="2"/>
    </row>
    <row r="11151" spans="2:3" hidden="1">
      <c r="B11151" s="2"/>
      <c r="C11151" s="2"/>
    </row>
    <row r="11152" spans="2:3" hidden="1">
      <c r="B11152" s="2"/>
      <c r="C11152" s="2"/>
    </row>
    <row r="11153" spans="2:3" hidden="1">
      <c r="B11153" s="2"/>
      <c r="C11153" s="2"/>
    </row>
    <row r="11154" spans="2:3" hidden="1">
      <c r="B11154" s="2"/>
      <c r="C11154" s="2"/>
    </row>
    <row r="11155" spans="2:3" hidden="1">
      <c r="B11155" s="2"/>
      <c r="C11155" s="2"/>
    </row>
    <row r="11156" spans="2:3" hidden="1">
      <c r="B11156" s="2"/>
      <c r="C11156" s="2"/>
    </row>
    <row r="11157" spans="2:3" hidden="1">
      <c r="B11157" s="2"/>
      <c r="C11157" s="2"/>
    </row>
    <row r="11158" spans="2:3" hidden="1">
      <c r="B11158" s="2"/>
      <c r="C11158" s="2"/>
    </row>
    <row r="11159" spans="2:3" hidden="1">
      <c r="B11159" s="2"/>
      <c r="C11159" s="2"/>
    </row>
    <row r="11160" spans="2:3" hidden="1">
      <c r="B11160" s="2"/>
      <c r="C11160" s="2"/>
    </row>
    <row r="11161" spans="2:3" hidden="1">
      <c r="B11161" s="2"/>
      <c r="C11161" s="2"/>
    </row>
    <row r="11162" spans="2:3" hidden="1">
      <c r="B11162" s="2"/>
      <c r="C11162" s="2"/>
    </row>
    <row r="11163" spans="2:3" hidden="1">
      <c r="B11163" s="2"/>
      <c r="C11163" s="2"/>
    </row>
    <row r="11164" spans="2:3" hidden="1">
      <c r="B11164" s="2"/>
      <c r="C11164" s="2"/>
    </row>
    <row r="11165" spans="2:3" hidden="1">
      <c r="B11165" s="2"/>
      <c r="C11165" s="2"/>
    </row>
    <row r="11166" spans="2:3" hidden="1">
      <c r="B11166" s="2"/>
      <c r="C11166" s="2"/>
    </row>
    <row r="11167" spans="2:3" hidden="1">
      <c r="B11167" s="2"/>
      <c r="C11167" s="2"/>
    </row>
    <row r="11168" spans="2:3" hidden="1">
      <c r="B11168" s="2"/>
      <c r="C11168" s="2"/>
    </row>
    <row r="11169" spans="2:3" hidden="1">
      <c r="B11169" s="2"/>
      <c r="C11169" s="2"/>
    </row>
    <row r="11170" spans="2:3" hidden="1">
      <c r="B11170" s="2"/>
      <c r="C11170" s="2"/>
    </row>
    <row r="11171" spans="2:3" hidden="1">
      <c r="B11171" s="2"/>
      <c r="C11171" s="2"/>
    </row>
    <row r="11172" spans="2:3" hidden="1">
      <c r="B11172" s="2"/>
      <c r="C11172" s="2"/>
    </row>
    <row r="11173" spans="2:3" hidden="1">
      <c r="B11173" s="2"/>
      <c r="C11173" s="2"/>
    </row>
    <row r="11174" spans="2:3" hidden="1">
      <c r="B11174" s="2"/>
      <c r="C11174" s="2"/>
    </row>
    <row r="11175" spans="2:3" hidden="1">
      <c r="B11175" s="2"/>
      <c r="C11175" s="2"/>
    </row>
    <row r="11176" spans="2:3" hidden="1">
      <c r="B11176" s="2"/>
      <c r="C11176" s="2"/>
    </row>
    <row r="11177" spans="2:3" hidden="1">
      <c r="B11177" s="2"/>
      <c r="C11177" s="2"/>
    </row>
    <row r="11178" spans="2:3" hidden="1">
      <c r="B11178" s="2"/>
      <c r="C11178" s="2"/>
    </row>
    <row r="11179" spans="2:3" hidden="1">
      <c r="B11179" s="2"/>
      <c r="C11179" s="2"/>
    </row>
    <row r="11180" spans="2:3" hidden="1">
      <c r="B11180" s="2"/>
      <c r="C11180" s="2"/>
    </row>
    <row r="11181" spans="2:3" hidden="1">
      <c r="B11181" s="2"/>
      <c r="C11181" s="2"/>
    </row>
    <row r="11182" spans="2:3" hidden="1">
      <c r="B11182" s="2"/>
      <c r="C11182" s="2"/>
    </row>
    <row r="11183" spans="2:3" hidden="1">
      <c r="B11183" s="2"/>
      <c r="C11183" s="2"/>
    </row>
    <row r="11184" spans="2:3" hidden="1">
      <c r="B11184" s="2"/>
      <c r="C11184" s="2"/>
    </row>
    <row r="11185" spans="2:3" hidden="1">
      <c r="B11185" s="2"/>
      <c r="C11185" s="2"/>
    </row>
    <row r="11186" spans="2:3" hidden="1">
      <c r="B11186" s="2"/>
      <c r="C11186" s="2"/>
    </row>
    <row r="11187" spans="2:3" hidden="1">
      <c r="B11187" s="2"/>
      <c r="C11187" s="2"/>
    </row>
    <row r="11188" spans="2:3" hidden="1">
      <c r="B11188" s="2"/>
      <c r="C11188" s="2"/>
    </row>
    <row r="11189" spans="2:3" hidden="1">
      <c r="B11189" s="2"/>
      <c r="C11189" s="2"/>
    </row>
    <row r="11190" spans="2:3" hidden="1">
      <c r="B11190" s="2"/>
      <c r="C11190" s="2"/>
    </row>
    <row r="11191" spans="2:3" hidden="1">
      <c r="B11191" s="2"/>
      <c r="C11191" s="2"/>
    </row>
    <row r="11192" spans="2:3" hidden="1">
      <c r="B11192" s="2"/>
      <c r="C11192" s="2"/>
    </row>
    <row r="11193" spans="2:3" hidden="1">
      <c r="B11193" s="2"/>
      <c r="C11193" s="2"/>
    </row>
    <row r="11194" spans="2:3" hidden="1">
      <c r="B11194" s="2"/>
      <c r="C11194" s="2"/>
    </row>
    <row r="11195" spans="2:3" hidden="1">
      <c r="B11195" s="2"/>
      <c r="C11195" s="2"/>
    </row>
    <row r="11196" spans="2:3" hidden="1">
      <c r="B11196" s="2"/>
      <c r="C11196" s="2"/>
    </row>
    <row r="11197" spans="2:3" hidden="1">
      <c r="B11197" s="2"/>
      <c r="C11197" s="2"/>
    </row>
    <row r="11198" spans="2:3" hidden="1">
      <c r="B11198" s="2"/>
      <c r="C11198" s="2"/>
    </row>
    <row r="11199" spans="2:3" hidden="1">
      <c r="B11199" s="2"/>
      <c r="C11199" s="2"/>
    </row>
    <row r="11200" spans="2:3" hidden="1">
      <c r="B11200" s="2"/>
      <c r="C11200" s="2"/>
    </row>
    <row r="11201" spans="2:3" hidden="1">
      <c r="B11201" s="2"/>
      <c r="C11201" s="2"/>
    </row>
    <row r="11202" spans="2:3" hidden="1">
      <c r="B11202" s="2"/>
      <c r="C11202" s="2"/>
    </row>
    <row r="11203" spans="2:3" hidden="1">
      <c r="B11203" s="2"/>
      <c r="C11203" s="2"/>
    </row>
    <row r="11204" spans="2:3" hidden="1">
      <c r="B11204" s="2"/>
      <c r="C11204" s="2"/>
    </row>
    <row r="11205" spans="2:3" hidden="1">
      <c r="B11205" s="2"/>
      <c r="C11205" s="2"/>
    </row>
    <row r="11206" spans="2:3" hidden="1">
      <c r="B11206" s="2"/>
      <c r="C11206" s="2"/>
    </row>
    <row r="11207" spans="2:3" hidden="1">
      <c r="B11207" s="2"/>
      <c r="C11207" s="2"/>
    </row>
    <row r="11208" spans="2:3" hidden="1">
      <c r="B11208" s="2"/>
      <c r="C11208" s="2"/>
    </row>
    <row r="11209" spans="2:3" hidden="1">
      <c r="B11209" s="2"/>
      <c r="C11209" s="2"/>
    </row>
    <row r="11210" spans="2:3" hidden="1">
      <c r="B11210" s="2"/>
      <c r="C11210" s="2"/>
    </row>
    <row r="11211" spans="2:3" hidden="1">
      <c r="B11211" s="2"/>
      <c r="C11211" s="2"/>
    </row>
    <row r="11212" spans="2:3" hidden="1">
      <c r="B11212" s="2"/>
      <c r="C11212" s="2"/>
    </row>
    <row r="11213" spans="2:3" hidden="1">
      <c r="B11213" s="2"/>
      <c r="C11213" s="2"/>
    </row>
    <row r="11214" spans="2:3" hidden="1">
      <c r="B11214" s="2"/>
      <c r="C11214" s="2"/>
    </row>
    <row r="11215" spans="2:3" hidden="1">
      <c r="B11215" s="2"/>
      <c r="C11215" s="2"/>
    </row>
    <row r="11216" spans="2:3" hidden="1">
      <c r="B11216" s="2"/>
      <c r="C11216" s="2"/>
    </row>
    <row r="11217" spans="2:3" hidden="1">
      <c r="B11217" s="2"/>
      <c r="C11217" s="2"/>
    </row>
    <row r="11218" spans="2:3" hidden="1">
      <c r="B11218" s="2"/>
      <c r="C11218" s="2"/>
    </row>
    <row r="11219" spans="2:3" hidden="1">
      <c r="B11219" s="2"/>
      <c r="C11219" s="2"/>
    </row>
    <row r="11220" spans="2:3" hidden="1">
      <c r="B11220" s="2"/>
      <c r="C11220" s="2"/>
    </row>
    <row r="11221" spans="2:3" hidden="1">
      <c r="B11221" s="2"/>
      <c r="C11221" s="2"/>
    </row>
    <row r="11222" spans="2:3" hidden="1">
      <c r="B11222" s="2"/>
      <c r="C11222" s="2"/>
    </row>
    <row r="11223" spans="2:3" hidden="1">
      <c r="B11223" s="2"/>
      <c r="C11223" s="2"/>
    </row>
    <row r="11224" spans="2:3" hidden="1">
      <c r="B11224" s="2"/>
      <c r="C11224" s="2"/>
    </row>
    <row r="11225" spans="2:3" hidden="1">
      <c r="B11225" s="2"/>
      <c r="C11225" s="2"/>
    </row>
    <row r="11226" spans="2:3" hidden="1">
      <c r="B11226" s="2"/>
      <c r="C11226" s="2"/>
    </row>
    <row r="11227" spans="2:3" hidden="1">
      <c r="B11227" s="2"/>
      <c r="C11227" s="2"/>
    </row>
    <row r="11228" spans="2:3" hidden="1">
      <c r="B11228" s="2"/>
      <c r="C11228" s="2"/>
    </row>
    <row r="11229" spans="2:3" hidden="1">
      <c r="B11229" s="2"/>
      <c r="C11229" s="2"/>
    </row>
    <row r="11230" spans="2:3" hidden="1">
      <c r="B11230" s="2"/>
      <c r="C11230" s="2"/>
    </row>
    <row r="11231" spans="2:3" hidden="1">
      <c r="B11231" s="2"/>
      <c r="C11231" s="2"/>
    </row>
    <row r="11232" spans="2:3" hidden="1">
      <c r="B11232" s="2"/>
      <c r="C11232" s="2"/>
    </row>
    <row r="11233" spans="2:3" hidden="1">
      <c r="B11233" s="2"/>
      <c r="C11233" s="2"/>
    </row>
    <row r="11234" spans="2:3" hidden="1">
      <c r="B11234" s="2"/>
      <c r="C11234" s="2"/>
    </row>
    <row r="11235" spans="2:3" hidden="1">
      <c r="B11235" s="2"/>
      <c r="C11235" s="2"/>
    </row>
    <row r="11236" spans="2:3" hidden="1">
      <c r="B11236" s="2"/>
      <c r="C11236" s="2"/>
    </row>
    <row r="11237" spans="2:3" hidden="1">
      <c r="B11237" s="2"/>
      <c r="C11237" s="2"/>
    </row>
    <row r="11238" spans="2:3" hidden="1">
      <c r="B11238" s="2"/>
      <c r="C11238" s="2"/>
    </row>
    <row r="11239" spans="2:3" hidden="1">
      <c r="B11239" s="2"/>
      <c r="C11239" s="2"/>
    </row>
    <row r="11240" spans="2:3" hidden="1">
      <c r="B11240" s="2"/>
      <c r="C11240" s="2"/>
    </row>
    <row r="11241" spans="2:3" hidden="1">
      <c r="B11241" s="2"/>
      <c r="C11241" s="2"/>
    </row>
    <row r="11242" spans="2:3" hidden="1">
      <c r="B11242" s="2"/>
      <c r="C11242" s="2"/>
    </row>
    <row r="11243" spans="2:3" hidden="1">
      <c r="B11243" s="2"/>
      <c r="C11243" s="2"/>
    </row>
    <row r="11244" spans="2:3" hidden="1">
      <c r="B11244" s="2"/>
      <c r="C11244" s="2"/>
    </row>
    <row r="11245" spans="2:3" hidden="1">
      <c r="B11245" s="2"/>
      <c r="C11245" s="2"/>
    </row>
    <row r="11246" spans="2:3" hidden="1">
      <c r="B11246" s="2"/>
      <c r="C11246" s="2"/>
    </row>
    <row r="11247" spans="2:3" hidden="1">
      <c r="B11247" s="2"/>
      <c r="C11247" s="2"/>
    </row>
    <row r="11248" spans="2:3" hidden="1">
      <c r="B11248" s="2"/>
      <c r="C11248" s="2"/>
    </row>
    <row r="11249" spans="2:3" hidden="1">
      <c r="B11249" s="2"/>
      <c r="C11249" s="2"/>
    </row>
    <row r="11250" spans="2:3" hidden="1">
      <c r="B11250" s="2"/>
      <c r="C11250" s="2"/>
    </row>
    <row r="11251" spans="2:3" hidden="1">
      <c r="B11251" s="2"/>
      <c r="C11251" s="2"/>
    </row>
    <row r="11252" spans="2:3" hidden="1">
      <c r="B11252" s="2"/>
      <c r="C11252" s="2"/>
    </row>
    <row r="11253" spans="2:3" hidden="1">
      <c r="B11253" s="2"/>
      <c r="C11253" s="2"/>
    </row>
    <row r="11254" spans="2:3" hidden="1">
      <c r="B11254" s="2"/>
      <c r="C11254" s="2"/>
    </row>
    <row r="11255" spans="2:3" hidden="1">
      <c r="B11255" s="2"/>
      <c r="C11255" s="2"/>
    </row>
    <row r="11256" spans="2:3" hidden="1">
      <c r="B11256" s="2"/>
      <c r="C11256" s="2"/>
    </row>
    <row r="11257" spans="2:3" hidden="1">
      <c r="B11257" s="2"/>
      <c r="C11257" s="2"/>
    </row>
    <row r="11258" spans="2:3" hidden="1">
      <c r="B11258" s="2"/>
      <c r="C11258" s="2"/>
    </row>
    <row r="11259" spans="2:3" hidden="1">
      <c r="B11259" s="2"/>
      <c r="C11259" s="2"/>
    </row>
    <row r="11260" spans="2:3" hidden="1">
      <c r="B11260" s="2"/>
      <c r="C11260" s="2"/>
    </row>
    <row r="11261" spans="2:3" hidden="1">
      <c r="B11261" s="2"/>
      <c r="C11261" s="2"/>
    </row>
    <row r="11262" spans="2:3" hidden="1">
      <c r="B11262" s="2"/>
      <c r="C11262" s="2"/>
    </row>
    <row r="11263" spans="2:3" hidden="1">
      <c r="B11263" s="2"/>
      <c r="C11263" s="2"/>
    </row>
    <row r="11264" spans="2:3" hidden="1">
      <c r="B11264" s="2"/>
      <c r="C11264" s="2"/>
    </row>
    <row r="11265" spans="2:3" hidden="1">
      <c r="B11265" s="2"/>
      <c r="C11265" s="2"/>
    </row>
    <row r="11266" spans="2:3" hidden="1">
      <c r="B11266" s="2"/>
      <c r="C11266" s="2"/>
    </row>
    <row r="11267" spans="2:3" hidden="1">
      <c r="B11267" s="2"/>
      <c r="C11267" s="2"/>
    </row>
    <row r="11268" spans="2:3" hidden="1">
      <c r="B11268" s="2"/>
      <c r="C11268" s="2"/>
    </row>
    <row r="11269" spans="2:3" hidden="1">
      <c r="B11269" s="2"/>
      <c r="C11269" s="2"/>
    </row>
    <row r="11270" spans="2:3" hidden="1">
      <c r="B11270" s="2"/>
      <c r="C11270" s="2"/>
    </row>
    <row r="11271" spans="2:3" hidden="1">
      <c r="B11271" s="2"/>
      <c r="C11271" s="2"/>
    </row>
    <row r="11272" spans="2:3" hidden="1">
      <c r="B11272" s="2"/>
      <c r="C11272" s="2"/>
    </row>
    <row r="11273" spans="2:3" hidden="1">
      <c r="B11273" s="2"/>
      <c r="C11273" s="2"/>
    </row>
    <row r="11274" spans="2:3" hidden="1">
      <c r="B11274" s="2"/>
      <c r="C11274" s="2"/>
    </row>
    <row r="11275" spans="2:3" hidden="1">
      <c r="B11275" s="2"/>
      <c r="C11275" s="2"/>
    </row>
    <row r="11276" spans="2:3" hidden="1">
      <c r="B11276" s="2"/>
      <c r="C11276" s="2"/>
    </row>
    <row r="11277" spans="2:3" hidden="1">
      <c r="B11277" s="2"/>
      <c r="C11277" s="2"/>
    </row>
    <row r="11278" spans="2:3" hidden="1">
      <c r="B11278" s="2"/>
      <c r="C11278" s="2"/>
    </row>
    <row r="11279" spans="2:3" hidden="1">
      <c r="B11279" s="2"/>
      <c r="C11279" s="2"/>
    </row>
    <row r="11280" spans="2:3" hidden="1">
      <c r="B11280" s="2"/>
      <c r="C11280" s="2"/>
    </row>
    <row r="11281" spans="2:3" hidden="1">
      <c r="B11281" s="2"/>
      <c r="C11281" s="2"/>
    </row>
    <row r="11282" spans="2:3" hidden="1">
      <c r="B11282" s="2"/>
      <c r="C11282" s="2"/>
    </row>
    <row r="11283" spans="2:3" hidden="1">
      <c r="B11283" s="2"/>
      <c r="C11283" s="2"/>
    </row>
    <row r="11284" spans="2:3" hidden="1">
      <c r="B11284" s="2"/>
      <c r="C11284" s="2"/>
    </row>
    <row r="11285" spans="2:3" hidden="1">
      <c r="B11285" s="2"/>
      <c r="C11285" s="2"/>
    </row>
    <row r="11286" spans="2:3" hidden="1">
      <c r="B11286" s="2"/>
      <c r="C11286" s="2"/>
    </row>
    <row r="11287" spans="2:3" hidden="1">
      <c r="B11287" s="2"/>
      <c r="C11287" s="2"/>
    </row>
    <row r="11288" spans="2:3" hidden="1">
      <c r="B11288" s="2"/>
      <c r="C11288" s="2"/>
    </row>
    <row r="11289" spans="2:3" hidden="1">
      <c r="B11289" s="2"/>
      <c r="C11289" s="2"/>
    </row>
    <row r="11290" spans="2:3" hidden="1">
      <c r="B11290" s="2"/>
      <c r="C11290" s="2"/>
    </row>
    <row r="11291" spans="2:3" hidden="1">
      <c r="B11291" s="2"/>
      <c r="C11291" s="2"/>
    </row>
    <row r="11292" spans="2:3" hidden="1">
      <c r="B11292" s="2"/>
      <c r="C11292" s="2"/>
    </row>
    <row r="11293" spans="2:3" hidden="1">
      <c r="B11293" s="2"/>
      <c r="C11293" s="2"/>
    </row>
    <row r="11294" spans="2:3" hidden="1">
      <c r="B11294" s="2"/>
      <c r="C11294" s="2"/>
    </row>
    <row r="11295" spans="2:3" hidden="1">
      <c r="B11295" s="2"/>
      <c r="C11295" s="2"/>
    </row>
    <row r="11296" spans="2:3" hidden="1">
      <c r="B11296" s="2"/>
      <c r="C11296" s="2"/>
    </row>
    <row r="11297" spans="2:3" hidden="1">
      <c r="B11297" s="2"/>
      <c r="C11297" s="2"/>
    </row>
    <row r="11298" spans="2:3" hidden="1">
      <c r="B11298" s="2"/>
      <c r="C11298" s="2"/>
    </row>
    <row r="11299" spans="2:3" hidden="1">
      <c r="B11299" s="2"/>
      <c r="C11299" s="2"/>
    </row>
    <row r="11300" spans="2:3" hidden="1">
      <c r="B11300" s="2"/>
      <c r="C11300" s="2"/>
    </row>
    <row r="11301" spans="2:3" hidden="1">
      <c r="B11301" s="2"/>
      <c r="C11301" s="2"/>
    </row>
    <row r="11302" spans="2:3" hidden="1">
      <c r="B11302" s="2"/>
      <c r="C11302" s="2"/>
    </row>
    <row r="11303" spans="2:3" hidden="1">
      <c r="B11303" s="2"/>
      <c r="C11303" s="2"/>
    </row>
    <row r="11304" spans="2:3" hidden="1">
      <c r="B11304" s="2"/>
      <c r="C11304" s="2"/>
    </row>
    <row r="11305" spans="2:3" hidden="1">
      <c r="B11305" s="2"/>
      <c r="C11305" s="2"/>
    </row>
    <row r="11306" spans="2:3" hidden="1">
      <c r="B11306" s="2"/>
      <c r="C11306" s="2"/>
    </row>
    <row r="11307" spans="2:3" hidden="1">
      <c r="B11307" s="2"/>
      <c r="C11307" s="2"/>
    </row>
    <row r="11308" spans="2:3" hidden="1">
      <c r="B11308" s="2"/>
      <c r="C11308" s="2"/>
    </row>
    <row r="11309" spans="2:3" hidden="1">
      <c r="B11309" s="2"/>
      <c r="C11309" s="2"/>
    </row>
    <row r="11310" spans="2:3" hidden="1">
      <c r="B11310" s="2"/>
      <c r="C11310" s="2"/>
    </row>
    <row r="11311" spans="2:3" hidden="1">
      <c r="B11311" s="2"/>
      <c r="C11311" s="2"/>
    </row>
    <row r="11312" spans="2:3" hidden="1">
      <c r="B11312" s="2"/>
      <c r="C11312" s="2"/>
    </row>
    <row r="11313" spans="2:3" hidden="1">
      <c r="B11313" s="2"/>
      <c r="C11313" s="2"/>
    </row>
    <row r="11314" spans="2:3" hidden="1">
      <c r="B11314" s="2"/>
      <c r="C11314" s="2"/>
    </row>
    <row r="11315" spans="2:3" hidden="1">
      <c r="B11315" s="2"/>
      <c r="C11315" s="2"/>
    </row>
    <row r="11316" spans="2:3" hidden="1">
      <c r="B11316" s="2"/>
      <c r="C11316" s="2"/>
    </row>
    <row r="11317" spans="2:3" hidden="1">
      <c r="B11317" s="2"/>
      <c r="C11317" s="2"/>
    </row>
    <row r="11318" spans="2:3" hidden="1">
      <c r="B11318" s="2"/>
      <c r="C11318" s="2"/>
    </row>
    <row r="11319" spans="2:3" hidden="1">
      <c r="B11319" s="2"/>
      <c r="C11319" s="2"/>
    </row>
    <row r="11320" spans="2:3" hidden="1">
      <c r="B11320" s="2"/>
      <c r="C11320" s="2"/>
    </row>
    <row r="11321" spans="2:3" hidden="1">
      <c r="B11321" s="2"/>
      <c r="C11321" s="2"/>
    </row>
    <row r="11322" spans="2:3" hidden="1">
      <c r="B11322" s="2"/>
      <c r="C11322" s="2"/>
    </row>
    <row r="11323" spans="2:3" hidden="1">
      <c r="B11323" s="2"/>
      <c r="C11323" s="2"/>
    </row>
    <row r="11324" spans="2:3" hidden="1">
      <c r="B11324" s="2"/>
      <c r="C11324" s="2"/>
    </row>
    <row r="11325" spans="2:3" hidden="1">
      <c r="B11325" s="2"/>
      <c r="C11325" s="2"/>
    </row>
    <row r="11326" spans="2:3" hidden="1">
      <c r="B11326" s="2"/>
      <c r="C11326" s="2"/>
    </row>
    <row r="11327" spans="2:3" hidden="1">
      <c r="B11327" s="2"/>
      <c r="C11327" s="2"/>
    </row>
    <row r="11328" spans="2:3" hidden="1">
      <c r="B11328" s="2"/>
      <c r="C11328" s="2"/>
    </row>
    <row r="11329" spans="2:3" hidden="1">
      <c r="B11329" s="2"/>
      <c r="C11329" s="2"/>
    </row>
    <row r="11330" spans="2:3" hidden="1">
      <c r="B11330" s="2"/>
      <c r="C11330" s="2"/>
    </row>
    <row r="11331" spans="2:3" hidden="1">
      <c r="B11331" s="2"/>
      <c r="C11331" s="2"/>
    </row>
    <row r="11332" spans="2:3" hidden="1">
      <c r="B11332" s="2"/>
      <c r="C11332" s="2"/>
    </row>
    <row r="11333" spans="2:3" hidden="1">
      <c r="B11333" s="2"/>
      <c r="C11333" s="2"/>
    </row>
    <row r="11334" spans="2:3" hidden="1">
      <c r="B11334" s="2"/>
      <c r="C11334" s="2"/>
    </row>
    <row r="11335" spans="2:3" hidden="1">
      <c r="B11335" s="2"/>
      <c r="C11335" s="2"/>
    </row>
    <row r="11336" spans="2:3" hidden="1">
      <c r="B11336" s="2"/>
      <c r="C11336" s="2"/>
    </row>
    <row r="11337" spans="2:3" hidden="1">
      <c r="B11337" s="2"/>
      <c r="C11337" s="2"/>
    </row>
    <row r="11338" spans="2:3" hidden="1">
      <c r="B11338" s="2"/>
      <c r="C11338" s="2"/>
    </row>
    <row r="11339" spans="2:3" hidden="1">
      <c r="B11339" s="2"/>
      <c r="C11339" s="2"/>
    </row>
    <row r="11340" spans="2:3" hidden="1">
      <c r="B11340" s="2"/>
      <c r="C11340" s="2"/>
    </row>
    <row r="11341" spans="2:3" hidden="1">
      <c r="B11341" s="2"/>
      <c r="C11341" s="2"/>
    </row>
    <row r="11342" spans="2:3" hidden="1">
      <c r="B11342" s="2"/>
      <c r="C11342" s="2"/>
    </row>
    <row r="11343" spans="2:3" hidden="1">
      <c r="B11343" s="2"/>
      <c r="C11343" s="2"/>
    </row>
    <row r="11344" spans="2:3" hidden="1">
      <c r="B11344" s="2"/>
      <c r="C11344" s="2"/>
    </row>
    <row r="11345" spans="2:3" hidden="1">
      <c r="B11345" s="2"/>
      <c r="C11345" s="2"/>
    </row>
    <row r="11346" spans="2:3" hidden="1">
      <c r="B11346" s="2"/>
      <c r="C11346" s="2"/>
    </row>
    <row r="11347" spans="2:3" hidden="1">
      <c r="B11347" s="2"/>
      <c r="C11347" s="2"/>
    </row>
    <row r="11348" spans="2:3" hidden="1">
      <c r="B11348" s="2"/>
      <c r="C11348" s="2"/>
    </row>
    <row r="11349" spans="2:3" hidden="1">
      <c r="B11349" s="2"/>
      <c r="C11349" s="2"/>
    </row>
    <row r="11350" spans="2:3" hidden="1">
      <c r="B11350" s="2"/>
      <c r="C11350" s="2"/>
    </row>
    <row r="11351" spans="2:3" hidden="1">
      <c r="B11351" s="2"/>
      <c r="C11351" s="2"/>
    </row>
    <row r="11352" spans="2:3" hidden="1">
      <c r="B11352" s="2"/>
      <c r="C11352" s="2"/>
    </row>
    <row r="11353" spans="2:3" hidden="1">
      <c r="B11353" s="2"/>
      <c r="C11353" s="2"/>
    </row>
    <row r="11354" spans="2:3" hidden="1">
      <c r="B11354" s="2"/>
      <c r="C11354" s="2"/>
    </row>
    <row r="11355" spans="2:3" hidden="1">
      <c r="B11355" s="2"/>
      <c r="C11355" s="2"/>
    </row>
    <row r="11356" spans="2:3" hidden="1">
      <c r="B11356" s="2"/>
      <c r="C11356" s="2"/>
    </row>
    <row r="11357" spans="2:3" hidden="1">
      <c r="B11357" s="2"/>
      <c r="C11357" s="2"/>
    </row>
    <row r="11358" spans="2:3" hidden="1">
      <c r="B11358" s="2"/>
      <c r="C11358" s="2"/>
    </row>
    <row r="11359" spans="2:3" hidden="1">
      <c r="B11359" s="2"/>
      <c r="C11359" s="2"/>
    </row>
    <row r="11360" spans="2:3" hidden="1">
      <c r="B11360" s="2"/>
      <c r="C11360" s="2"/>
    </row>
    <row r="11361" spans="2:3" hidden="1">
      <c r="B11361" s="2"/>
      <c r="C11361" s="2"/>
    </row>
    <row r="11362" spans="2:3" hidden="1">
      <c r="B11362" s="2"/>
      <c r="C11362" s="2"/>
    </row>
    <row r="11363" spans="2:3" hidden="1">
      <c r="B11363" s="2"/>
      <c r="C11363" s="2"/>
    </row>
    <row r="11364" spans="2:3" hidden="1">
      <c r="B11364" s="2"/>
      <c r="C11364" s="2"/>
    </row>
    <row r="11365" spans="2:3" hidden="1">
      <c r="B11365" s="2"/>
      <c r="C11365" s="2"/>
    </row>
    <row r="11366" spans="2:3" hidden="1">
      <c r="B11366" s="2"/>
      <c r="C11366" s="2"/>
    </row>
    <row r="11367" spans="2:3" hidden="1">
      <c r="B11367" s="2"/>
      <c r="C11367" s="2"/>
    </row>
    <row r="11368" spans="2:3" hidden="1">
      <c r="B11368" s="2"/>
      <c r="C11368" s="2"/>
    </row>
    <row r="11369" spans="2:3" hidden="1">
      <c r="B11369" s="2"/>
      <c r="C11369" s="2"/>
    </row>
    <row r="11370" spans="2:3" hidden="1">
      <c r="B11370" s="2"/>
      <c r="C11370" s="2"/>
    </row>
    <row r="11371" spans="2:3" hidden="1">
      <c r="B11371" s="2"/>
      <c r="C11371" s="2"/>
    </row>
    <row r="11372" spans="2:3" hidden="1">
      <c r="B11372" s="2"/>
      <c r="C11372" s="2"/>
    </row>
    <row r="11373" spans="2:3" hidden="1">
      <c r="B11373" s="2"/>
      <c r="C11373" s="2"/>
    </row>
    <row r="11374" spans="2:3" hidden="1">
      <c r="B11374" s="2"/>
      <c r="C11374" s="2"/>
    </row>
    <row r="11375" spans="2:3" hidden="1">
      <c r="B11375" s="2"/>
      <c r="C11375" s="2"/>
    </row>
    <row r="11376" spans="2:3" hidden="1">
      <c r="B11376" s="2"/>
      <c r="C11376" s="2"/>
    </row>
    <row r="11377" spans="2:3" hidden="1">
      <c r="B11377" s="2"/>
      <c r="C11377" s="2"/>
    </row>
    <row r="11378" spans="2:3" hidden="1">
      <c r="B11378" s="2"/>
      <c r="C11378" s="2"/>
    </row>
    <row r="11379" spans="2:3" hidden="1">
      <c r="B11379" s="2"/>
      <c r="C11379" s="2"/>
    </row>
    <row r="11380" spans="2:3" hidden="1">
      <c r="B11380" s="2"/>
      <c r="C11380" s="2"/>
    </row>
    <row r="11381" spans="2:3" hidden="1">
      <c r="B11381" s="2"/>
      <c r="C11381" s="2"/>
    </row>
    <row r="11382" spans="2:3" hidden="1">
      <c r="B11382" s="2"/>
      <c r="C11382" s="2"/>
    </row>
    <row r="11383" spans="2:3" hidden="1">
      <c r="B11383" s="2"/>
      <c r="C11383" s="2"/>
    </row>
    <row r="11384" spans="2:3" hidden="1">
      <c r="B11384" s="2"/>
      <c r="C11384" s="2"/>
    </row>
    <row r="11385" spans="2:3" hidden="1">
      <c r="B11385" s="2"/>
      <c r="C11385" s="2"/>
    </row>
    <row r="11386" spans="2:3" hidden="1">
      <c r="B11386" s="2"/>
      <c r="C11386" s="2"/>
    </row>
    <row r="11387" spans="2:3" hidden="1">
      <c r="B11387" s="2"/>
      <c r="C11387" s="2"/>
    </row>
    <row r="11388" spans="2:3" hidden="1">
      <c r="B11388" s="2"/>
      <c r="C11388" s="2"/>
    </row>
    <row r="11389" spans="2:3" hidden="1">
      <c r="B11389" s="2"/>
      <c r="C11389" s="2"/>
    </row>
    <row r="11390" spans="2:3" hidden="1">
      <c r="B11390" s="2"/>
      <c r="C11390" s="2"/>
    </row>
    <row r="11391" spans="2:3" hidden="1">
      <c r="B11391" s="2"/>
      <c r="C11391" s="2"/>
    </row>
    <row r="11392" spans="2:3" hidden="1">
      <c r="B11392" s="2"/>
      <c r="C11392" s="2"/>
    </row>
    <row r="11393" spans="2:3" hidden="1">
      <c r="B11393" s="2"/>
      <c r="C11393" s="2"/>
    </row>
    <row r="11394" spans="2:3" hidden="1">
      <c r="B11394" s="2"/>
      <c r="C11394" s="2"/>
    </row>
    <row r="11395" spans="2:3" hidden="1">
      <c r="B11395" s="2"/>
      <c r="C11395" s="2"/>
    </row>
    <row r="11396" spans="2:3" hidden="1">
      <c r="B11396" s="2"/>
      <c r="C11396" s="2"/>
    </row>
    <row r="11397" spans="2:3" hidden="1">
      <c r="B11397" s="2"/>
      <c r="C11397" s="2"/>
    </row>
    <row r="11398" spans="2:3" hidden="1">
      <c r="B11398" s="2"/>
      <c r="C11398" s="2"/>
    </row>
    <row r="11399" spans="2:3" hidden="1">
      <c r="B11399" s="2"/>
      <c r="C11399" s="2"/>
    </row>
    <row r="11400" spans="2:3" hidden="1">
      <c r="B11400" s="2"/>
      <c r="C11400" s="2"/>
    </row>
    <row r="11401" spans="2:3" hidden="1">
      <c r="B11401" s="2"/>
      <c r="C11401" s="2"/>
    </row>
    <row r="11402" spans="2:3" hidden="1">
      <c r="B11402" s="2"/>
      <c r="C11402" s="2"/>
    </row>
    <row r="11403" spans="2:3" hidden="1">
      <c r="B11403" s="2"/>
      <c r="C11403" s="2"/>
    </row>
    <row r="11404" spans="2:3" hidden="1">
      <c r="B11404" s="2"/>
      <c r="C11404" s="2"/>
    </row>
    <row r="11405" spans="2:3" hidden="1">
      <c r="B11405" s="2"/>
      <c r="C11405" s="2"/>
    </row>
    <row r="11406" spans="2:3" hidden="1">
      <c r="B11406" s="2"/>
      <c r="C11406" s="2"/>
    </row>
    <row r="11407" spans="2:3" hidden="1">
      <c r="B11407" s="2"/>
      <c r="C11407" s="2"/>
    </row>
    <row r="11408" spans="2:3" hidden="1">
      <c r="B11408" s="2"/>
      <c r="C11408" s="2"/>
    </row>
    <row r="11409" spans="2:3" hidden="1">
      <c r="B11409" s="2"/>
      <c r="C11409" s="2"/>
    </row>
    <row r="11410" spans="2:3" hidden="1">
      <c r="B11410" s="2"/>
      <c r="C11410" s="2"/>
    </row>
    <row r="11411" spans="2:3" hidden="1">
      <c r="B11411" s="2"/>
      <c r="C11411" s="2"/>
    </row>
    <row r="11412" spans="2:3" hidden="1">
      <c r="B11412" s="2"/>
      <c r="C11412" s="2"/>
    </row>
    <row r="11413" spans="2:3" hidden="1">
      <c r="B11413" s="2"/>
      <c r="C11413" s="2"/>
    </row>
    <row r="11414" spans="2:3" hidden="1">
      <c r="B11414" s="2"/>
      <c r="C11414" s="2"/>
    </row>
    <row r="11415" spans="2:3" hidden="1">
      <c r="B11415" s="2"/>
      <c r="C11415" s="2"/>
    </row>
    <row r="11416" spans="2:3" hidden="1">
      <c r="B11416" s="2"/>
      <c r="C11416" s="2"/>
    </row>
    <row r="11417" spans="2:3" hidden="1">
      <c r="B11417" s="2"/>
      <c r="C11417" s="2"/>
    </row>
    <row r="11418" spans="2:3" hidden="1">
      <c r="B11418" s="2"/>
      <c r="C11418" s="2"/>
    </row>
    <row r="11419" spans="2:3" hidden="1">
      <c r="B11419" s="2"/>
      <c r="C11419" s="2"/>
    </row>
    <row r="11420" spans="2:3" hidden="1">
      <c r="B11420" s="2"/>
      <c r="C11420" s="2"/>
    </row>
    <row r="11421" spans="2:3" hidden="1">
      <c r="B11421" s="2"/>
      <c r="C11421" s="2"/>
    </row>
    <row r="11422" spans="2:3" hidden="1">
      <c r="B11422" s="2"/>
      <c r="C11422" s="2"/>
    </row>
    <row r="11423" spans="2:3" hidden="1">
      <c r="B11423" s="2"/>
      <c r="C11423" s="2"/>
    </row>
    <row r="11424" spans="2:3" hidden="1">
      <c r="B11424" s="2"/>
      <c r="C11424" s="2"/>
    </row>
    <row r="11425" spans="2:3" hidden="1">
      <c r="B11425" s="2"/>
      <c r="C11425" s="2"/>
    </row>
    <row r="11426" spans="2:3" hidden="1">
      <c r="B11426" s="2"/>
      <c r="C11426" s="2"/>
    </row>
    <row r="11427" spans="2:3" hidden="1">
      <c r="B11427" s="2"/>
      <c r="C11427" s="2"/>
    </row>
    <row r="11428" spans="2:3" hidden="1">
      <c r="B11428" s="2"/>
      <c r="C11428" s="2"/>
    </row>
    <row r="11429" spans="2:3" hidden="1">
      <c r="B11429" s="2"/>
      <c r="C11429" s="2"/>
    </row>
    <row r="11430" spans="2:3" hidden="1">
      <c r="B11430" s="2"/>
      <c r="C11430" s="2"/>
    </row>
    <row r="11431" spans="2:3" hidden="1">
      <c r="B11431" s="2"/>
      <c r="C11431" s="2"/>
    </row>
    <row r="11432" spans="2:3" hidden="1">
      <c r="B11432" s="2"/>
      <c r="C11432" s="2"/>
    </row>
    <row r="11433" spans="2:3" hidden="1">
      <c r="B11433" s="2"/>
      <c r="C11433" s="2"/>
    </row>
    <row r="11434" spans="2:3" hidden="1">
      <c r="B11434" s="2"/>
      <c r="C11434" s="2"/>
    </row>
    <row r="11435" spans="2:3" hidden="1">
      <c r="B11435" s="2"/>
      <c r="C11435" s="2"/>
    </row>
    <row r="11436" spans="2:3" hidden="1">
      <c r="B11436" s="2"/>
      <c r="C11436" s="2"/>
    </row>
    <row r="11437" spans="2:3" hidden="1">
      <c r="B11437" s="2"/>
      <c r="C11437" s="2"/>
    </row>
    <row r="11438" spans="2:3" hidden="1">
      <c r="B11438" s="2"/>
      <c r="C11438" s="2"/>
    </row>
    <row r="11439" spans="2:3" hidden="1">
      <c r="B11439" s="2"/>
      <c r="C11439" s="2"/>
    </row>
    <row r="11440" spans="2:3" hidden="1">
      <c r="B11440" s="2"/>
      <c r="C11440" s="2"/>
    </row>
    <row r="11441" spans="2:3" hidden="1">
      <c r="B11441" s="2"/>
      <c r="C11441" s="2"/>
    </row>
    <row r="11442" spans="2:3" hidden="1">
      <c r="B11442" s="2"/>
      <c r="C11442" s="2"/>
    </row>
    <row r="11443" spans="2:3" hidden="1">
      <c r="B11443" s="2"/>
      <c r="C11443" s="2"/>
    </row>
    <row r="11444" spans="2:3" hidden="1">
      <c r="B11444" s="2"/>
      <c r="C11444" s="2"/>
    </row>
    <row r="11445" spans="2:3" hidden="1">
      <c r="B11445" s="2"/>
      <c r="C11445" s="2"/>
    </row>
    <row r="11446" spans="2:3" hidden="1">
      <c r="B11446" s="2"/>
      <c r="C11446" s="2"/>
    </row>
    <row r="11447" spans="2:3" hidden="1">
      <c r="B11447" s="2"/>
      <c r="C11447" s="2"/>
    </row>
    <row r="11448" spans="2:3" hidden="1">
      <c r="B11448" s="2"/>
      <c r="C11448" s="2"/>
    </row>
    <row r="11449" spans="2:3" hidden="1">
      <c r="B11449" s="2"/>
      <c r="C11449" s="2"/>
    </row>
    <row r="11450" spans="2:3" hidden="1">
      <c r="B11450" s="2"/>
      <c r="C11450" s="2"/>
    </row>
    <row r="11451" spans="2:3" hidden="1">
      <c r="B11451" s="2"/>
      <c r="C11451" s="2"/>
    </row>
    <row r="11452" spans="2:3" hidden="1">
      <c r="B11452" s="2"/>
      <c r="C11452" s="2"/>
    </row>
    <row r="11453" spans="2:3" hidden="1">
      <c r="B11453" s="2"/>
      <c r="C11453" s="2"/>
    </row>
    <row r="11454" spans="2:3" hidden="1">
      <c r="B11454" s="2"/>
      <c r="C11454" s="2"/>
    </row>
    <row r="11455" spans="2:3" hidden="1">
      <c r="B11455" s="2"/>
      <c r="C11455" s="2"/>
    </row>
    <row r="11456" spans="2:3" hidden="1">
      <c r="B11456" s="2"/>
      <c r="C11456" s="2"/>
    </row>
    <row r="11457" spans="2:3" hidden="1">
      <c r="B11457" s="2"/>
      <c r="C11457" s="2"/>
    </row>
    <row r="11458" spans="2:3" hidden="1">
      <c r="B11458" s="2"/>
      <c r="C11458" s="2"/>
    </row>
    <row r="11459" spans="2:3" hidden="1">
      <c r="B11459" s="2"/>
      <c r="C11459" s="2"/>
    </row>
    <row r="11460" spans="2:3" hidden="1">
      <c r="B11460" s="2"/>
      <c r="C11460" s="2"/>
    </row>
    <row r="11461" spans="2:3" hidden="1">
      <c r="B11461" s="2"/>
      <c r="C11461" s="2"/>
    </row>
    <row r="11462" spans="2:3" hidden="1">
      <c r="B11462" s="2"/>
      <c r="C11462" s="2"/>
    </row>
    <row r="11463" spans="2:3" hidden="1">
      <c r="B11463" s="2"/>
      <c r="C11463" s="2"/>
    </row>
    <row r="11464" spans="2:3" hidden="1">
      <c r="B11464" s="2"/>
      <c r="C11464" s="2"/>
    </row>
    <row r="11465" spans="2:3" hidden="1">
      <c r="B11465" s="2"/>
      <c r="C11465" s="2"/>
    </row>
    <row r="11466" spans="2:3" hidden="1">
      <c r="B11466" s="2"/>
      <c r="C11466" s="2"/>
    </row>
    <row r="11467" spans="2:3" hidden="1">
      <c r="B11467" s="2"/>
      <c r="C11467" s="2"/>
    </row>
    <row r="11468" spans="2:3" hidden="1">
      <c r="B11468" s="2"/>
      <c r="C11468" s="2"/>
    </row>
    <row r="11469" spans="2:3" hidden="1">
      <c r="B11469" s="2"/>
      <c r="C11469" s="2"/>
    </row>
    <row r="11470" spans="2:3" hidden="1">
      <c r="B11470" s="2"/>
      <c r="C11470" s="2"/>
    </row>
    <row r="11471" spans="2:3" hidden="1">
      <c r="B11471" s="2"/>
      <c r="C11471" s="2"/>
    </row>
    <row r="11472" spans="2:3" hidden="1">
      <c r="B11472" s="2"/>
      <c r="C11472" s="2"/>
    </row>
    <row r="11473" spans="2:3" hidden="1">
      <c r="B11473" s="2"/>
      <c r="C11473" s="2"/>
    </row>
    <row r="11474" spans="2:3" hidden="1">
      <c r="B11474" s="2"/>
      <c r="C11474" s="2"/>
    </row>
    <row r="11475" spans="2:3" hidden="1">
      <c r="B11475" s="2"/>
      <c r="C11475" s="2"/>
    </row>
    <row r="11476" spans="2:3" hidden="1">
      <c r="B11476" s="2"/>
      <c r="C11476" s="2"/>
    </row>
    <row r="11477" spans="2:3" hidden="1">
      <c r="B11477" s="2"/>
      <c r="C11477" s="2"/>
    </row>
    <row r="11478" spans="2:3" hidden="1">
      <c r="B11478" s="2"/>
      <c r="C11478" s="2"/>
    </row>
    <row r="11479" spans="2:3" hidden="1">
      <c r="B11479" s="2"/>
      <c r="C11479" s="2"/>
    </row>
    <row r="11480" spans="2:3" hidden="1">
      <c r="B11480" s="2"/>
      <c r="C11480" s="2"/>
    </row>
    <row r="11481" spans="2:3" hidden="1">
      <c r="B11481" s="2"/>
      <c r="C11481" s="2"/>
    </row>
    <row r="11482" spans="2:3" hidden="1">
      <c r="B11482" s="2"/>
      <c r="C11482" s="2"/>
    </row>
    <row r="11483" spans="2:3" hidden="1">
      <c r="B11483" s="2"/>
      <c r="C11483" s="2"/>
    </row>
    <row r="11484" spans="2:3" hidden="1">
      <c r="B11484" s="2"/>
      <c r="C11484" s="2"/>
    </row>
    <row r="11485" spans="2:3" hidden="1">
      <c r="B11485" s="2"/>
      <c r="C11485" s="2"/>
    </row>
    <row r="11486" spans="2:3" hidden="1">
      <c r="B11486" s="2"/>
      <c r="C11486" s="2"/>
    </row>
    <row r="11487" spans="2:3" hidden="1">
      <c r="B11487" s="2"/>
      <c r="C11487" s="2"/>
    </row>
    <row r="11488" spans="2:3" hidden="1">
      <c r="B11488" s="2"/>
      <c r="C11488" s="2"/>
    </row>
    <row r="11489" spans="2:3" hidden="1">
      <c r="B11489" s="2"/>
      <c r="C11489" s="2"/>
    </row>
    <row r="11490" spans="2:3" hidden="1">
      <c r="B11490" s="2"/>
      <c r="C11490" s="2"/>
    </row>
    <row r="11491" spans="2:3" hidden="1">
      <c r="B11491" s="2"/>
      <c r="C11491" s="2"/>
    </row>
    <row r="11492" spans="2:3" hidden="1">
      <c r="B11492" s="2"/>
      <c r="C11492" s="2"/>
    </row>
    <row r="11493" spans="2:3" hidden="1">
      <c r="B11493" s="2"/>
      <c r="C11493" s="2"/>
    </row>
    <row r="11494" spans="2:3" hidden="1">
      <c r="B11494" s="2"/>
      <c r="C11494" s="2"/>
    </row>
    <row r="11495" spans="2:3" hidden="1">
      <c r="B11495" s="2"/>
      <c r="C11495" s="2"/>
    </row>
    <row r="11496" spans="2:3" hidden="1">
      <c r="B11496" s="2"/>
      <c r="C11496" s="2"/>
    </row>
    <row r="11497" spans="2:3" hidden="1">
      <c r="B11497" s="2"/>
      <c r="C11497" s="2"/>
    </row>
    <row r="11498" spans="2:3" hidden="1">
      <c r="B11498" s="2"/>
      <c r="C11498" s="2"/>
    </row>
    <row r="11499" spans="2:3" hidden="1">
      <c r="B11499" s="2"/>
      <c r="C11499" s="2"/>
    </row>
    <row r="11500" spans="2:3" hidden="1">
      <c r="B11500" s="2"/>
      <c r="C11500" s="2"/>
    </row>
    <row r="11501" spans="2:3" hidden="1">
      <c r="B11501" s="2"/>
      <c r="C11501" s="2"/>
    </row>
    <row r="11502" spans="2:3" hidden="1">
      <c r="B11502" s="2"/>
      <c r="C11502" s="2"/>
    </row>
    <row r="11503" spans="2:3" hidden="1">
      <c r="B11503" s="2"/>
      <c r="C11503" s="2"/>
    </row>
    <row r="11504" spans="2:3" hidden="1">
      <c r="B11504" s="2"/>
      <c r="C11504" s="2"/>
    </row>
    <row r="11505" spans="2:3" hidden="1">
      <c r="B11505" s="2"/>
      <c r="C11505" s="2"/>
    </row>
    <row r="11506" spans="2:3" hidden="1">
      <c r="B11506" s="2"/>
      <c r="C11506" s="2"/>
    </row>
    <row r="11507" spans="2:3" hidden="1">
      <c r="B11507" s="2"/>
      <c r="C11507" s="2"/>
    </row>
    <row r="11508" spans="2:3" hidden="1">
      <c r="B11508" s="2"/>
      <c r="C11508" s="2"/>
    </row>
    <row r="11509" spans="2:3" hidden="1">
      <c r="B11509" s="2"/>
      <c r="C11509" s="2"/>
    </row>
    <row r="11510" spans="2:3" hidden="1">
      <c r="B11510" s="2"/>
      <c r="C11510" s="2"/>
    </row>
    <row r="11511" spans="2:3" hidden="1">
      <c r="B11511" s="2"/>
      <c r="C11511" s="2"/>
    </row>
    <row r="11512" spans="2:3" hidden="1">
      <c r="B11512" s="2"/>
      <c r="C11512" s="2"/>
    </row>
    <row r="11513" spans="2:3" hidden="1">
      <c r="B11513" s="2"/>
      <c r="C11513" s="2"/>
    </row>
    <row r="11514" spans="2:3" hidden="1">
      <c r="B11514" s="2"/>
      <c r="C11514" s="2"/>
    </row>
    <row r="11515" spans="2:3" hidden="1">
      <c r="B11515" s="2"/>
      <c r="C11515" s="2"/>
    </row>
    <row r="11516" spans="2:3" hidden="1">
      <c r="B11516" s="2"/>
      <c r="C11516" s="2"/>
    </row>
    <row r="11517" spans="2:3" hidden="1">
      <c r="B11517" s="2"/>
      <c r="C11517" s="2"/>
    </row>
    <row r="11518" spans="2:3" hidden="1">
      <c r="B11518" s="2"/>
      <c r="C11518" s="2"/>
    </row>
    <row r="11519" spans="2:3" hidden="1">
      <c r="B11519" s="2"/>
      <c r="C11519" s="2"/>
    </row>
    <row r="11520" spans="2:3" hidden="1">
      <c r="B11520" s="2"/>
      <c r="C11520" s="2"/>
    </row>
    <row r="11521" spans="2:3" hidden="1">
      <c r="B11521" s="2"/>
      <c r="C11521" s="2"/>
    </row>
    <row r="11522" spans="2:3" hidden="1">
      <c r="B11522" s="2"/>
      <c r="C11522" s="2"/>
    </row>
    <row r="11523" spans="2:3" hidden="1">
      <c r="B11523" s="2"/>
      <c r="C11523" s="2"/>
    </row>
    <row r="11524" spans="2:3" hidden="1">
      <c r="B11524" s="2"/>
      <c r="C11524" s="2"/>
    </row>
    <row r="11525" spans="2:3" hidden="1">
      <c r="B11525" s="2"/>
      <c r="C11525" s="2"/>
    </row>
    <row r="11526" spans="2:3" hidden="1">
      <c r="B11526" s="2"/>
      <c r="C11526" s="2"/>
    </row>
    <row r="11527" spans="2:3" hidden="1">
      <c r="B11527" s="2"/>
      <c r="C11527" s="2"/>
    </row>
    <row r="11528" spans="2:3" hidden="1">
      <c r="B11528" s="2"/>
      <c r="C11528" s="2"/>
    </row>
    <row r="11529" spans="2:3" hidden="1">
      <c r="B11529" s="2"/>
      <c r="C11529" s="2"/>
    </row>
    <row r="11530" spans="2:3" hidden="1">
      <c r="B11530" s="2"/>
      <c r="C11530" s="2"/>
    </row>
    <row r="11531" spans="2:3" hidden="1">
      <c r="B11531" s="2"/>
      <c r="C11531" s="2"/>
    </row>
    <row r="11532" spans="2:3" hidden="1">
      <c r="B11532" s="2"/>
      <c r="C11532" s="2"/>
    </row>
    <row r="11533" spans="2:3" hidden="1">
      <c r="B11533" s="2"/>
      <c r="C11533" s="2"/>
    </row>
    <row r="11534" spans="2:3" hidden="1">
      <c r="B11534" s="2"/>
      <c r="C11534" s="2"/>
    </row>
    <row r="11535" spans="2:3" hidden="1">
      <c r="B11535" s="2"/>
      <c r="C11535" s="2"/>
    </row>
    <row r="11536" spans="2:3" hidden="1">
      <c r="B11536" s="2"/>
      <c r="C11536" s="2"/>
    </row>
    <row r="11537" spans="2:3" hidden="1">
      <c r="B11537" s="2"/>
      <c r="C11537" s="2"/>
    </row>
    <row r="11538" spans="2:3" hidden="1">
      <c r="B11538" s="2"/>
      <c r="C11538" s="2"/>
    </row>
    <row r="11539" spans="2:3" hidden="1">
      <c r="B11539" s="2"/>
      <c r="C11539" s="2"/>
    </row>
    <row r="11540" spans="2:3" hidden="1">
      <c r="B11540" s="2"/>
      <c r="C11540" s="2"/>
    </row>
    <row r="11541" spans="2:3" hidden="1">
      <c r="B11541" s="2"/>
      <c r="C11541" s="2"/>
    </row>
    <row r="11542" spans="2:3" hidden="1">
      <c r="B11542" s="2"/>
      <c r="C11542" s="2"/>
    </row>
    <row r="11543" spans="2:3" hidden="1">
      <c r="B11543" s="2"/>
      <c r="C11543" s="2"/>
    </row>
    <row r="11544" spans="2:3" hidden="1">
      <c r="B11544" s="2"/>
      <c r="C11544" s="2"/>
    </row>
    <row r="11545" spans="2:3" hidden="1">
      <c r="B11545" s="2"/>
      <c r="C11545" s="2"/>
    </row>
    <row r="11546" spans="2:3" hidden="1">
      <c r="B11546" s="2"/>
      <c r="C11546" s="2"/>
    </row>
    <row r="11547" spans="2:3" hidden="1">
      <c r="B11547" s="2"/>
      <c r="C11547" s="2"/>
    </row>
    <row r="11548" spans="2:3" hidden="1">
      <c r="B11548" s="2"/>
      <c r="C11548" s="2"/>
    </row>
    <row r="11549" spans="2:3" hidden="1">
      <c r="B11549" s="2"/>
      <c r="C11549" s="2"/>
    </row>
    <row r="11550" spans="2:3" hidden="1">
      <c r="B11550" s="2"/>
      <c r="C11550" s="2"/>
    </row>
    <row r="11551" spans="2:3" hidden="1">
      <c r="B11551" s="2"/>
      <c r="C11551" s="2"/>
    </row>
    <row r="11552" spans="2:3" hidden="1">
      <c r="B11552" s="2"/>
      <c r="C11552" s="2"/>
    </row>
    <row r="11553" spans="2:3" hidden="1">
      <c r="B11553" s="2"/>
      <c r="C11553" s="2"/>
    </row>
    <row r="11554" spans="2:3" hidden="1">
      <c r="B11554" s="2"/>
      <c r="C11554" s="2"/>
    </row>
    <row r="11555" spans="2:3" hidden="1">
      <c r="B11555" s="2"/>
      <c r="C11555" s="2"/>
    </row>
    <row r="11556" spans="2:3" hidden="1">
      <c r="B11556" s="2"/>
      <c r="C11556" s="2"/>
    </row>
    <row r="11557" spans="2:3" hidden="1">
      <c r="B11557" s="2"/>
      <c r="C11557" s="2"/>
    </row>
    <row r="11558" spans="2:3" hidden="1">
      <c r="B11558" s="2"/>
      <c r="C11558" s="2"/>
    </row>
    <row r="11559" spans="2:3" hidden="1">
      <c r="B11559" s="2"/>
      <c r="C11559" s="2"/>
    </row>
    <row r="11560" spans="2:3" hidden="1">
      <c r="B11560" s="2"/>
      <c r="C11560" s="2"/>
    </row>
    <row r="11561" spans="2:3" hidden="1">
      <c r="B11561" s="2"/>
      <c r="C11561" s="2"/>
    </row>
    <row r="11562" spans="2:3" hidden="1">
      <c r="B11562" s="2"/>
      <c r="C11562" s="2"/>
    </row>
    <row r="11563" spans="2:3" hidden="1">
      <c r="B11563" s="2"/>
      <c r="C11563" s="2"/>
    </row>
    <row r="11564" spans="2:3" hidden="1">
      <c r="B11564" s="2"/>
      <c r="C11564" s="2"/>
    </row>
    <row r="11565" spans="2:3" hidden="1">
      <c r="B11565" s="2"/>
      <c r="C11565" s="2"/>
    </row>
    <row r="11566" spans="2:3" hidden="1">
      <c r="B11566" s="2"/>
      <c r="C11566" s="2"/>
    </row>
    <row r="11567" spans="2:3" hidden="1">
      <c r="B11567" s="2"/>
      <c r="C11567" s="2"/>
    </row>
    <row r="11568" spans="2:3" hidden="1">
      <c r="B11568" s="2"/>
      <c r="C11568" s="2"/>
    </row>
    <row r="11569" spans="2:3" hidden="1">
      <c r="B11569" s="2"/>
      <c r="C11569" s="2"/>
    </row>
    <row r="11570" spans="2:3" hidden="1">
      <c r="B11570" s="2"/>
      <c r="C11570" s="2"/>
    </row>
    <row r="11571" spans="2:3" hidden="1">
      <c r="B11571" s="2"/>
      <c r="C11571" s="2"/>
    </row>
    <row r="11572" spans="2:3" hidden="1">
      <c r="B11572" s="2"/>
      <c r="C11572" s="2"/>
    </row>
    <row r="11573" spans="2:3" hidden="1">
      <c r="B11573" s="2"/>
      <c r="C11573" s="2"/>
    </row>
    <row r="11574" spans="2:3" hidden="1">
      <c r="B11574" s="2"/>
      <c r="C11574" s="2"/>
    </row>
    <row r="11575" spans="2:3" hidden="1">
      <c r="B11575" s="2"/>
      <c r="C11575" s="2"/>
    </row>
    <row r="11576" spans="2:3" hidden="1">
      <c r="B11576" s="2"/>
      <c r="C11576" s="2"/>
    </row>
    <row r="11577" spans="2:3" hidden="1">
      <c r="B11577" s="2"/>
      <c r="C11577" s="2"/>
    </row>
    <row r="11578" spans="2:3" hidden="1">
      <c r="B11578" s="2"/>
      <c r="C11578" s="2"/>
    </row>
    <row r="11579" spans="2:3" hidden="1">
      <c r="B11579" s="2"/>
      <c r="C11579" s="2"/>
    </row>
    <row r="11580" spans="2:3" hidden="1">
      <c r="B11580" s="2"/>
      <c r="C11580" s="2"/>
    </row>
    <row r="11581" spans="2:3" hidden="1">
      <c r="B11581" s="2"/>
      <c r="C11581" s="2"/>
    </row>
    <row r="11582" spans="2:3" hidden="1">
      <c r="B11582" s="2"/>
      <c r="C11582" s="2"/>
    </row>
    <row r="11583" spans="2:3" hidden="1">
      <c r="B11583" s="2"/>
      <c r="C11583" s="2"/>
    </row>
    <row r="11584" spans="2:3" hidden="1">
      <c r="B11584" s="2"/>
      <c r="C11584" s="2"/>
    </row>
    <row r="11585" spans="2:3" hidden="1">
      <c r="B11585" s="2"/>
      <c r="C11585" s="2"/>
    </row>
    <row r="11586" spans="2:3" hidden="1">
      <c r="B11586" s="2"/>
      <c r="C11586" s="2"/>
    </row>
    <row r="11587" spans="2:3" hidden="1">
      <c r="B11587" s="2"/>
      <c r="C11587" s="2"/>
    </row>
    <row r="11588" spans="2:3" hidden="1">
      <c r="B11588" s="2"/>
      <c r="C11588" s="2"/>
    </row>
    <row r="11589" spans="2:3" hidden="1">
      <c r="B11589" s="2"/>
      <c r="C11589" s="2"/>
    </row>
    <row r="11590" spans="2:3" hidden="1">
      <c r="B11590" s="2"/>
      <c r="C11590" s="2"/>
    </row>
    <row r="11591" spans="2:3" hidden="1">
      <c r="B11591" s="2"/>
      <c r="C11591" s="2"/>
    </row>
    <row r="11592" spans="2:3" hidden="1">
      <c r="B11592" s="2"/>
      <c r="C11592" s="2"/>
    </row>
    <row r="11593" spans="2:3" hidden="1">
      <c r="B11593" s="2"/>
      <c r="C11593" s="2"/>
    </row>
    <row r="11594" spans="2:3" hidden="1">
      <c r="B11594" s="2"/>
      <c r="C11594" s="2"/>
    </row>
    <row r="11595" spans="2:3" hidden="1">
      <c r="B11595" s="2"/>
      <c r="C11595" s="2"/>
    </row>
    <row r="11596" spans="2:3" hidden="1">
      <c r="B11596" s="2"/>
      <c r="C11596" s="2"/>
    </row>
    <row r="11597" spans="2:3" hidden="1">
      <c r="B11597" s="2"/>
      <c r="C11597" s="2"/>
    </row>
    <row r="11598" spans="2:3" hidden="1">
      <c r="B11598" s="2"/>
      <c r="C11598" s="2"/>
    </row>
    <row r="11599" spans="2:3" hidden="1">
      <c r="B11599" s="2"/>
      <c r="C11599" s="2"/>
    </row>
    <row r="11600" spans="2:3" hidden="1">
      <c r="B11600" s="2"/>
      <c r="C11600" s="2"/>
    </row>
    <row r="11601" spans="2:3" hidden="1">
      <c r="B11601" s="2"/>
      <c r="C11601" s="2"/>
    </row>
    <row r="11602" spans="2:3" hidden="1">
      <c r="B11602" s="2"/>
      <c r="C11602" s="2"/>
    </row>
    <row r="11603" spans="2:3" hidden="1">
      <c r="B11603" s="2"/>
      <c r="C11603" s="2"/>
    </row>
    <row r="11604" spans="2:3" hidden="1">
      <c r="B11604" s="2"/>
      <c r="C11604" s="2"/>
    </row>
    <row r="11605" spans="2:3" hidden="1">
      <c r="B11605" s="2"/>
      <c r="C11605" s="2"/>
    </row>
    <row r="11606" spans="2:3" hidden="1">
      <c r="B11606" s="2"/>
      <c r="C11606" s="2"/>
    </row>
    <row r="11607" spans="2:3" hidden="1">
      <c r="B11607" s="2"/>
      <c r="C11607" s="2"/>
    </row>
    <row r="11608" spans="2:3" hidden="1">
      <c r="B11608" s="2"/>
      <c r="C11608" s="2"/>
    </row>
    <row r="11609" spans="2:3" hidden="1">
      <c r="B11609" s="2"/>
      <c r="C11609" s="2"/>
    </row>
    <row r="11610" spans="2:3" hidden="1">
      <c r="B11610" s="2"/>
      <c r="C11610" s="2"/>
    </row>
    <row r="11611" spans="2:3" hidden="1">
      <c r="B11611" s="2"/>
      <c r="C11611" s="2"/>
    </row>
    <row r="11612" spans="2:3" hidden="1">
      <c r="B11612" s="2"/>
      <c r="C11612" s="2"/>
    </row>
    <row r="11613" spans="2:3" hidden="1">
      <c r="B11613" s="2"/>
      <c r="C11613" s="2"/>
    </row>
    <row r="11614" spans="2:3" hidden="1">
      <c r="B11614" s="2"/>
      <c r="C11614" s="2"/>
    </row>
    <row r="11615" spans="2:3" hidden="1">
      <c r="B11615" s="2"/>
      <c r="C11615" s="2"/>
    </row>
    <row r="11616" spans="2:3" hidden="1">
      <c r="B11616" s="2"/>
      <c r="C11616" s="2"/>
    </row>
    <row r="11617" spans="2:3" hidden="1">
      <c r="B11617" s="2"/>
      <c r="C11617" s="2"/>
    </row>
    <row r="11618" spans="2:3" hidden="1">
      <c r="B11618" s="2"/>
      <c r="C11618" s="2"/>
    </row>
    <row r="11619" spans="2:3" hidden="1">
      <c r="B11619" s="2"/>
      <c r="C11619" s="2"/>
    </row>
    <row r="11620" spans="2:3" hidden="1">
      <c r="B11620" s="2"/>
      <c r="C11620" s="2"/>
    </row>
    <row r="11621" spans="2:3" hidden="1">
      <c r="B11621" s="2"/>
      <c r="C11621" s="2"/>
    </row>
    <row r="11622" spans="2:3" hidden="1">
      <c r="B11622" s="2"/>
      <c r="C11622" s="2"/>
    </row>
    <row r="11623" spans="2:3" hidden="1">
      <c r="B11623" s="2"/>
      <c r="C11623" s="2"/>
    </row>
    <row r="11624" spans="2:3" hidden="1">
      <c r="B11624" s="2"/>
      <c r="C11624" s="2"/>
    </row>
    <row r="11625" spans="2:3" hidden="1">
      <c r="B11625" s="2"/>
      <c r="C11625" s="2"/>
    </row>
    <row r="11626" spans="2:3" hidden="1">
      <c r="B11626" s="2"/>
      <c r="C11626" s="2"/>
    </row>
    <row r="11627" spans="2:3" hidden="1">
      <c r="B11627" s="2"/>
      <c r="C11627" s="2"/>
    </row>
    <row r="11628" spans="2:3" hidden="1">
      <c r="B11628" s="2"/>
      <c r="C11628" s="2"/>
    </row>
    <row r="11629" spans="2:3" hidden="1">
      <c r="B11629" s="2"/>
      <c r="C11629" s="2"/>
    </row>
    <row r="11630" spans="2:3" hidden="1">
      <c r="B11630" s="2"/>
      <c r="C11630" s="2"/>
    </row>
    <row r="11631" spans="2:3" hidden="1">
      <c r="B11631" s="2"/>
      <c r="C11631" s="2"/>
    </row>
    <row r="11632" spans="2:3" hidden="1">
      <c r="B11632" s="2"/>
      <c r="C11632" s="2"/>
    </row>
    <row r="11633" spans="2:3" hidden="1">
      <c r="B11633" s="2"/>
      <c r="C11633" s="2"/>
    </row>
    <row r="11634" spans="2:3" hidden="1">
      <c r="B11634" s="2"/>
      <c r="C11634" s="2"/>
    </row>
    <row r="11635" spans="2:3" hidden="1">
      <c r="B11635" s="2"/>
      <c r="C11635" s="2"/>
    </row>
    <row r="11636" spans="2:3" hidden="1">
      <c r="B11636" s="2"/>
      <c r="C11636" s="2"/>
    </row>
    <row r="11637" spans="2:3" hidden="1">
      <c r="B11637" s="2"/>
      <c r="C11637" s="2"/>
    </row>
    <row r="11638" spans="2:3" hidden="1">
      <c r="B11638" s="2"/>
      <c r="C11638" s="2"/>
    </row>
    <row r="11639" spans="2:3" hidden="1">
      <c r="B11639" s="2"/>
      <c r="C11639" s="2"/>
    </row>
    <row r="11640" spans="2:3" hidden="1">
      <c r="B11640" s="2"/>
      <c r="C11640" s="2"/>
    </row>
    <row r="11641" spans="2:3" hidden="1">
      <c r="B11641" s="2"/>
      <c r="C11641" s="2"/>
    </row>
    <row r="11642" spans="2:3" hidden="1">
      <c r="B11642" s="2"/>
      <c r="C11642" s="2"/>
    </row>
    <row r="11643" spans="2:3" hidden="1">
      <c r="B11643" s="2"/>
      <c r="C11643" s="2"/>
    </row>
    <row r="11644" spans="2:3" hidden="1">
      <c r="B11644" s="2"/>
      <c r="C11644" s="2"/>
    </row>
    <row r="11645" spans="2:3" hidden="1">
      <c r="B11645" s="2"/>
      <c r="C11645" s="2"/>
    </row>
    <row r="11646" spans="2:3" hidden="1">
      <c r="B11646" s="2"/>
      <c r="C11646" s="2"/>
    </row>
    <row r="11647" spans="2:3" hidden="1">
      <c r="B11647" s="2"/>
      <c r="C11647" s="2"/>
    </row>
    <row r="11648" spans="2:3" hidden="1">
      <c r="B11648" s="2"/>
      <c r="C11648" s="2"/>
    </row>
    <row r="11649" spans="2:3" hidden="1">
      <c r="B11649" s="2"/>
      <c r="C11649" s="2"/>
    </row>
    <row r="11650" spans="2:3" hidden="1">
      <c r="B11650" s="2"/>
      <c r="C11650" s="2"/>
    </row>
    <row r="11651" spans="2:3" hidden="1">
      <c r="B11651" s="2"/>
      <c r="C11651" s="2"/>
    </row>
    <row r="11652" spans="2:3" hidden="1">
      <c r="B11652" s="2"/>
      <c r="C11652" s="2"/>
    </row>
    <row r="11653" spans="2:3" hidden="1">
      <c r="B11653" s="2"/>
      <c r="C11653" s="2"/>
    </row>
    <row r="11654" spans="2:3" hidden="1">
      <c r="B11654" s="2"/>
      <c r="C11654" s="2"/>
    </row>
    <row r="11655" spans="2:3" hidden="1">
      <c r="B11655" s="2"/>
      <c r="C11655" s="2"/>
    </row>
    <row r="11656" spans="2:3" hidden="1">
      <c r="B11656" s="2"/>
      <c r="C11656" s="2"/>
    </row>
    <row r="11657" spans="2:3" hidden="1">
      <c r="B11657" s="2"/>
      <c r="C11657" s="2"/>
    </row>
    <row r="11658" spans="2:3" hidden="1">
      <c r="B11658" s="2"/>
      <c r="C11658" s="2"/>
    </row>
    <row r="11659" spans="2:3" hidden="1">
      <c r="B11659" s="2"/>
      <c r="C11659" s="2"/>
    </row>
    <row r="11660" spans="2:3" hidden="1">
      <c r="B11660" s="2"/>
      <c r="C11660" s="2"/>
    </row>
    <row r="11661" spans="2:3" hidden="1">
      <c r="B11661" s="2"/>
      <c r="C11661" s="2"/>
    </row>
    <row r="11662" spans="2:3" hidden="1">
      <c r="B11662" s="2"/>
      <c r="C11662" s="2"/>
    </row>
    <row r="11663" spans="2:3" hidden="1">
      <c r="B11663" s="2"/>
      <c r="C11663" s="2"/>
    </row>
    <row r="11664" spans="2:3" hidden="1">
      <c r="B11664" s="2"/>
      <c r="C11664" s="2"/>
    </row>
    <row r="11665" spans="2:3" hidden="1">
      <c r="B11665" s="2"/>
      <c r="C11665" s="2"/>
    </row>
    <row r="11666" spans="2:3" hidden="1">
      <c r="B11666" s="2"/>
      <c r="C11666" s="2"/>
    </row>
    <row r="11667" spans="2:3" hidden="1">
      <c r="B11667" s="2"/>
      <c r="C11667" s="2"/>
    </row>
    <row r="11668" spans="2:3" hidden="1">
      <c r="B11668" s="2"/>
      <c r="C11668" s="2"/>
    </row>
    <row r="11669" spans="2:3" hidden="1">
      <c r="B11669" s="2"/>
      <c r="C11669" s="2"/>
    </row>
    <row r="11670" spans="2:3" hidden="1">
      <c r="B11670" s="2"/>
      <c r="C11670" s="2"/>
    </row>
    <row r="11671" spans="2:3" hidden="1">
      <c r="B11671" s="2"/>
      <c r="C11671" s="2"/>
    </row>
    <row r="11672" spans="2:3" hidden="1">
      <c r="B11672" s="2"/>
      <c r="C11672" s="2"/>
    </row>
    <row r="11673" spans="2:3" hidden="1">
      <c r="B11673" s="2"/>
      <c r="C11673" s="2"/>
    </row>
    <row r="11674" spans="2:3" hidden="1">
      <c r="B11674" s="2"/>
      <c r="C11674" s="2"/>
    </row>
    <row r="11675" spans="2:3" hidden="1">
      <c r="B11675" s="2"/>
      <c r="C11675" s="2"/>
    </row>
    <row r="11676" spans="2:3" hidden="1">
      <c r="B11676" s="2"/>
      <c r="C11676" s="2"/>
    </row>
    <row r="11677" spans="2:3" hidden="1">
      <c r="B11677" s="2"/>
      <c r="C11677" s="2"/>
    </row>
    <row r="11678" spans="2:3" hidden="1">
      <c r="B11678" s="2"/>
      <c r="C11678" s="2"/>
    </row>
    <row r="11679" spans="2:3" hidden="1">
      <c r="B11679" s="2"/>
      <c r="C11679" s="2"/>
    </row>
    <row r="11680" spans="2:3" hidden="1">
      <c r="B11680" s="2"/>
      <c r="C11680" s="2"/>
    </row>
    <row r="11681" spans="2:3" hidden="1">
      <c r="B11681" s="2"/>
      <c r="C11681" s="2"/>
    </row>
    <row r="11682" spans="2:3" hidden="1">
      <c r="B11682" s="2"/>
      <c r="C11682" s="2"/>
    </row>
    <row r="11683" spans="2:3" hidden="1">
      <c r="B11683" s="2"/>
      <c r="C11683" s="2"/>
    </row>
    <row r="11684" spans="2:3" hidden="1">
      <c r="B11684" s="2"/>
      <c r="C11684" s="2"/>
    </row>
    <row r="11685" spans="2:3" hidden="1">
      <c r="B11685" s="2"/>
      <c r="C11685" s="2"/>
    </row>
    <row r="11686" spans="2:3" hidden="1">
      <c r="B11686" s="2"/>
      <c r="C11686" s="2"/>
    </row>
    <row r="11687" spans="2:3" hidden="1">
      <c r="B11687" s="2"/>
      <c r="C11687" s="2"/>
    </row>
    <row r="11688" spans="2:3" hidden="1">
      <c r="B11688" s="2"/>
      <c r="C11688" s="2"/>
    </row>
    <row r="11689" spans="2:3" hidden="1">
      <c r="B11689" s="2"/>
      <c r="C11689" s="2"/>
    </row>
    <row r="11690" spans="2:3" hidden="1">
      <c r="B11690" s="2"/>
      <c r="C11690" s="2"/>
    </row>
    <row r="11691" spans="2:3" hidden="1">
      <c r="B11691" s="2"/>
      <c r="C11691" s="2"/>
    </row>
    <row r="11692" spans="2:3" hidden="1">
      <c r="B11692" s="2"/>
      <c r="C11692" s="2"/>
    </row>
    <row r="11693" spans="2:3" hidden="1">
      <c r="B11693" s="2"/>
      <c r="C11693" s="2"/>
    </row>
    <row r="11694" spans="2:3" hidden="1">
      <c r="B11694" s="2"/>
      <c r="C11694" s="2"/>
    </row>
    <row r="11695" spans="2:3" hidden="1">
      <c r="B11695" s="2"/>
      <c r="C11695" s="2"/>
    </row>
    <row r="11696" spans="2:3" hidden="1">
      <c r="B11696" s="2"/>
      <c r="C11696" s="2"/>
    </row>
    <row r="11697" spans="2:3" hidden="1">
      <c r="B11697" s="2"/>
      <c r="C11697" s="2"/>
    </row>
    <row r="11698" spans="2:3" hidden="1">
      <c r="B11698" s="2"/>
      <c r="C11698" s="2"/>
    </row>
    <row r="11699" spans="2:3" hidden="1">
      <c r="B11699" s="2"/>
      <c r="C11699" s="2"/>
    </row>
    <row r="11700" spans="2:3" hidden="1">
      <c r="B11700" s="2"/>
      <c r="C11700" s="2"/>
    </row>
    <row r="11701" spans="2:3" hidden="1">
      <c r="B11701" s="2"/>
      <c r="C11701" s="2"/>
    </row>
    <row r="11702" spans="2:3" hidden="1">
      <c r="B11702" s="2"/>
      <c r="C11702" s="2"/>
    </row>
    <row r="11703" spans="2:3" hidden="1">
      <c r="B11703" s="2"/>
      <c r="C11703" s="2"/>
    </row>
    <row r="11704" spans="2:3" hidden="1">
      <c r="B11704" s="2"/>
      <c r="C11704" s="2"/>
    </row>
    <row r="11705" spans="2:3" hidden="1">
      <c r="B11705" s="2"/>
      <c r="C11705" s="2"/>
    </row>
    <row r="11706" spans="2:3" hidden="1">
      <c r="B11706" s="2"/>
      <c r="C11706" s="2"/>
    </row>
    <row r="11707" spans="2:3" hidden="1">
      <c r="B11707" s="2"/>
      <c r="C11707" s="2"/>
    </row>
    <row r="11708" spans="2:3" hidden="1">
      <c r="B11708" s="2"/>
      <c r="C11708" s="2"/>
    </row>
    <row r="11709" spans="2:3" hidden="1">
      <c r="B11709" s="2"/>
      <c r="C11709" s="2"/>
    </row>
    <row r="11710" spans="2:3" hidden="1">
      <c r="B11710" s="2"/>
      <c r="C11710" s="2"/>
    </row>
    <row r="11711" spans="2:3" hidden="1">
      <c r="B11711" s="2"/>
      <c r="C11711" s="2"/>
    </row>
    <row r="11712" spans="2:3" hidden="1">
      <c r="B11712" s="2"/>
      <c r="C11712" s="2"/>
    </row>
    <row r="11713" spans="2:3" hidden="1">
      <c r="B11713" s="2"/>
      <c r="C11713" s="2"/>
    </row>
    <row r="11714" spans="2:3" hidden="1">
      <c r="B11714" s="2"/>
      <c r="C11714" s="2"/>
    </row>
    <row r="11715" spans="2:3" hidden="1">
      <c r="B11715" s="2"/>
      <c r="C11715" s="2"/>
    </row>
    <row r="11716" spans="2:3" hidden="1">
      <c r="B11716" s="2"/>
      <c r="C11716" s="2"/>
    </row>
    <row r="11717" spans="2:3" hidden="1">
      <c r="B11717" s="2"/>
      <c r="C11717" s="2"/>
    </row>
    <row r="11718" spans="2:3" hidden="1">
      <c r="B11718" s="2"/>
      <c r="C11718" s="2"/>
    </row>
    <row r="11719" spans="2:3" hidden="1">
      <c r="B11719" s="2"/>
      <c r="C11719" s="2"/>
    </row>
    <row r="11720" spans="2:3" hidden="1">
      <c r="B11720" s="2"/>
      <c r="C11720" s="2"/>
    </row>
    <row r="11721" spans="2:3" hidden="1">
      <c r="B11721" s="2"/>
      <c r="C11721" s="2"/>
    </row>
    <row r="11722" spans="2:3" hidden="1">
      <c r="B11722" s="2"/>
      <c r="C11722" s="2"/>
    </row>
    <row r="11723" spans="2:3" hidden="1">
      <c r="B11723" s="2"/>
      <c r="C11723" s="2"/>
    </row>
    <row r="11724" spans="2:3" hidden="1">
      <c r="B11724" s="2"/>
      <c r="C11724" s="2"/>
    </row>
    <row r="11725" spans="2:3" hidden="1">
      <c r="B11725" s="2"/>
      <c r="C11725" s="2"/>
    </row>
    <row r="11726" spans="2:3" hidden="1">
      <c r="B11726" s="2"/>
      <c r="C11726" s="2"/>
    </row>
    <row r="11727" spans="2:3" hidden="1">
      <c r="B11727" s="2"/>
      <c r="C11727" s="2"/>
    </row>
    <row r="11728" spans="2:3" hidden="1">
      <c r="B11728" s="2"/>
      <c r="C11728" s="2"/>
    </row>
    <row r="11729" spans="2:3" hidden="1">
      <c r="B11729" s="2"/>
      <c r="C11729" s="2"/>
    </row>
    <row r="11730" spans="2:3" hidden="1">
      <c r="B11730" s="2"/>
      <c r="C11730" s="2"/>
    </row>
    <row r="11731" spans="2:3" hidden="1">
      <c r="B11731" s="2"/>
      <c r="C11731" s="2"/>
    </row>
    <row r="11732" spans="2:3" hidden="1">
      <c r="B11732" s="2"/>
      <c r="C11732" s="2"/>
    </row>
    <row r="11733" spans="2:3" hidden="1">
      <c r="B11733" s="2"/>
      <c r="C11733" s="2"/>
    </row>
    <row r="11734" spans="2:3" hidden="1">
      <c r="B11734" s="2"/>
      <c r="C11734" s="2"/>
    </row>
    <row r="11735" spans="2:3" hidden="1">
      <c r="B11735" s="2"/>
      <c r="C11735" s="2"/>
    </row>
    <row r="11736" spans="2:3" hidden="1">
      <c r="B11736" s="2"/>
      <c r="C11736" s="2"/>
    </row>
    <row r="11737" spans="2:3" hidden="1">
      <c r="B11737" s="2"/>
      <c r="C11737" s="2"/>
    </row>
    <row r="11738" spans="2:3" hidden="1">
      <c r="B11738" s="2"/>
      <c r="C11738" s="2"/>
    </row>
    <row r="11739" spans="2:3" hidden="1">
      <c r="B11739" s="2"/>
      <c r="C11739" s="2"/>
    </row>
    <row r="11740" spans="2:3" hidden="1">
      <c r="B11740" s="2"/>
      <c r="C11740" s="2"/>
    </row>
    <row r="11741" spans="2:3" hidden="1">
      <c r="B11741" s="2"/>
      <c r="C11741" s="2"/>
    </row>
    <row r="11742" spans="2:3" hidden="1">
      <c r="B11742" s="2"/>
      <c r="C11742" s="2"/>
    </row>
    <row r="11743" spans="2:3" hidden="1">
      <c r="B11743" s="2"/>
      <c r="C11743" s="2"/>
    </row>
    <row r="11744" spans="2:3" hidden="1">
      <c r="B11744" s="2"/>
      <c r="C11744" s="2"/>
    </row>
    <row r="11745" spans="2:3" hidden="1">
      <c r="B11745" s="2"/>
      <c r="C11745" s="2"/>
    </row>
    <row r="11746" spans="2:3" hidden="1">
      <c r="B11746" s="2"/>
      <c r="C11746" s="2"/>
    </row>
    <row r="11747" spans="2:3" hidden="1">
      <c r="B11747" s="2"/>
      <c r="C11747" s="2"/>
    </row>
    <row r="11748" spans="2:3" hidden="1">
      <c r="B11748" s="2"/>
      <c r="C11748" s="2"/>
    </row>
    <row r="11749" spans="2:3" hidden="1">
      <c r="B11749" s="2"/>
      <c r="C11749" s="2"/>
    </row>
    <row r="11750" spans="2:3" hidden="1">
      <c r="B11750" s="2"/>
      <c r="C11750" s="2"/>
    </row>
    <row r="11751" spans="2:3" hidden="1">
      <c r="B11751" s="2"/>
      <c r="C11751" s="2"/>
    </row>
    <row r="11752" spans="2:3" hidden="1">
      <c r="B11752" s="2"/>
      <c r="C11752" s="2"/>
    </row>
    <row r="11753" spans="2:3" hidden="1">
      <c r="B11753" s="2"/>
      <c r="C11753" s="2"/>
    </row>
    <row r="11754" spans="2:3" hidden="1">
      <c r="B11754" s="2"/>
      <c r="C11754" s="2"/>
    </row>
    <row r="11755" spans="2:3" hidden="1">
      <c r="B11755" s="2"/>
      <c r="C11755" s="2"/>
    </row>
    <row r="11756" spans="2:3" hidden="1">
      <c r="B11756" s="2"/>
      <c r="C11756" s="2"/>
    </row>
    <row r="11757" spans="2:3" hidden="1">
      <c r="B11757" s="2"/>
      <c r="C11757" s="2"/>
    </row>
    <row r="11758" spans="2:3" hidden="1">
      <c r="B11758" s="2"/>
      <c r="C11758" s="2"/>
    </row>
    <row r="11759" spans="2:3" hidden="1">
      <c r="B11759" s="2"/>
      <c r="C11759" s="2"/>
    </row>
    <row r="11760" spans="2:3" hidden="1">
      <c r="B11760" s="2"/>
      <c r="C11760" s="2"/>
    </row>
    <row r="11761" spans="2:3" hidden="1">
      <c r="B11761" s="2"/>
      <c r="C11761" s="2"/>
    </row>
    <row r="11762" spans="2:3" hidden="1">
      <c r="B11762" s="2"/>
      <c r="C11762" s="2"/>
    </row>
    <row r="11763" spans="2:3" hidden="1">
      <c r="B11763" s="2"/>
      <c r="C11763" s="2"/>
    </row>
    <row r="11764" spans="2:3" hidden="1">
      <c r="B11764" s="2"/>
      <c r="C11764" s="2"/>
    </row>
    <row r="11765" spans="2:3" hidden="1">
      <c r="B11765" s="2"/>
      <c r="C11765" s="2"/>
    </row>
    <row r="11766" spans="2:3" hidden="1">
      <c r="B11766" s="2"/>
      <c r="C11766" s="2"/>
    </row>
    <row r="11767" spans="2:3" hidden="1">
      <c r="B11767" s="2"/>
      <c r="C11767" s="2"/>
    </row>
    <row r="11768" spans="2:3" hidden="1">
      <c r="B11768" s="2"/>
      <c r="C11768" s="2"/>
    </row>
    <row r="11769" spans="2:3" hidden="1">
      <c r="B11769" s="2"/>
      <c r="C11769" s="2"/>
    </row>
    <row r="11770" spans="2:3" hidden="1">
      <c r="B11770" s="2"/>
      <c r="C11770" s="2"/>
    </row>
    <row r="11771" spans="2:3" hidden="1">
      <c r="B11771" s="2"/>
      <c r="C11771" s="2"/>
    </row>
    <row r="11772" spans="2:3" hidden="1">
      <c r="B11772" s="2"/>
      <c r="C11772" s="2"/>
    </row>
    <row r="11773" spans="2:3" hidden="1">
      <c r="B11773" s="2"/>
      <c r="C11773" s="2"/>
    </row>
    <row r="11774" spans="2:3" hidden="1">
      <c r="B11774" s="2"/>
      <c r="C11774" s="2"/>
    </row>
    <row r="11775" spans="2:3" hidden="1">
      <c r="B11775" s="2"/>
      <c r="C11775" s="2"/>
    </row>
    <row r="11776" spans="2:3" hidden="1">
      <c r="B11776" s="2"/>
      <c r="C11776" s="2"/>
    </row>
    <row r="11777" spans="2:3" hidden="1">
      <c r="B11777" s="2"/>
      <c r="C11777" s="2"/>
    </row>
    <row r="11778" spans="2:3" hidden="1">
      <c r="B11778" s="2"/>
      <c r="C11778" s="2"/>
    </row>
    <row r="11779" spans="2:3" hidden="1">
      <c r="B11779" s="2"/>
      <c r="C11779" s="2"/>
    </row>
    <row r="11780" spans="2:3" hidden="1">
      <c r="B11780" s="2"/>
      <c r="C11780" s="2"/>
    </row>
    <row r="11781" spans="2:3" hidden="1">
      <c r="B11781" s="2"/>
      <c r="C11781" s="2"/>
    </row>
    <row r="11782" spans="2:3" hidden="1">
      <c r="B11782" s="2"/>
      <c r="C11782" s="2"/>
    </row>
    <row r="11783" spans="2:3" hidden="1">
      <c r="B11783" s="2"/>
      <c r="C11783" s="2"/>
    </row>
    <row r="11784" spans="2:3" hidden="1">
      <c r="B11784" s="2"/>
      <c r="C11784" s="2"/>
    </row>
    <row r="11785" spans="2:3" hidden="1">
      <c r="B11785" s="2"/>
      <c r="C11785" s="2"/>
    </row>
    <row r="11786" spans="2:3" hidden="1">
      <c r="B11786" s="2"/>
      <c r="C11786" s="2"/>
    </row>
    <row r="11787" spans="2:3" hidden="1">
      <c r="B11787" s="2"/>
      <c r="C11787" s="2"/>
    </row>
    <row r="11788" spans="2:3" hidden="1">
      <c r="B11788" s="2"/>
      <c r="C11788" s="2"/>
    </row>
    <row r="11789" spans="2:3" hidden="1">
      <c r="B11789" s="2"/>
      <c r="C11789" s="2"/>
    </row>
    <row r="11790" spans="2:3" hidden="1">
      <c r="B11790" s="2"/>
      <c r="C11790" s="2"/>
    </row>
    <row r="11791" spans="2:3" hidden="1">
      <c r="B11791" s="2"/>
      <c r="C11791" s="2"/>
    </row>
    <row r="11792" spans="2:3" hidden="1">
      <c r="B11792" s="2"/>
      <c r="C11792" s="2"/>
    </row>
    <row r="11793" spans="2:3" hidden="1">
      <c r="B11793" s="2"/>
      <c r="C11793" s="2"/>
    </row>
    <row r="11794" spans="2:3" hidden="1">
      <c r="B11794" s="2"/>
      <c r="C11794" s="2"/>
    </row>
    <row r="11795" spans="2:3" hidden="1">
      <c r="B11795" s="2"/>
      <c r="C11795" s="2"/>
    </row>
    <row r="11796" spans="2:3" hidden="1">
      <c r="B11796" s="2"/>
      <c r="C11796" s="2"/>
    </row>
    <row r="11797" spans="2:3" hidden="1">
      <c r="B11797" s="2"/>
      <c r="C11797" s="2"/>
    </row>
    <row r="11798" spans="2:3" hidden="1">
      <c r="B11798" s="2"/>
      <c r="C11798" s="2"/>
    </row>
    <row r="11799" spans="2:3" hidden="1">
      <c r="B11799" s="2"/>
      <c r="C11799" s="2"/>
    </row>
    <row r="11800" spans="2:3" hidden="1">
      <c r="B11800" s="2"/>
      <c r="C11800" s="2"/>
    </row>
    <row r="11801" spans="2:3" hidden="1">
      <c r="B11801" s="2"/>
      <c r="C11801" s="2"/>
    </row>
    <row r="11802" spans="2:3" hidden="1">
      <c r="B11802" s="2"/>
      <c r="C11802" s="2"/>
    </row>
    <row r="11803" spans="2:3" hidden="1">
      <c r="B11803" s="2"/>
      <c r="C11803" s="2"/>
    </row>
    <row r="11804" spans="2:3" hidden="1">
      <c r="B11804" s="2"/>
      <c r="C11804" s="2"/>
    </row>
    <row r="11805" spans="2:3" hidden="1">
      <c r="B11805" s="2"/>
      <c r="C11805" s="2"/>
    </row>
    <row r="11806" spans="2:3" hidden="1">
      <c r="B11806" s="2"/>
      <c r="C11806" s="2"/>
    </row>
    <row r="11807" spans="2:3" hidden="1">
      <c r="B11807" s="2"/>
      <c r="C11807" s="2"/>
    </row>
    <row r="11808" spans="2:3" hidden="1">
      <c r="B11808" s="2"/>
      <c r="C11808" s="2"/>
    </row>
    <row r="11809" spans="2:3" hidden="1">
      <c r="B11809" s="2"/>
      <c r="C11809" s="2"/>
    </row>
    <row r="11810" spans="2:3" hidden="1">
      <c r="B11810" s="2"/>
      <c r="C11810" s="2"/>
    </row>
    <row r="11811" spans="2:3" hidden="1">
      <c r="B11811" s="2"/>
      <c r="C11811" s="2"/>
    </row>
    <row r="11812" spans="2:3" hidden="1">
      <c r="B11812" s="2"/>
      <c r="C11812" s="2"/>
    </row>
    <row r="11813" spans="2:3" hidden="1">
      <c r="B11813" s="2"/>
      <c r="C11813" s="2"/>
    </row>
    <row r="11814" spans="2:3" hidden="1">
      <c r="B11814" s="2"/>
      <c r="C11814" s="2"/>
    </row>
    <row r="11815" spans="2:3" hidden="1">
      <c r="B11815" s="2"/>
      <c r="C11815" s="2"/>
    </row>
    <row r="11816" spans="2:3" hidden="1">
      <c r="B11816" s="2"/>
      <c r="C11816" s="2"/>
    </row>
    <row r="11817" spans="2:3" hidden="1">
      <c r="B11817" s="2"/>
      <c r="C11817" s="2"/>
    </row>
    <row r="11818" spans="2:3" hidden="1">
      <c r="B11818" s="2"/>
      <c r="C11818" s="2"/>
    </row>
    <row r="11819" spans="2:3" hidden="1">
      <c r="B11819" s="2"/>
      <c r="C11819" s="2"/>
    </row>
    <row r="11820" spans="2:3" hidden="1">
      <c r="B11820" s="2"/>
      <c r="C11820" s="2"/>
    </row>
    <row r="11821" spans="2:3" hidden="1">
      <c r="B11821" s="2"/>
      <c r="C11821" s="2"/>
    </row>
    <row r="11822" spans="2:3" hidden="1">
      <c r="B11822" s="2"/>
      <c r="C11822" s="2"/>
    </row>
    <row r="11823" spans="2:3" hidden="1">
      <c r="B11823" s="2"/>
      <c r="C11823" s="2"/>
    </row>
    <row r="11824" spans="2:3" hidden="1">
      <c r="B11824" s="2"/>
      <c r="C11824" s="2"/>
    </row>
    <row r="11825" spans="2:3" hidden="1">
      <c r="B11825" s="2"/>
      <c r="C11825" s="2"/>
    </row>
    <row r="11826" spans="2:3" hidden="1">
      <c r="B11826" s="2"/>
      <c r="C11826" s="2"/>
    </row>
    <row r="11827" spans="2:3" hidden="1">
      <c r="B11827" s="2"/>
      <c r="C11827" s="2"/>
    </row>
    <row r="11828" spans="2:3" hidden="1">
      <c r="B11828" s="2"/>
      <c r="C11828" s="2"/>
    </row>
    <row r="11829" spans="2:3" hidden="1">
      <c r="B11829" s="2"/>
      <c r="C11829" s="2"/>
    </row>
    <row r="11830" spans="2:3" hidden="1">
      <c r="B11830" s="2"/>
      <c r="C11830" s="2"/>
    </row>
    <row r="11831" spans="2:3" hidden="1">
      <c r="B11831" s="2"/>
      <c r="C11831" s="2"/>
    </row>
    <row r="11832" spans="2:3" hidden="1">
      <c r="B11832" s="2"/>
      <c r="C11832" s="2"/>
    </row>
    <row r="11833" spans="2:3" hidden="1">
      <c r="B11833" s="2"/>
      <c r="C11833" s="2"/>
    </row>
    <row r="11834" spans="2:3" hidden="1">
      <c r="B11834" s="2"/>
      <c r="C11834" s="2"/>
    </row>
    <row r="11835" spans="2:3" hidden="1">
      <c r="B11835" s="2"/>
      <c r="C11835" s="2"/>
    </row>
    <row r="11836" spans="2:3" hidden="1">
      <c r="B11836" s="2"/>
      <c r="C11836" s="2"/>
    </row>
    <row r="11837" spans="2:3" hidden="1">
      <c r="B11837" s="2"/>
      <c r="C11837" s="2"/>
    </row>
    <row r="11838" spans="2:3" hidden="1">
      <c r="B11838" s="2"/>
      <c r="C11838" s="2"/>
    </row>
    <row r="11839" spans="2:3" hidden="1">
      <c r="B11839" s="2"/>
      <c r="C11839" s="2"/>
    </row>
    <row r="11840" spans="2:3" hidden="1">
      <c r="B11840" s="2"/>
      <c r="C11840" s="2"/>
    </row>
    <row r="11841" spans="2:3" hidden="1">
      <c r="B11841" s="2"/>
      <c r="C11841" s="2"/>
    </row>
    <row r="11842" spans="2:3" hidden="1">
      <c r="B11842" s="2"/>
      <c r="C11842" s="2"/>
    </row>
    <row r="11843" spans="2:3" hidden="1">
      <c r="B11843" s="2"/>
      <c r="C11843" s="2"/>
    </row>
    <row r="11844" spans="2:3" hidden="1">
      <c r="B11844" s="2"/>
      <c r="C11844" s="2"/>
    </row>
    <row r="11845" spans="2:3" hidden="1">
      <c r="B11845" s="2"/>
      <c r="C11845" s="2"/>
    </row>
    <row r="11846" spans="2:3" hidden="1">
      <c r="B11846" s="2"/>
      <c r="C11846" s="2"/>
    </row>
    <row r="11847" spans="2:3" hidden="1">
      <c r="B11847" s="2"/>
      <c r="C11847" s="2"/>
    </row>
    <row r="11848" spans="2:3" hidden="1">
      <c r="B11848" s="2"/>
      <c r="C11848" s="2"/>
    </row>
    <row r="11849" spans="2:3" hidden="1">
      <c r="B11849" s="2"/>
      <c r="C11849" s="2"/>
    </row>
    <row r="11850" spans="2:3" hidden="1">
      <c r="B11850" s="2"/>
      <c r="C11850" s="2"/>
    </row>
    <row r="11851" spans="2:3" hidden="1">
      <c r="B11851" s="2"/>
      <c r="C11851" s="2"/>
    </row>
    <row r="11852" spans="2:3" hidden="1">
      <c r="B11852" s="2"/>
      <c r="C11852" s="2"/>
    </row>
    <row r="11853" spans="2:3" hidden="1">
      <c r="B11853" s="2"/>
      <c r="C11853" s="2"/>
    </row>
    <row r="11854" spans="2:3" hidden="1">
      <c r="B11854" s="2"/>
      <c r="C11854" s="2"/>
    </row>
    <row r="11855" spans="2:3" hidden="1">
      <c r="B11855" s="2"/>
      <c r="C11855" s="2"/>
    </row>
    <row r="11856" spans="2:3" hidden="1">
      <c r="B11856" s="2"/>
      <c r="C11856" s="2"/>
    </row>
    <row r="11857" spans="2:3" hidden="1">
      <c r="B11857" s="2"/>
      <c r="C11857" s="2"/>
    </row>
    <row r="11858" spans="2:3" hidden="1">
      <c r="B11858" s="2"/>
      <c r="C11858" s="2"/>
    </row>
    <row r="11859" spans="2:3" hidden="1">
      <c r="B11859" s="2"/>
      <c r="C11859" s="2"/>
    </row>
    <row r="11860" spans="2:3" hidden="1">
      <c r="B11860" s="2"/>
      <c r="C11860" s="2"/>
    </row>
    <row r="11861" spans="2:3" hidden="1">
      <c r="B11861" s="2"/>
      <c r="C11861" s="2"/>
    </row>
    <row r="11862" spans="2:3" hidden="1">
      <c r="B11862" s="2"/>
      <c r="C11862" s="2"/>
    </row>
    <row r="11863" spans="2:3" hidden="1">
      <c r="B11863" s="2"/>
      <c r="C11863" s="2"/>
    </row>
    <row r="11864" spans="2:3" hidden="1">
      <c r="B11864" s="2"/>
      <c r="C11864" s="2"/>
    </row>
    <row r="11865" spans="2:3" hidden="1">
      <c r="B11865" s="2"/>
      <c r="C11865" s="2"/>
    </row>
    <row r="11866" spans="2:3" hidden="1">
      <c r="B11866" s="2"/>
      <c r="C11866" s="2"/>
    </row>
    <row r="11867" spans="2:3" hidden="1">
      <c r="B11867" s="2"/>
      <c r="C11867" s="2"/>
    </row>
    <row r="11868" spans="2:3" hidden="1">
      <c r="B11868" s="2"/>
      <c r="C11868" s="2"/>
    </row>
    <row r="11869" spans="2:3" hidden="1">
      <c r="B11869" s="2"/>
      <c r="C11869" s="2"/>
    </row>
    <row r="11870" spans="2:3" hidden="1">
      <c r="B11870" s="2"/>
      <c r="C11870" s="2"/>
    </row>
    <row r="11871" spans="2:3" hidden="1">
      <c r="B11871" s="2"/>
      <c r="C11871" s="2"/>
    </row>
    <row r="11872" spans="2:3" hidden="1">
      <c r="B11872" s="2"/>
      <c r="C11872" s="2"/>
    </row>
    <row r="11873" spans="2:3" hidden="1">
      <c r="B11873" s="2"/>
      <c r="C11873" s="2"/>
    </row>
    <row r="11874" spans="2:3" hidden="1">
      <c r="B11874" s="2"/>
      <c r="C11874" s="2"/>
    </row>
    <row r="11875" spans="2:3" hidden="1">
      <c r="B11875" s="2"/>
      <c r="C11875" s="2"/>
    </row>
    <row r="11876" spans="2:3" hidden="1">
      <c r="B11876" s="2"/>
      <c r="C11876" s="2"/>
    </row>
    <row r="11877" spans="2:3" hidden="1">
      <c r="B11877" s="2"/>
      <c r="C11877" s="2"/>
    </row>
    <row r="11878" spans="2:3" hidden="1">
      <c r="B11878" s="2"/>
      <c r="C11878" s="2"/>
    </row>
    <row r="11879" spans="2:3" hidden="1">
      <c r="B11879" s="2"/>
      <c r="C11879" s="2"/>
    </row>
    <row r="11880" spans="2:3" hidden="1">
      <c r="B11880" s="2"/>
      <c r="C11880" s="2"/>
    </row>
    <row r="11881" spans="2:3" hidden="1">
      <c r="B11881" s="2"/>
      <c r="C11881" s="2"/>
    </row>
    <row r="11882" spans="2:3" hidden="1">
      <c r="B11882" s="2"/>
      <c r="C11882" s="2"/>
    </row>
    <row r="11883" spans="2:3" hidden="1">
      <c r="B11883" s="2"/>
      <c r="C11883" s="2"/>
    </row>
    <row r="11884" spans="2:3" hidden="1">
      <c r="B11884" s="2"/>
      <c r="C11884" s="2"/>
    </row>
    <row r="11885" spans="2:3" hidden="1">
      <c r="B11885" s="2"/>
      <c r="C11885" s="2"/>
    </row>
    <row r="11886" spans="2:3" hidden="1">
      <c r="B11886" s="2"/>
      <c r="C11886" s="2"/>
    </row>
    <row r="11887" spans="2:3" hidden="1">
      <c r="B11887" s="2"/>
      <c r="C11887" s="2"/>
    </row>
    <row r="11888" spans="2:3" hidden="1">
      <c r="B11888" s="2"/>
      <c r="C11888" s="2"/>
    </row>
    <row r="11889" spans="2:3" hidden="1">
      <c r="B11889" s="2"/>
      <c r="C11889" s="2"/>
    </row>
    <row r="11890" spans="2:3" hidden="1">
      <c r="B11890" s="2"/>
      <c r="C11890" s="2"/>
    </row>
    <row r="11891" spans="2:3" hidden="1">
      <c r="B11891" s="2"/>
      <c r="C11891" s="2"/>
    </row>
    <row r="11892" spans="2:3" hidden="1">
      <c r="B11892" s="2"/>
      <c r="C11892" s="2"/>
    </row>
    <row r="11893" spans="2:3" hidden="1">
      <c r="B11893" s="2"/>
      <c r="C11893" s="2"/>
    </row>
    <row r="11894" spans="2:3" hidden="1">
      <c r="B11894" s="2"/>
      <c r="C11894" s="2"/>
    </row>
    <row r="11895" spans="2:3" hidden="1">
      <c r="B11895" s="2"/>
      <c r="C11895" s="2"/>
    </row>
    <row r="11896" spans="2:3" hidden="1">
      <c r="B11896" s="2"/>
      <c r="C11896" s="2"/>
    </row>
    <row r="11897" spans="2:3" hidden="1">
      <c r="B11897" s="2"/>
      <c r="C11897" s="2"/>
    </row>
    <row r="11898" spans="2:3" hidden="1">
      <c r="B11898" s="2"/>
      <c r="C11898" s="2"/>
    </row>
    <row r="11899" spans="2:3" hidden="1">
      <c r="B11899" s="2"/>
      <c r="C11899" s="2"/>
    </row>
    <row r="11900" spans="2:3" hidden="1">
      <c r="B11900" s="2"/>
      <c r="C11900" s="2"/>
    </row>
    <row r="11901" spans="2:3" hidden="1">
      <c r="B11901" s="2"/>
      <c r="C11901" s="2"/>
    </row>
    <row r="11902" spans="2:3" hidden="1">
      <c r="B11902" s="2"/>
      <c r="C11902" s="2"/>
    </row>
    <row r="11903" spans="2:3" hidden="1">
      <c r="B11903" s="2"/>
      <c r="C11903" s="2"/>
    </row>
    <row r="11904" spans="2:3" hidden="1">
      <c r="B11904" s="2"/>
      <c r="C11904" s="2"/>
    </row>
    <row r="11905" spans="2:3" hidden="1">
      <c r="B11905" s="2"/>
      <c r="C11905" s="2"/>
    </row>
    <row r="11906" spans="2:3" hidden="1">
      <c r="B11906" s="2"/>
      <c r="C11906" s="2"/>
    </row>
    <row r="11907" spans="2:3" hidden="1">
      <c r="B11907" s="2"/>
      <c r="C11907" s="2"/>
    </row>
    <row r="11908" spans="2:3" hidden="1">
      <c r="B11908" s="2"/>
      <c r="C11908" s="2"/>
    </row>
    <row r="11909" spans="2:3" hidden="1">
      <c r="B11909" s="2"/>
      <c r="C11909" s="2"/>
    </row>
    <row r="11910" spans="2:3" hidden="1">
      <c r="B11910" s="2"/>
      <c r="C11910" s="2"/>
    </row>
    <row r="11911" spans="2:3" hidden="1">
      <c r="B11911" s="2"/>
      <c r="C11911" s="2"/>
    </row>
    <row r="11912" spans="2:3" hidden="1">
      <c r="B11912" s="2"/>
      <c r="C11912" s="2"/>
    </row>
    <row r="11913" spans="2:3" hidden="1">
      <c r="B11913" s="2"/>
      <c r="C11913" s="2"/>
    </row>
    <row r="11914" spans="2:3" hidden="1">
      <c r="B11914" s="2"/>
      <c r="C11914" s="2"/>
    </row>
    <row r="11915" spans="2:3" hidden="1">
      <c r="B11915" s="2"/>
      <c r="C11915" s="2"/>
    </row>
    <row r="11916" spans="2:3" hidden="1">
      <c r="B11916" s="2"/>
      <c r="C11916" s="2"/>
    </row>
    <row r="11917" spans="2:3" hidden="1">
      <c r="B11917" s="2"/>
      <c r="C11917" s="2"/>
    </row>
    <row r="11918" spans="2:3" hidden="1">
      <c r="B11918" s="2"/>
      <c r="C11918" s="2"/>
    </row>
    <row r="11919" spans="2:3" hidden="1">
      <c r="B11919" s="2"/>
      <c r="C11919" s="2"/>
    </row>
    <row r="11920" spans="2:3" hidden="1">
      <c r="B11920" s="2"/>
      <c r="C11920" s="2"/>
    </row>
    <row r="11921" spans="2:3" hidden="1">
      <c r="B11921" s="2"/>
      <c r="C11921" s="2"/>
    </row>
    <row r="11922" spans="2:3" hidden="1">
      <c r="B11922" s="2"/>
      <c r="C11922" s="2"/>
    </row>
    <row r="11923" spans="2:3" hidden="1">
      <c r="B11923" s="2"/>
      <c r="C11923" s="2"/>
    </row>
    <row r="11924" spans="2:3" hidden="1">
      <c r="B11924" s="2"/>
      <c r="C11924" s="2"/>
    </row>
    <row r="11925" spans="2:3" hidden="1">
      <c r="B11925" s="2"/>
      <c r="C11925" s="2"/>
    </row>
    <row r="11926" spans="2:3" hidden="1">
      <c r="B11926" s="2"/>
      <c r="C11926" s="2"/>
    </row>
    <row r="11927" spans="2:3" hidden="1">
      <c r="B11927" s="2"/>
      <c r="C11927" s="2"/>
    </row>
    <row r="11928" spans="2:3" hidden="1">
      <c r="B11928" s="2"/>
      <c r="C11928" s="2"/>
    </row>
    <row r="11929" spans="2:3" hidden="1">
      <c r="B11929" s="2"/>
      <c r="C11929" s="2"/>
    </row>
    <row r="11930" spans="2:3" hidden="1">
      <c r="B11930" s="2"/>
      <c r="C11930" s="2"/>
    </row>
    <row r="11931" spans="2:3" hidden="1">
      <c r="B11931" s="2"/>
      <c r="C11931" s="2"/>
    </row>
    <row r="11932" spans="2:3" hidden="1">
      <c r="B11932" s="2"/>
      <c r="C11932" s="2"/>
    </row>
    <row r="11933" spans="2:3" hidden="1">
      <c r="B11933" s="2"/>
      <c r="C11933" s="2"/>
    </row>
    <row r="11934" spans="2:3" hidden="1">
      <c r="B11934" s="2"/>
      <c r="C11934" s="2"/>
    </row>
    <row r="11935" spans="2:3" hidden="1">
      <c r="B11935" s="2"/>
      <c r="C11935" s="2"/>
    </row>
    <row r="11936" spans="2:3" hidden="1">
      <c r="B11936" s="2"/>
      <c r="C11936" s="2"/>
    </row>
    <row r="11937" spans="2:3" hidden="1">
      <c r="B11937" s="2"/>
      <c r="C11937" s="2"/>
    </row>
    <row r="11938" spans="2:3" hidden="1">
      <c r="B11938" s="2"/>
      <c r="C11938" s="2"/>
    </row>
    <row r="11939" spans="2:3" hidden="1">
      <c r="B11939" s="2"/>
      <c r="C11939" s="2"/>
    </row>
    <row r="11940" spans="2:3" hidden="1">
      <c r="B11940" s="2"/>
      <c r="C11940" s="2"/>
    </row>
    <row r="11941" spans="2:3" hidden="1">
      <c r="B11941" s="2"/>
      <c r="C11941" s="2"/>
    </row>
    <row r="11942" spans="2:3" hidden="1">
      <c r="B11942" s="2"/>
      <c r="C11942" s="2"/>
    </row>
    <row r="11943" spans="2:3" hidden="1">
      <c r="B11943" s="2"/>
      <c r="C11943" s="2"/>
    </row>
    <row r="11944" spans="2:3" hidden="1">
      <c r="B11944" s="2"/>
      <c r="C11944" s="2"/>
    </row>
    <row r="11945" spans="2:3" hidden="1">
      <c r="B11945" s="2"/>
      <c r="C11945" s="2"/>
    </row>
    <row r="11946" spans="2:3" hidden="1">
      <c r="B11946" s="2"/>
      <c r="C11946" s="2"/>
    </row>
    <row r="11947" spans="2:3" hidden="1">
      <c r="B11947" s="2"/>
      <c r="C11947" s="2"/>
    </row>
    <row r="11948" spans="2:3" hidden="1">
      <c r="B11948" s="2"/>
      <c r="C11948" s="2"/>
    </row>
    <row r="11949" spans="2:3" hidden="1">
      <c r="B11949" s="2"/>
      <c r="C11949" s="2"/>
    </row>
    <row r="11950" spans="2:3" hidden="1">
      <c r="B11950" s="2"/>
      <c r="C11950" s="2"/>
    </row>
    <row r="11951" spans="2:3" hidden="1">
      <c r="B11951" s="2"/>
      <c r="C11951" s="2"/>
    </row>
    <row r="11952" spans="2:3" hidden="1">
      <c r="B11952" s="2"/>
      <c r="C11952" s="2"/>
    </row>
    <row r="11953" spans="2:3" hidden="1">
      <c r="B11953" s="2"/>
      <c r="C11953" s="2"/>
    </row>
    <row r="11954" spans="2:3" hidden="1">
      <c r="B11954" s="2"/>
      <c r="C11954" s="2"/>
    </row>
    <row r="11955" spans="2:3" hidden="1">
      <c r="B11955" s="2"/>
      <c r="C11955" s="2"/>
    </row>
    <row r="11956" spans="2:3" hidden="1">
      <c r="B11956" s="2"/>
      <c r="C11956" s="2"/>
    </row>
    <row r="11957" spans="2:3" hidden="1">
      <c r="B11957" s="2"/>
      <c r="C11957" s="2"/>
    </row>
    <row r="11958" spans="2:3" hidden="1">
      <c r="B11958" s="2"/>
      <c r="C11958" s="2"/>
    </row>
    <row r="11959" spans="2:3" hidden="1">
      <c r="B11959" s="2"/>
      <c r="C11959" s="2"/>
    </row>
    <row r="11960" spans="2:3" hidden="1">
      <c r="B11960" s="2"/>
      <c r="C11960" s="2"/>
    </row>
    <row r="11961" spans="2:3" hidden="1">
      <c r="B11961" s="2"/>
      <c r="C11961" s="2"/>
    </row>
    <row r="11962" spans="2:3" hidden="1">
      <c r="B11962" s="2"/>
      <c r="C11962" s="2"/>
    </row>
    <row r="11963" spans="2:3" hidden="1">
      <c r="B11963" s="2"/>
      <c r="C11963" s="2"/>
    </row>
    <row r="11964" spans="2:3" hidden="1">
      <c r="B11964" s="2"/>
      <c r="C11964" s="2"/>
    </row>
    <row r="11965" spans="2:3" hidden="1">
      <c r="B11965" s="2"/>
      <c r="C11965" s="2"/>
    </row>
    <row r="11966" spans="2:3" hidden="1">
      <c r="B11966" s="2"/>
      <c r="C11966" s="2"/>
    </row>
    <row r="11967" spans="2:3" hidden="1">
      <c r="B11967" s="2"/>
      <c r="C11967" s="2"/>
    </row>
    <row r="11968" spans="2:3" hidden="1">
      <c r="B11968" s="2"/>
      <c r="C11968" s="2"/>
    </row>
    <row r="11969" spans="2:3" hidden="1">
      <c r="B11969" s="2"/>
      <c r="C11969" s="2"/>
    </row>
    <row r="11970" spans="2:3" hidden="1">
      <c r="B11970" s="2"/>
      <c r="C11970" s="2"/>
    </row>
    <row r="11971" spans="2:3" hidden="1">
      <c r="B11971" s="2"/>
      <c r="C11971" s="2"/>
    </row>
    <row r="11972" spans="2:3" hidden="1">
      <c r="B11972" s="2"/>
      <c r="C11972" s="2"/>
    </row>
    <row r="11973" spans="2:3" hidden="1">
      <c r="B11973" s="2"/>
      <c r="C11973" s="2"/>
    </row>
    <row r="11974" spans="2:3" hidden="1">
      <c r="B11974" s="2"/>
      <c r="C11974" s="2"/>
    </row>
    <row r="11975" spans="2:3" hidden="1">
      <c r="B11975" s="2"/>
      <c r="C11975" s="2"/>
    </row>
    <row r="11976" spans="2:3" hidden="1">
      <c r="B11976" s="2"/>
      <c r="C11976" s="2"/>
    </row>
    <row r="11977" spans="2:3" hidden="1">
      <c r="B11977" s="2"/>
      <c r="C11977" s="2"/>
    </row>
    <row r="11978" spans="2:3" hidden="1">
      <c r="B11978" s="2"/>
      <c r="C11978" s="2"/>
    </row>
    <row r="11979" spans="2:3" hidden="1">
      <c r="B11979" s="2"/>
      <c r="C11979" s="2"/>
    </row>
    <row r="11980" spans="2:3" hidden="1">
      <c r="B11980" s="2"/>
      <c r="C11980" s="2"/>
    </row>
    <row r="11981" spans="2:3" hidden="1">
      <c r="B11981" s="2"/>
      <c r="C11981" s="2"/>
    </row>
    <row r="11982" spans="2:3" hidden="1">
      <c r="B11982" s="2"/>
      <c r="C11982" s="2"/>
    </row>
    <row r="11983" spans="2:3" hidden="1">
      <c r="B11983" s="2"/>
      <c r="C11983" s="2"/>
    </row>
    <row r="11984" spans="2:3" hidden="1">
      <c r="B11984" s="2"/>
      <c r="C11984" s="2"/>
    </row>
    <row r="11985" spans="2:3" hidden="1">
      <c r="B11985" s="2"/>
      <c r="C11985" s="2"/>
    </row>
    <row r="11986" spans="2:3" hidden="1">
      <c r="B11986" s="2"/>
      <c r="C11986" s="2"/>
    </row>
    <row r="11987" spans="2:3" hidden="1">
      <c r="B11987" s="2"/>
      <c r="C11987" s="2"/>
    </row>
    <row r="11988" spans="2:3" hidden="1">
      <c r="B11988" s="2"/>
      <c r="C11988" s="2"/>
    </row>
    <row r="11989" spans="2:3" hidden="1">
      <c r="B11989" s="2"/>
      <c r="C11989" s="2"/>
    </row>
    <row r="11990" spans="2:3" hidden="1">
      <c r="B11990" s="2"/>
      <c r="C11990" s="2"/>
    </row>
    <row r="11991" spans="2:3" hidden="1">
      <c r="B11991" s="2"/>
      <c r="C11991" s="2"/>
    </row>
    <row r="11992" spans="2:3" hidden="1">
      <c r="B11992" s="2"/>
      <c r="C11992" s="2"/>
    </row>
    <row r="11993" spans="2:3" hidden="1">
      <c r="B11993" s="2"/>
      <c r="C11993" s="2"/>
    </row>
    <row r="11994" spans="2:3" hidden="1">
      <c r="B11994" s="2"/>
      <c r="C11994" s="2"/>
    </row>
    <row r="11995" spans="2:3" hidden="1">
      <c r="B11995" s="2"/>
      <c r="C11995" s="2"/>
    </row>
    <row r="11996" spans="2:3" hidden="1">
      <c r="B11996" s="2"/>
      <c r="C11996" s="2"/>
    </row>
    <row r="11997" spans="2:3" hidden="1">
      <c r="B11997" s="2"/>
      <c r="C11997" s="2"/>
    </row>
    <row r="11998" spans="2:3" hidden="1">
      <c r="B11998" s="2"/>
      <c r="C11998" s="2"/>
    </row>
    <row r="11999" spans="2:3" hidden="1">
      <c r="B11999" s="2"/>
      <c r="C11999" s="2"/>
    </row>
    <row r="12000" spans="2:3" hidden="1">
      <c r="B12000" s="2"/>
      <c r="C12000" s="2"/>
    </row>
    <row r="12001" spans="2:3" hidden="1">
      <c r="B12001" s="2"/>
      <c r="C12001" s="2"/>
    </row>
    <row r="12002" spans="2:3" hidden="1">
      <c r="B12002" s="2"/>
      <c r="C12002" s="2"/>
    </row>
    <row r="12003" spans="2:3" hidden="1">
      <c r="B12003" s="2"/>
      <c r="C12003" s="2"/>
    </row>
    <row r="12004" spans="2:3" hidden="1">
      <c r="B12004" s="2"/>
      <c r="C12004" s="2"/>
    </row>
    <row r="12005" spans="2:3" hidden="1">
      <c r="B12005" s="2"/>
      <c r="C12005" s="2"/>
    </row>
    <row r="12006" spans="2:3" hidden="1">
      <c r="B12006" s="2"/>
      <c r="C12006" s="2"/>
    </row>
    <row r="12007" spans="2:3" hidden="1">
      <c r="B12007" s="2"/>
      <c r="C12007" s="2"/>
    </row>
    <row r="12008" spans="2:3" hidden="1">
      <c r="B12008" s="2"/>
      <c r="C12008" s="2"/>
    </row>
    <row r="12009" spans="2:3" hidden="1">
      <c r="B12009" s="2"/>
      <c r="C12009" s="2"/>
    </row>
    <row r="12010" spans="2:3" hidden="1">
      <c r="B12010" s="2"/>
      <c r="C12010" s="2"/>
    </row>
    <row r="12011" spans="2:3" hidden="1">
      <c r="B12011" s="2"/>
      <c r="C12011" s="2"/>
    </row>
    <row r="12012" spans="2:3" hidden="1">
      <c r="B12012" s="2"/>
      <c r="C12012" s="2"/>
    </row>
    <row r="12013" spans="2:3" hidden="1">
      <c r="B12013" s="2"/>
      <c r="C12013" s="2"/>
    </row>
    <row r="12014" spans="2:3" hidden="1">
      <c r="B12014" s="2"/>
      <c r="C12014" s="2"/>
    </row>
    <row r="12015" spans="2:3" hidden="1">
      <c r="B12015" s="2"/>
      <c r="C12015" s="2"/>
    </row>
    <row r="12016" spans="2:3" hidden="1">
      <c r="B12016" s="2"/>
      <c r="C12016" s="2"/>
    </row>
    <row r="12017" spans="2:3" hidden="1">
      <c r="B12017" s="2"/>
      <c r="C12017" s="2"/>
    </row>
    <row r="12018" spans="2:3" hidden="1">
      <c r="B12018" s="2"/>
      <c r="C12018" s="2"/>
    </row>
    <row r="12019" spans="2:3" hidden="1">
      <c r="B12019" s="2"/>
      <c r="C12019" s="2"/>
    </row>
    <row r="12020" spans="2:3" hidden="1">
      <c r="B12020" s="2"/>
      <c r="C12020" s="2"/>
    </row>
    <row r="12021" spans="2:3" hidden="1">
      <c r="B12021" s="2"/>
      <c r="C12021" s="2"/>
    </row>
    <row r="12022" spans="2:3" hidden="1">
      <c r="B12022" s="2"/>
      <c r="C12022" s="2"/>
    </row>
    <row r="12023" spans="2:3" hidden="1">
      <c r="B12023" s="2"/>
      <c r="C12023" s="2"/>
    </row>
    <row r="12024" spans="2:3" hidden="1">
      <c r="B12024" s="2"/>
      <c r="C12024" s="2"/>
    </row>
    <row r="12025" spans="2:3" hidden="1">
      <c r="B12025" s="2"/>
      <c r="C12025" s="2"/>
    </row>
    <row r="12026" spans="2:3" hidden="1">
      <c r="B12026" s="2"/>
      <c r="C12026" s="2"/>
    </row>
    <row r="12027" spans="2:3" hidden="1">
      <c r="B12027" s="2"/>
      <c r="C12027" s="2"/>
    </row>
    <row r="12028" spans="2:3" hidden="1">
      <c r="B12028" s="2"/>
      <c r="C12028" s="2"/>
    </row>
    <row r="12029" spans="2:3" hidden="1">
      <c r="B12029" s="2"/>
      <c r="C12029" s="2"/>
    </row>
    <row r="12030" spans="2:3" hidden="1">
      <c r="B12030" s="2"/>
      <c r="C12030" s="2"/>
    </row>
    <row r="12031" spans="2:3" hidden="1">
      <c r="B12031" s="2"/>
      <c r="C12031" s="2"/>
    </row>
    <row r="12032" spans="2:3" hidden="1">
      <c r="B12032" s="2"/>
      <c r="C12032" s="2"/>
    </row>
    <row r="12033" spans="2:3" hidden="1">
      <c r="B12033" s="2"/>
      <c r="C12033" s="2"/>
    </row>
    <row r="12034" spans="2:3" hidden="1">
      <c r="B12034" s="2"/>
      <c r="C12034" s="2"/>
    </row>
    <row r="12035" spans="2:3" hidden="1">
      <c r="B12035" s="2"/>
      <c r="C12035" s="2"/>
    </row>
    <row r="12036" spans="2:3" hidden="1">
      <c r="B12036" s="2"/>
      <c r="C12036" s="2"/>
    </row>
    <row r="12037" spans="2:3" hidden="1">
      <c r="B12037" s="2"/>
      <c r="C12037" s="2"/>
    </row>
    <row r="12038" spans="2:3" hidden="1">
      <c r="B12038" s="2"/>
      <c r="C12038" s="2"/>
    </row>
    <row r="12039" spans="2:3" hidden="1">
      <c r="B12039" s="2"/>
      <c r="C12039" s="2"/>
    </row>
    <row r="12040" spans="2:3" hidden="1">
      <c r="B12040" s="2"/>
      <c r="C12040" s="2"/>
    </row>
    <row r="12041" spans="2:3" hidden="1">
      <c r="B12041" s="2"/>
      <c r="C12041" s="2"/>
    </row>
    <row r="12042" spans="2:3" hidden="1">
      <c r="B12042" s="2"/>
      <c r="C12042" s="2"/>
    </row>
    <row r="12043" spans="2:3" hidden="1">
      <c r="B12043" s="2"/>
      <c r="C12043" s="2"/>
    </row>
    <row r="12044" spans="2:3" hidden="1">
      <c r="B12044" s="2"/>
      <c r="C12044" s="2"/>
    </row>
    <row r="12045" spans="2:3" hidden="1">
      <c r="B12045" s="2"/>
      <c r="C12045" s="2"/>
    </row>
    <row r="12046" spans="2:3" hidden="1">
      <c r="B12046" s="2"/>
      <c r="C12046" s="2"/>
    </row>
    <row r="12047" spans="2:3" hidden="1">
      <c r="B12047" s="2"/>
      <c r="C12047" s="2"/>
    </row>
    <row r="12048" spans="2:3" hidden="1">
      <c r="B12048" s="2"/>
      <c r="C12048" s="2"/>
    </row>
    <row r="12049" spans="2:3" hidden="1">
      <c r="B12049" s="2"/>
      <c r="C12049" s="2"/>
    </row>
    <row r="12050" spans="2:3" hidden="1">
      <c r="B12050" s="2"/>
      <c r="C12050" s="2"/>
    </row>
    <row r="12051" spans="2:3" hidden="1">
      <c r="B12051" s="2"/>
      <c r="C12051" s="2"/>
    </row>
    <row r="12052" spans="2:3" hidden="1">
      <c r="B12052" s="2"/>
      <c r="C12052" s="2"/>
    </row>
    <row r="12053" spans="2:3" hidden="1">
      <c r="B12053" s="2"/>
      <c r="C12053" s="2"/>
    </row>
    <row r="12054" spans="2:3" hidden="1">
      <c r="B12054" s="2"/>
      <c r="C12054" s="2"/>
    </row>
    <row r="12055" spans="2:3" hidden="1">
      <c r="B12055" s="2"/>
      <c r="C12055" s="2"/>
    </row>
    <row r="12056" spans="2:3" hidden="1">
      <c r="B12056" s="2"/>
      <c r="C12056" s="2"/>
    </row>
    <row r="12057" spans="2:3" hidden="1">
      <c r="B12057" s="2"/>
      <c r="C12057" s="2"/>
    </row>
    <row r="12058" spans="2:3" hidden="1">
      <c r="B12058" s="2"/>
      <c r="C12058" s="2"/>
    </row>
    <row r="12059" spans="2:3" hidden="1">
      <c r="B12059" s="2"/>
      <c r="C12059" s="2"/>
    </row>
    <row r="12060" spans="2:3" hidden="1">
      <c r="B12060" s="2"/>
      <c r="C12060" s="2"/>
    </row>
    <row r="12061" spans="2:3" hidden="1">
      <c r="B12061" s="2"/>
      <c r="C12061" s="2"/>
    </row>
    <row r="12062" spans="2:3" hidden="1">
      <c r="B12062" s="2"/>
      <c r="C12062" s="2"/>
    </row>
    <row r="12063" spans="2:3" hidden="1">
      <c r="B12063" s="2"/>
      <c r="C12063" s="2"/>
    </row>
    <row r="12064" spans="2:3" hidden="1">
      <c r="B12064" s="2"/>
      <c r="C12064" s="2"/>
    </row>
    <row r="12065" spans="2:3" hidden="1">
      <c r="B12065" s="2"/>
      <c r="C12065" s="2"/>
    </row>
    <row r="12066" spans="2:3" hidden="1">
      <c r="B12066" s="2"/>
      <c r="C12066" s="2"/>
    </row>
    <row r="12067" spans="2:3" hidden="1">
      <c r="B12067" s="2"/>
      <c r="C12067" s="2"/>
    </row>
    <row r="12068" spans="2:3" hidden="1">
      <c r="B12068" s="2"/>
      <c r="C12068" s="2"/>
    </row>
    <row r="12069" spans="2:3" hidden="1">
      <c r="B12069" s="2"/>
      <c r="C12069" s="2"/>
    </row>
    <row r="12070" spans="2:3" hidden="1">
      <c r="B12070" s="2"/>
      <c r="C12070" s="2"/>
    </row>
    <row r="12071" spans="2:3" hidden="1">
      <c r="B12071" s="2"/>
      <c r="C12071" s="2"/>
    </row>
    <row r="12072" spans="2:3" hidden="1">
      <c r="B12072" s="2"/>
      <c r="C12072" s="2"/>
    </row>
    <row r="12073" spans="2:3" hidden="1">
      <c r="B12073" s="2"/>
      <c r="C12073" s="2"/>
    </row>
    <row r="12074" spans="2:3" hidden="1">
      <c r="B12074" s="2"/>
      <c r="C12074" s="2"/>
    </row>
    <row r="12075" spans="2:3" hidden="1">
      <c r="B12075" s="2"/>
      <c r="C12075" s="2"/>
    </row>
    <row r="12076" spans="2:3" hidden="1">
      <c r="B12076" s="2"/>
      <c r="C12076" s="2"/>
    </row>
    <row r="12077" spans="2:3" hidden="1">
      <c r="B12077" s="2"/>
      <c r="C12077" s="2"/>
    </row>
    <row r="12078" spans="2:3" hidden="1">
      <c r="B12078" s="2"/>
      <c r="C12078" s="2"/>
    </row>
    <row r="12079" spans="2:3" hidden="1">
      <c r="B12079" s="2"/>
      <c r="C12079" s="2"/>
    </row>
    <row r="12080" spans="2:3" hidden="1">
      <c r="B12080" s="2"/>
      <c r="C12080" s="2"/>
    </row>
    <row r="12081" spans="2:3" hidden="1">
      <c r="B12081" s="2"/>
      <c r="C12081" s="2"/>
    </row>
    <row r="12082" spans="2:3" hidden="1">
      <c r="B12082" s="2"/>
      <c r="C12082" s="2"/>
    </row>
    <row r="12083" spans="2:3" hidden="1">
      <c r="B12083" s="2"/>
      <c r="C12083" s="2"/>
    </row>
    <row r="12084" spans="2:3" hidden="1">
      <c r="B12084" s="2"/>
      <c r="C12084" s="2"/>
    </row>
    <row r="12085" spans="2:3" hidden="1">
      <c r="B12085" s="2"/>
      <c r="C12085" s="2"/>
    </row>
    <row r="12086" spans="2:3" hidden="1">
      <c r="B12086" s="2"/>
      <c r="C12086" s="2"/>
    </row>
    <row r="12087" spans="2:3" hidden="1">
      <c r="B12087" s="2"/>
      <c r="C12087" s="2"/>
    </row>
    <row r="12088" spans="2:3" hidden="1">
      <c r="B12088" s="2"/>
      <c r="C12088" s="2"/>
    </row>
    <row r="12089" spans="2:3" hidden="1">
      <c r="B12089" s="2"/>
      <c r="C12089" s="2"/>
    </row>
    <row r="12090" spans="2:3" hidden="1">
      <c r="B12090" s="2"/>
      <c r="C12090" s="2"/>
    </row>
    <row r="12091" spans="2:3" hidden="1">
      <c r="B12091" s="2"/>
      <c r="C12091" s="2"/>
    </row>
    <row r="12092" spans="2:3" hidden="1">
      <c r="B12092" s="2"/>
      <c r="C12092" s="2"/>
    </row>
    <row r="12093" spans="2:3" hidden="1">
      <c r="B12093" s="2"/>
      <c r="C12093" s="2"/>
    </row>
    <row r="12094" spans="2:3" hidden="1">
      <c r="B12094" s="2"/>
      <c r="C12094" s="2"/>
    </row>
    <row r="12095" spans="2:3" hidden="1">
      <c r="B12095" s="2"/>
      <c r="C12095" s="2"/>
    </row>
    <row r="12096" spans="2:3" hidden="1">
      <c r="B12096" s="2"/>
      <c r="C12096" s="2"/>
    </row>
    <row r="12097" spans="2:3" hidden="1">
      <c r="B12097" s="2"/>
      <c r="C12097" s="2"/>
    </row>
    <row r="12098" spans="2:3" hidden="1">
      <c r="B12098" s="2"/>
      <c r="C12098" s="2"/>
    </row>
    <row r="12099" spans="2:3" hidden="1">
      <c r="B12099" s="2"/>
      <c r="C12099" s="2"/>
    </row>
    <row r="12100" spans="2:3" hidden="1">
      <c r="B12100" s="2"/>
      <c r="C12100" s="2"/>
    </row>
    <row r="12101" spans="2:3" hidden="1">
      <c r="B12101" s="2"/>
      <c r="C12101" s="2"/>
    </row>
    <row r="12102" spans="2:3" hidden="1">
      <c r="B12102" s="2"/>
      <c r="C12102" s="2"/>
    </row>
    <row r="12103" spans="2:3" hidden="1">
      <c r="B12103" s="2"/>
      <c r="C12103" s="2"/>
    </row>
    <row r="12104" spans="2:3" hidden="1">
      <c r="B12104" s="2"/>
      <c r="C12104" s="2"/>
    </row>
    <row r="12105" spans="2:3" hidden="1">
      <c r="B12105" s="2"/>
      <c r="C12105" s="2"/>
    </row>
    <row r="12106" spans="2:3" hidden="1">
      <c r="B12106" s="2"/>
      <c r="C12106" s="2"/>
    </row>
    <row r="12107" spans="2:3" hidden="1">
      <c r="B12107" s="2"/>
      <c r="C12107" s="2"/>
    </row>
    <row r="12108" spans="2:3" hidden="1">
      <c r="B12108" s="2"/>
      <c r="C12108" s="2"/>
    </row>
    <row r="12109" spans="2:3" hidden="1">
      <c r="B12109" s="2"/>
      <c r="C12109" s="2"/>
    </row>
    <row r="12110" spans="2:3" hidden="1">
      <c r="B12110" s="2"/>
      <c r="C12110" s="2"/>
    </row>
    <row r="12111" spans="2:3" hidden="1">
      <c r="B12111" s="2"/>
      <c r="C12111" s="2"/>
    </row>
    <row r="12112" spans="2:3" hidden="1">
      <c r="B12112" s="2"/>
      <c r="C12112" s="2"/>
    </row>
    <row r="12113" spans="2:3" hidden="1">
      <c r="B12113" s="2"/>
      <c r="C12113" s="2"/>
    </row>
    <row r="12114" spans="2:3" hidden="1">
      <c r="B12114" s="2"/>
      <c r="C12114" s="2"/>
    </row>
    <row r="12115" spans="2:3" hidden="1">
      <c r="B12115" s="2"/>
      <c r="C12115" s="2"/>
    </row>
    <row r="12116" spans="2:3" hidden="1">
      <c r="B12116" s="2"/>
      <c r="C12116" s="2"/>
    </row>
    <row r="12117" spans="2:3" hidden="1">
      <c r="B12117" s="2"/>
      <c r="C12117" s="2"/>
    </row>
    <row r="12118" spans="2:3" hidden="1">
      <c r="B12118" s="2"/>
      <c r="C12118" s="2"/>
    </row>
    <row r="12119" spans="2:3" hidden="1">
      <c r="B12119" s="2"/>
      <c r="C12119" s="2"/>
    </row>
    <row r="12120" spans="2:3" hidden="1">
      <c r="B12120" s="2"/>
      <c r="C12120" s="2"/>
    </row>
    <row r="12121" spans="2:3" hidden="1">
      <c r="B12121" s="2"/>
      <c r="C12121" s="2"/>
    </row>
    <row r="12122" spans="2:3" hidden="1">
      <c r="B12122" s="2"/>
      <c r="C12122" s="2"/>
    </row>
    <row r="12123" spans="2:3" hidden="1">
      <c r="B12123" s="2"/>
      <c r="C12123" s="2"/>
    </row>
    <row r="12124" spans="2:3" hidden="1">
      <c r="B12124" s="2"/>
      <c r="C12124" s="2"/>
    </row>
    <row r="12125" spans="2:3" hidden="1">
      <c r="B12125" s="2"/>
      <c r="C12125" s="2"/>
    </row>
    <row r="12126" spans="2:3" hidden="1">
      <c r="B12126" s="2"/>
      <c r="C12126" s="2"/>
    </row>
    <row r="12127" spans="2:3" hidden="1">
      <c r="B12127" s="2"/>
      <c r="C12127" s="2"/>
    </row>
    <row r="12128" spans="2:3" hidden="1">
      <c r="B12128" s="2"/>
      <c r="C12128" s="2"/>
    </row>
    <row r="12129" spans="2:3" hidden="1">
      <c r="B12129" s="2"/>
      <c r="C12129" s="2"/>
    </row>
    <row r="12130" spans="2:3" hidden="1">
      <c r="B12130" s="2"/>
      <c r="C12130" s="2"/>
    </row>
    <row r="12131" spans="2:3" hidden="1">
      <c r="B12131" s="2"/>
      <c r="C12131" s="2"/>
    </row>
    <row r="12132" spans="2:3" hidden="1">
      <c r="B12132" s="2"/>
      <c r="C12132" s="2"/>
    </row>
    <row r="12133" spans="2:3" hidden="1">
      <c r="B12133" s="2"/>
      <c r="C12133" s="2"/>
    </row>
    <row r="12134" spans="2:3" hidden="1">
      <c r="B12134" s="2"/>
      <c r="C12134" s="2"/>
    </row>
    <row r="12135" spans="2:3" hidden="1">
      <c r="B12135" s="2"/>
      <c r="C12135" s="2"/>
    </row>
    <row r="12136" spans="2:3" hidden="1">
      <c r="B12136" s="2"/>
      <c r="C12136" s="2"/>
    </row>
    <row r="12137" spans="2:3" hidden="1">
      <c r="B12137" s="2"/>
      <c r="C12137" s="2"/>
    </row>
    <row r="12138" spans="2:3" hidden="1">
      <c r="B12138" s="2"/>
      <c r="C12138" s="2"/>
    </row>
    <row r="12139" spans="2:3" hidden="1">
      <c r="B12139" s="2"/>
      <c r="C12139" s="2"/>
    </row>
    <row r="12140" spans="2:3" hidden="1">
      <c r="B12140" s="2"/>
      <c r="C12140" s="2"/>
    </row>
    <row r="12141" spans="2:3" hidden="1">
      <c r="B12141" s="2"/>
      <c r="C12141" s="2"/>
    </row>
    <row r="12142" spans="2:3" hidden="1">
      <c r="B12142" s="2"/>
      <c r="C12142" s="2"/>
    </row>
    <row r="12143" spans="2:3" hidden="1">
      <c r="B12143" s="2"/>
      <c r="C12143" s="2"/>
    </row>
    <row r="12144" spans="2:3" hidden="1">
      <c r="B12144" s="2"/>
      <c r="C12144" s="2"/>
    </row>
    <row r="12145" spans="2:3" hidden="1">
      <c r="B12145" s="2"/>
      <c r="C12145" s="2"/>
    </row>
    <row r="12146" spans="2:3" hidden="1">
      <c r="B12146" s="2"/>
      <c r="C12146" s="2"/>
    </row>
    <row r="12147" spans="2:3" hidden="1">
      <c r="B12147" s="2"/>
      <c r="C12147" s="2"/>
    </row>
    <row r="12148" spans="2:3" hidden="1">
      <c r="B12148" s="2"/>
      <c r="C12148" s="2"/>
    </row>
    <row r="12149" spans="2:3" hidden="1">
      <c r="B12149" s="2"/>
      <c r="C12149" s="2"/>
    </row>
    <row r="12150" spans="2:3" hidden="1">
      <c r="B12150" s="2"/>
      <c r="C12150" s="2"/>
    </row>
    <row r="12151" spans="2:3" hidden="1">
      <c r="B12151" s="2"/>
      <c r="C12151" s="2"/>
    </row>
    <row r="12152" spans="2:3" hidden="1">
      <c r="B12152" s="2"/>
      <c r="C12152" s="2"/>
    </row>
    <row r="12153" spans="2:3" hidden="1">
      <c r="B12153" s="2"/>
      <c r="C12153" s="2"/>
    </row>
    <row r="12154" spans="2:3" hidden="1">
      <c r="B12154" s="2"/>
      <c r="C12154" s="2"/>
    </row>
    <row r="12155" spans="2:3" hidden="1">
      <c r="B12155" s="2"/>
      <c r="C12155" s="2"/>
    </row>
    <row r="12156" spans="2:3" hidden="1">
      <c r="B12156" s="2"/>
      <c r="C12156" s="2"/>
    </row>
    <row r="12157" spans="2:3" hidden="1">
      <c r="B12157" s="2"/>
      <c r="C12157" s="2"/>
    </row>
    <row r="12158" spans="2:3" hidden="1">
      <c r="B12158" s="2"/>
      <c r="C12158" s="2"/>
    </row>
    <row r="12159" spans="2:3" hidden="1">
      <c r="B12159" s="2"/>
      <c r="C12159" s="2"/>
    </row>
    <row r="12160" spans="2:3" hidden="1">
      <c r="B12160" s="2"/>
      <c r="C12160" s="2"/>
    </row>
    <row r="12161" spans="2:3" hidden="1">
      <c r="B12161" s="2"/>
      <c r="C12161" s="2"/>
    </row>
    <row r="12162" spans="2:3" hidden="1">
      <c r="B12162" s="2"/>
      <c r="C12162" s="2"/>
    </row>
    <row r="12163" spans="2:3" hidden="1">
      <c r="B12163" s="2"/>
      <c r="C12163" s="2"/>
    </row>
    <row r="12164" spans="2:3" hidden="1">
      <c r="B12164" s="2"/>
      <c r="C12164" s="2"/>
    </row>
    <row r="12165" spans="2:3" hidden="1">
      <c r="B12165" s="2"/>
      <c r="C12165" s="2"/>
    </row>
    <row r="12166" spans="2:3" hidden="1">
      <c r="B12166" s="2"/>
      <c r="C12166" s="2"/>
    </row>
    <row r="12167" spans="2:3" hidden="1">
      <c r="B12167" s="2"/>
      <c r="C12167" s="2"/>
    </row>
    <row r="12168" spans="2:3" hidden="1">
      <c r="B12168" s="2"/>
      <c r="C12168" s="2"/>
    </row>
    <row r="12169" spans="2:3" hidden="1">
      <c r="B12169" s="2"/>
      <c r="C12169" s="2"/>
    </row>
    <row r="12170" spans="2:3" hidden="1">
      <c r="B12170" s="2"/>
      <c r="C12170" s="2"/>
    </row>
    <row r="12171" spans="2:3" hidden="1">
      <c r="B12171" s="2"/>
      <c r="C12171" s="2"/>
    </row>
    <row r="12172" spans="2:3" hidden="1">
      <c r="B12172" s="2"/>
      <c r="C12172" s="2"/>
    </row>
    <row r="12173" spans="2:3" hidden="1">
      <c r="B12173" s="2"/>
      <c r="C12173" s="2"/>
    </row>
    <row r="12174" spans="2:3" hidden="1">
      <c r="B12174" s="2"/>
      <c r="C12174" s="2"/>
    </row>
    <row r="12175" spans="2:3" hidden="1">
      <c r="B12175" s="2"/>
      <c r="C12175" s="2"/>
    </row>
    <row r="12176" spans="2:3" hidden="1">
      <c r="B12176" s="2"/>
      <c r="C12176" s="2"/>
    </row>
    <row r="12177" spans="2:3" hidden="1">
      <c r="B12177" s="2"/>
      <c r="C12177" s="2"/>
    </row>
    <row r="12178" spans="2:3" hidden="1">
      <c r="B12178" s="2"/>
      <c r="C12178" s="2"/>
    </row>
    <row r="12179" spans="2:3" hidden="1">
      <c r="B12179" s="2"/>
      <c r="C12179" s="2"/>
    </row>
    <row r="12180" spans="2:3" hidden="1">
      <c r="B12180" s="2"/>
      <c r="C12180" s="2"/>
    </row>
    <row r="12181" spans="2:3" hidden="1">
      <c r="B12181" s="2"/>
      <c r="C12181" s="2"/>
    </row>
    <row r="12182" spans="2:3" hidden="1">
      <c r="B12182" s="2"/>
      <c r="C12182" s="2"/>
    </row>
    <row r="12183" spans="2:3" hidden="1">
      <c r="B12183" s="2"/>
      <c r="C12183" s="2"/>
    </row>
    <row r="12184" spans="2:3" hidden="1">
      <c r="B12184" s="2"/>
      <c r="C12184" s="2"/>
    </row>
    <row r="12185" spans="2:3" hidden="1">
      <c r="B12185" s="2"/>
      <c r="C12185" s="2"/>
    </row>
    <row r="12186" spans="2:3" hidden="1">
      <c r="B12186" s="2"/>
      <c r="C12186" s="2"/>
    </row>
    <row r="12187" spans="2:3" hidden="1">
      <c r="B12187" s="2"/>
      <c r="C12187" s="2"/>
    </row>
    <row r="12188" spans="2:3" hidden="1">
      <c r="B12188" s="2"/>
      <c r="C12188" s="2"/>
    </row>
    <row r="12189" spans="2:3" hidden="1">
      <c r="B12189" s="2"/>
      <c r="C12189" s="2"/>
    </row>
    <row r="12190" spans="2:3" hidden="1">
      <c r="B12190" s="2"/>
      <c r="C12190" s="2"/>
    </row>
    <row r="12191" spans="2:3" hidden="1">
      <c r="B12191" s="2"/>
      <c r="C12191" s="2"/>
    </row>
    <row r="12192" spans="2:3" hidden="1">
      <c r="B12192" s="2"/>
      <c r="C12192" s="2"/>
    </row>
    <row r="12193" spans="2:3" hidden="1">
      <c r="B12193" s="2"/>
      <c r="C12193" s="2"/>
    </row>
    <row r="12194" spans="2:3" hidden="1">
      <c r="B12194" s="2"/>
      <c r="C12194" s="2"/>
    </row>
    <row r="12195" spans="2:3" hidden="1">
      <c r="B12195" s="2"/>
      <c r="C12195" s="2"/>
    </row>
    <row r="12196" spans="2:3" hidden="1">
      <c r="B12196" s="2"/>
      <c r="C12196" s="2"/>
    </row>
    <row r="12197" spans="2:3" hidden="1">
      <c r="B12197" s="2"/>
      <c r="C12197" s="2"/>
    </row>
    <row r="12198" spans="2:3" hidden="1">
      <c r="B12198" s="2"/>
      <c r="C12198" s="2"/>
    </row>
    <row r="12199" spans="2:3" hidden="1">
      <c r="B12199" s="2"/>
      <c r="C12199" s="2"/>
    </row>
    <row r="12200" spans="2:3" hidden="1">
      <c r="B12200" s="2"/>
      <c r="C12200" s="2"/>
    </row>
    <row r="12201" spans="2:3" hidden="1">
      <c r="B12201" s="2"/>
      <c r="C12201" s="2"/>
    </row>
    <row r="12202" spans="2:3" hidden="1">
      <c r="B12202" s="2"/>
      <c r="C12202" s="2"/>
    </row>
    <row r="12203" spans="2:3" hidden="1">
      <c r="B12203" s="2"/>
      <c r="C12203" s="2"/>
    </row>
    <row r="12204" spans="2:3" hidden="1">
      <c r="B12204" s="2"/>
      <c r="C12204" s="2"/>
    </row>
    <row r="12205" spans="2:3" hidden="1">
      <c r="B12205" s="2"/>
      <c r="C12205" s="2"/>
    </row>
    <row r="12206" spans="2:3" hidden="1">
      <c r="B12206" s="2"/>
      <c r="C12206" s="2"/>
    </row>
    <row r="12207" spans="2:3" hidden="1">
      <c r="B12207" s="2"/>
      <c r="C12207" s="2"/>
    </row>
    <row r="12208" spans="2:3" hidden="1">
      <c r="B12208" s="2"/>
      <c r="C12208" s="2"/>
    </row>
    <row r="12209" spans="2:3" hidden="1">
      <c r="B12209" s="2"/>
      <c r="C12209" s="2"/>
    </row>
    <row r="12210" spans="2:3" hidden="1">
      <c r="B12210" s="2"/>
      <c r="C12210" s="2"/>
    </row>
    <row r="12211" spans="2:3" hidden="1">
      <c r="B12211" s="2"/>
      <c r="C12211" s="2"/>
    </row>
    <row r="12212" spans="2:3" hidden="1">
      <c r="B12212" s="2"/>
      <c r="C12212" s="2"/>
    </row>
    <row r="12213" spans="2:3" hidden="1">
      <c r="B12213" s="2"/>
      <c r="C12213" s="2"/>
    </row>
    <row r="12214" spans="2:3" hidden="1">
      <c r="B12214" s="2"/>
      <c r="C12214" s="2"/>
    </row>
    <row r="12215" spans="2:3" hidden="1">
      <c r="B12215" s="2"/>
      <c r="C12215" s="2"/>
    </row>
    <row r="12216" spans="2:3" hidden="1">
      <c r="B12216" s="2"/>
      <c r="C12216" s="2"/>
    </row>
    <row r="12217" spans="2:3" hidden="1">
      <c r="B12217" s="2"/>
      <c r="C12217" s="2"/>
    </row>
    <row r="12218" spans="2:3" hidden="1">
      <c r="B12218" s="2"/>
      <c r="C12218" s="2"/>
    </row>
    <row r="12219" spans="2:3" hidden="1">
      <c r="B12219" s="2"/>
      <c r="C12219" s="2"/>
    </row>
    <row r="12220" spans="2:3" hidden="1">
      <c r="B12220" s="2"/>
      <c r="C12220" s="2"/>
    </row>
    <row r="12221" spans="2:3" hidden="1">
      <c r="B12221" s="2"/>
      <c r="C12221" s="2"/>
    </row>
    <row r="12222" spans="2:3" hidden="1">
      <c r="B12222" s="2"/>
      <c r="C12222" s="2"/>
    </row>
    <row r="12223" spans="2:3" hidden="1">
      <c r="B12223" s="2"/>
      <c r="C12223" s="2"/>
    </row>
    <row r="12224" spans="2:3" hidden="1">
      <c r="B12224" s="2"/>
      <c r="C12224" s="2"/>
    </row>
    <row r="12225" spans="2:3" hidden="1">
      <c r="B12225" s="2"/>
      <c r="C12225" s="2"/>
    </row>
    <row r="12226" spans="2:3" hidden="1">
      <c r="B12226" s="2"/>
      <c r="C12226" s="2"/>
    </row>
    <row r="12227" spans="2:3" hidden="1">
      <c r="B12227" s="2"/>
      <c r="C12227" s="2"/>
    </row>
    <row r="12228" spans="2:3" hidden="1">
      <c r="B12228" s="2"/>
      <c r="C12228" s="2"/>
    </row>
    <row r="12229" spans="2:3" hidden="1">
      <c r="B12229" s="2"/>
      <c r="C12229" s="2"/>
    </row>
    <row r="12230" spans="2:3" hidden="1">
      <c r="B12230" s="2"/>
      <c r="C12230" s="2"/>
    </row>
    <row r="12231" spans="2:3" hidden="1">
      <c r="B12231" s="2"/>
      <c r="C12231" s="2"/>
    </row>
    <row r="12232" spans="2:3" hidden="1">
      <c r="B12232" s="2"/>
      <c r="C12232" s="2"/>
    </row>
    <row r="12233" spans="2:3" hidden="1">
      <c r="B12233" s="2"/>
      <c r="C12233" s="2"/>
    </row>
    <row r="12234" spans="2:3" hidden="1">
      <c r="B12234" s="2"/>
      <c r="C12234" s="2"/>
    </row>
    <row r="12235" spans="2:3" hidden="1">
      <c r="B12235" s="2"/>
      <c r="C12235" s="2"/>
    </row>
    <row r="12236" spans="2:3" hidden="1">
      <c r="B12236" s="2"/>
      <c r="C12236" s="2"/>
    </row>
    <row r="12237" spans="2:3" hidden="1">
      <c r="B12237" s="2"/>
      <c r="C12237" s="2"/>
    </row>
    <row r="12238" spans="2:3" hidden="1">
      <c r="B12238" s="2"/>
      <c r="C12238" s="2"/>
    </row>
    <row r="12239" spans="2:3" hidden="1">
      <c r="B12239" s="2"/>
      <c r="C12239" s="2"/>
    </row>
    <row r="12240" spans="2:3" hidden="1">
      <c r="B12240" s="2"/>
      <c r="C12240" s="2"/>
    </row>
    <row r="12241" spans="2:3" hidden="1">
      <c r="B12241" s="2"/>
      <c r="C12241" s="2"/>
    </row>
    <row r="12242" spans="2:3" hidden="1">
      <c r="B12242" s="2"/>
      <c r="C12242" s="2"/>
    </row>
    <row r="12243" spans="2:3" hidden="1">
      <c r="B12243" s="2"/>
      <c r="C12243" s="2"/>
    </row>
    <row r="12244" spans="2:3" hidden="1">
      <c r="B12244" s="2"/>
      <c r="C12244" s="2"/>
    </row>
    <row r="12245" spans="2:3" hidden="1">
      <c r="B12245" s="2"/>
      <c r="C12245" s="2"/>
    </row>
    <row r="12246" spans="2:3" hidden="1">
      <c r="B12246" s="2"/>
      <c r="C12246" s="2"/>
    </row>
    <row r="12247" spans="2:3" hidden="1">
      <c r="B12247" s="2"/>
      <c r="C12247" s="2"/>
    </row>
    <row r="12248" spans="2:3" hidden="1">
      <c r="B12248" s="2"/>
      <c r="C12248" s="2"/>
    </row>
    <row r="12249" spans="2:3" hidden="1">
      <c r="B12249" s="2"/>
      <c r="C12249" s="2"/>
    </row>
    <row r="12250" spans="2:3" hidden="1">
      <c r="B12250" s="2"/>
      <c r="C12250" s="2"/>
    </row>
    <row r="12251" spans="2:3" hidden="1">
      <c r="B12251" s="2"/>
      <c r="C12251" s="2"/>
    </row>
    <row r="12252" spans="2:3" hidden="1">
      <c r="B12252" s="2"/>
      <c r="C12252" s="2"/>
    </row>
    <row r="12253" spans="2:3" hidden="1">
      <c r="B12253" s="2"/>
      <c r="C12253" s="2"/>
    </row>
    <row r="12254" spans="2:3" hidden="1">
      <c r="B12254" s="2"/>
      <c r="C12254" s="2"/>
    </row>
    <row r="12255" spans="2:3" hidden="1">
      <c r="B12255" s="2"/>
      <c r="C12255" s="2"/>
    </row>
    <row r="12256" spans="2:3" hidden="1">
      <c r="B12256" s="2"/>
      <c r="C12256" s="2"/>
    </row>
    <row r="12257" spans="2:3" hidden="1">
      <c r="B12257" s="2"/>
      <c r="C12257" s="2"/>
    </row>
    <row r="12258" spans="2:3" hidden="1">
      <c r="B12258" s="2"/>
      <c r="C12258" s="2"/>
    </row>
    <row r="12259" spans="2:3" hidden="1">
      <c r="B12259" s="2"/>
      <c r="C12259" s="2"/>
    </row>
    <row r="12260" spans="2:3" hidden="1">
      <c r="B12260" s="2"/>
      <c r="C12260" s="2"/>
    </row>
    <row r="12261" spans="2:3" hidden="1">
      <c r="B12261" s="2"/>
      <c r="C12261" s="2"/>
    </row>
    <row r="12262" spans="2:3" hidden="1">
      <c r="B12262" s="2"/>
      <c r="C12262" s="2"/>
    </row>
    <row r="12263" spans="2:3" hidden="1">
      <c r="B12263" s="2"/>
      <c r="C12263" s="2"/>
    </row>
    <row r="12264" spans="2:3" hidden="1">
      <c r="B12264" s="2"/>
      <c r="C12264" s="2"/>
    </row>
    <row r="12265" spans="2:3" hidden="1">
      <c r="B12265" s="2"/>
      <c r="C12265" s="2"/>
    </row>
    <row r="12266" spans="2:3" hidden="1">
      <c r="B12266" s="2"/>
      <c r="C12266" s="2"/>
    </row>
    <row r="12267" spans="2:3" hidden="1">
      <c r="B12267" s="2"/>
      <c r="C12267" s="2"/>
    </row>
    <row r="12268" spans="2:3" hidden="1">
      <c r="B12268" s="2"/>
      <c r="C12268" s="2"/>
    </row>
    <row r="12269" spans="2:3" hidden="1">
      <c r="B12269" s="2"/>
      <c r="C12269" s="2"/>
    </row>
    <row r="12270" spans="2:3" hidden="1">
      <c r="B12270" s="2"/>
      <c r="C12270" s="2"/>
    </row>
    <row r="12271" spans="2:3" hidden="1">
      <c r="B12271" s="2"/>
      <c r="C12271" s="2"/>
    </row>
    <row r="12272" spans="2:3" hidden="1">
      <c r="B12272" s="2"/>
      <c r="C12272" s="2"/>
    </row>
    <row r="12273" spans="2:3" hidden="1">
      <c r="B12273" s="2"/>
      <c r="C12273" s="2"/>
    </row>
    <row r="12274" spans="2:3" hidden="1">
      <c r="B12274" s="2"/>
      <c r="C12274" s="2"/>
    </row>
    <row r="12275" spans="2:3" hidden="1">
      <c r="B12275" s="2"/>
      <c r="C12275" s="2"/>
    </row>
    <row r="12276" spans="2:3" hidden="1">
      <c r="B12276" s="2"/>
      <c r="C12276" s="2"/>
    </row>
    <row r="12277" spans="2:3" hidden="1">
      <c r="B12277" s="2"/>
      <c r="C12277" s="2"/>
    </row>
    <row r="12278" spans="2:3" hidden="1">
      <c r="B12278" s="2"/>
      <c r="C12278" s="2"/>
    </row>
    <row r="12279" spans="2:3" hidden="1">
      <c r="B12279" s="2"/>
      <c r="C12279" s="2"/>
    </row>
    <row r="12280" spans="2:3" hidden="1">
      <c r="B12280" s="2"/>
      <c r="C12280" s="2"/>
    </row>
    <row r="12281" spans="2:3" hidden="1">
      <c r="B12281" s="2"/>
      <c r="C12281" s="2"/>
    </row>
    <row r="12282" spans="2:3" hidden="1">
      <c r="B12282" s="2"/>
      <c r="C12282" s="2"/>
    </row>
    <row r="12283" spans="2:3" hidden="1">
      <c r="B12283" s="2"/>
      <c r="C12283" s="2"/>
    </row>
    <row r="12284" spans="2:3" hidden="1">
      <c r="B12284" s="2"/>
      <c r="C12284" s="2"/>
    </row>
    <row r="12285" spans="2:3" hidden="1">
      <c r="B12285" s="2"/>
      <c r="C12285" s="2"/>
    </row>
    <row r="12286" spans="2:3" hidden="1">
      <c r="B12286" s="2"/>
      <c r="C12286" s="2"/>
    </row>
    <row r="12287" spans="2:3" hidden="1">
      <c r="B12287" s="2"/>
      <c r="C12287" s="2"/>
    </row>
    <row r="12288" spans="2:3" hidden="1">
      <c r="B12288" s="2"/>
      <c r="C12288" s="2"/>
    </row>
    <row r="12289" spans="2:3" hidden="1">
      <c r="B12289" s="2"/>
      <c r="C12289" s="2"/>
    </row>
    <row r="12290" spans="2:3" hidden="1">
      <c r="B12290" s="2"/>
      <c r="C12290" s="2"/>
    </row>
    <row r="12291" spans="2:3" hidden="1">
      <c r="B12291" s="2"/>
      <c r="C12291" s="2"/>
    </row>
    <row r="12292" spans="2:3" hidden="1">
      <c r="B12292" s="2"/>
      <c r="C12292" s="2"/>
    </row>
    <row r="12293" spans="2:3" hidden="1">
      <c r="B12293" s="2"/>
      <c r="C12293" s="2"/>
    </row>
    <row r="12294" spans="2:3" hidden="1">
      <c r="B12294" s="2"/>
      <c r="C12294" s="2"/>
    </row>
    <row r="12295" spans="2:3" hidden="1">
      <c r="B12295" s="2"/>
      <c r="C12295" s="2"/>
    </row>
    <row r="12296" spans="2:3" hidden="1">
      <c r="B12296" s="2"/>
      <c r="C12296" s="2"/>
    </row>
    <row r="12297" spans="2:3" hidden="1">
      <c r="B12297" s="2"/>
      <c r="C12297" s="2"/>
    </row>
    <row r="12298" spans="2:3" hidden="1">
      <c r="B12298" s="2"/>
      <c r="C12298" s="2"/>
    </row>
    <row r="12299" spans="2:3" hidden="1">
      <c r="B12299" s="2"/>
      <c r="C12299" s="2"/>
    </row>
    <row r="12300" spans="2:3" hidden="1">
      <c r="B12300" s="2"/>
      <c r="C12300" s="2"/>
    </row>
    <row r="12301" spans="2:3" hidden="1">
      <c r="B12301" s="2"/>
      <c r="C12301" s="2"/>
    </row>
    <row r="12302" spans="2:3" hidden="1">
      <c r="B12302" s="2"/>
      <c r="C12302" s="2"/>
    </row>
    <row r="12303" spans="2:3" hidden="1">
      <c r="B12303" s="2"/>
      <c r="C12303" s="2"/>
    </row>
    <row r="12304" spans="2:3" hidden="1">
      <c r="B12304" s="2"/>
      <c r="C12304" s="2"/>
    </row>
    <row r="12305" spans="2:3" hidden="1">
      <c r="B12305" s="2"/>
      <c r="C12305" s="2"/>
    </row>
    <row r="12306" spans="2:3" hidden="1">
      <c r="B12306" s="2"/>
      <c r="C12306" s="2"/>
    </row>
    <row r="12307" spans="2:3" hidden="1">
      <c r="B12307" s="2"/>
      <c r="C12307" s="2"/>
    </row>
    <row r="12308" spans="2:3" hidden="1">
      <c r="B12308" s="2"/>
      <c r="C12308" s="2"/>
    </row>
    <row r="12309" spans="2:3" hidden="1">
      <c r="B12309" s="2"/>
      <c r="C12309" s="2"/>
    </row>
    <row r="12310" spans="2:3" hidden="1">
      <c r="B12310" s="2"/>
      <c r="C12310" s="2"/>
    </row>
    <row r="12311" spans="2:3" hidden="1">
      <c r="B12311" s="2"/>
      <c r="C12311" s="2"/>
    </row>
    <row r="12312" spans="2:3" hidden="1">
      <c r="B12312" s="2"/>
      <c r="C12312" s="2"/>
    </row>
    <row r="12313" spans="2:3" hidden="1">
      <c r="B12313" s="2"/>
      <c r="C12313" s="2"/>
    </row>
    <row r="12314" spans="2:3" hidden="1">
      <c r="B12314" s="2"/>
      <c r="C12314" s="2"/>
    </row>
    <row r="12315" spans="2:3" hidden="1">
      <c r="B12315" s="2"/>
      <c r="C12315" s="2"/>
    </row>
    <row r="12316" spans="2:3" hidden="1">
      <c r="B12316" s="2"/>
      <c r="C12316" s="2"/>
    </row>
    <row r="12317" spans="2:3" hidden="1">
      <c r="B12317" s="2"/>
      <c r="C12317" s="2"/>
    </row>
    <row r="12318" spans="2:3" hidden="1">
      <c r="B12318" s="2"/>
      <c r="C12318" s="2"/>
    </row>
    <row r="12319" spans="2:3" hidden="1">
      <c r="B12319" s="2"/>
      <c r="C12319" s="2"/>
    </row>
    <row r="12320" spans="2:3" hidden="1">
      <c r="B12320" s="2"/>
      <c r="C12320" s="2"/>
    </row>
    <row r="12321" spans="2:3" hidden="1">
      <c r="B12321" s="2"/>
      <c r="C12321" s="2"/>
    </row>
    <row r="12322" spans="2:3" hidden="1">
      <c r="B12322" s="2"/>
      <c r="C12322" s="2"/>
    </row>
    <row r="12323" spans="2:3" hidden="1">
      <c r="B12323" s="2"/>
      <c r="C12323" s="2"/>
    </row>
    <row r="12324" spans="2:3" hidden="1">
      <c r="B12324" s="2"/>
      <c r="C12324" s="2"/>
    </row>
    <row r="12325" spans="2:3" hidden="1">
      <c r="B12325" s="2"/>
      <c r="C12325" s="2"/>
    </row>
    <row r="12326" spans="2:3" hidden="1">
      <c r="B12326" s="2"/>
      <c r="C12326" s="2"/>
    </row>
    <row r="12327" spans="2:3" hidden="1">
      <c r="B12327" s="2"/>
      <c r="C12327" s="2"/>
    </row>
    <row r="12328" spans="2:3" hidden="1">
      <c r="B12328" s="2"/>
      <c r="C12328" s="2"/>
    </row>
    <row r="12329" spans="2:3" hidden="1">
      <c r="B12329" s="2"/>
      <c r="C12329" s="2"/>
    </row>
    <row r="12330" spans="2:3" hidden="1">
      <c r="B12330" s="2"/>
      <c r="C12330" s="2"/>
    </row>
    <row r="12331" spans="2:3" hidden="1">
      <c r="B12331" s="2"/>
      <c r="C12331" s="2"/>
    </row>
    <row r="12332" spans="2:3" hidden="1">
      <c r="B12332" s="2"/>
      <c r="C12332" s="2"/>
    </row>
    <row r="12333" spans="2:3" hidden="1">
      <c r="B12333" s="2"/>
      <c r="C12333" s="2"/>
    </row>
    <row r="12334" spans="2:3" hidden="1">
      <c r="B12334" s="2"/>
      <c r="C12334" s="2"/>
    </row>
    <row r="12335" spans="2:3" hidden="1">
      <c r="B12335" s="2"/>
      <c r="C12335" s="2"/>
    </row>
    <row r="12336" spans="2:3" hidden="1">
      <c r="B12336" s="2"/>
      <c r="C12336" s="2"/>
    </row>
    <row r="12337" spans="2:3" hidden="1">
      <c r="B12337" s="2"/>
      <c r="C12337" s="2"/>
    </row>
    <row r="12338" spans="2:3" hidden="1">
      <c r="B12338" s="2"/>
      <c r="C12338" s="2"/>
    </row>
    <row r="12339" spans="2:3" hidden="1">
      <c r="B12339" s="2"/>
      <c r="C12339" s="2"/>
    </row>
    <row r="12340" spans="2:3" hidden="1">
      <c r="B12340" s="2"/>
      <c r="C12340" s="2"/>
    </row>
    <row r="12341" spans="2:3" hidden="1">
      <c r="B12341" s="2"/>
      <c r="C12341" s="2"/>
    </row>
    <row r="12342" spans="2:3" hidden="1">
      <c r="B12342" s="2"/>
      <c r="C12342" s="2"/>
    </row>
    <row r="12343" spans="2:3" hidden="1">
      <c r="B12343" s="2"/>
      <c r="C12343" s="2"/>
    </row>
    <row r="12344" spans="2:3" hidden="1">
      <c r="B12344" s="2"/>
      <c r="C12344" s="2"/>
    </row>
    <row r="12345" spans="2:3" hidden="1">
      <c r="B12345" s="2"/>
      <c r="C12345" s="2"/>
    </row>
    <row r="12346" spans="2:3" hidden="1">
      <c r="B12346" s="2"/>
      <c r="C12346" s="2"/>
    </row>
    <row r="12347" spans="2:3" hidden="1">
      <c r="B12347" s="2"/>
      <c r="C12347" s="2"/>
    </row>
    <row r="12348" spans="2:3" hidden="1">
      <c r="B12348" s="2"/>
      <c r="C12348" s="2"/>
    </row>
    <row r="12349" spans="2:3" hidden="1">
      <c r="B12349" s="2"/>
      <c r="C12349" s="2"/>
    </row>
    <row r="12350" spans="2:3" hidden="1">
      <c r="B12350" s="2"/>
      <c r="C12350" s="2"/>
    </row>
    <row r="12351" spans="2:3" hidden="1">
      <c r="B12351" s="2"/>
      <c r="C12351" s="2"/>
    </row>
    <row r="12352" spans="2:3" hidden="1">
      <c r="B12352" s="2"/>
      <c r="C12352" s="2"/>
    </row>
    <row r="12353" spans="2:3" hidden="1">
      <c r="B12353" s="2"/>
      <c r="C12353" s="2"/>
    </row>
    <row r="12354" spans="2:3" hidden="1">
      <c r="B12354" s="2"/>
      <c r="C12354" s="2"/>
    </row>
    <row r="12355" spans="2:3" hidden="1">
      <c r="B12355" s="2"/>
      <c r="C12355" s="2"/>
    </row>
    <row r="12356" spans="2:3" hidden="1">
      <c r="B12356" s="2"/>
      <c r="C12356" s="2"/>
    </row>
    <row r="12357" spans="2:3" hidden="1">
      <c r="B12357" s="2"/>
      <c r="C12357" s="2"/>
    </row>
    <row r="12358" spans="2:3" hidden="1">
      <c r="B12358" s="2"/>
      <c r="C12358" s="2"/>
    </row>
    <row r="12359" spans="2:3" hidden="1">
      <c r="B12359" s="2"/>
      <c r="C12359" s="2"/>
    </row>
    <row r="12360" spans="2:3" hidden="1">
      <c r="B12360" s="2"/>
      <c r="C12360" s="2"/>
    </row>
    <row r="12361" spans="2:3" hidden="1">
      <c r="B12361" s="2"/>
      <c r="C12361" s="2"/>
    </row>
    <row r="12362" spans="2:3" hidden="1">
      <c r="B12362" s="2"/>
      <c r="C12362" s="2"/>
    </row>
    <row r="12363" spans="2:3" hidden="1">
      <c r="B12363" s="2"/>
      <c r="C12363" s="2"/>
    </row>
    <row r="12364" spans="2:3" hidden="1">
      <c r="B12364" s="2"/>
      <c r="C12364" s="2"/>
    </row>
    <row r="12365" spans="2:3" hidden="1">
      <c r="B12365" s="2"/>
      <c r="C12365" s="2"/>
    </row>
    <row r="12366" spans="2:3" hidden="1">
      <c r="B12366" s="2"/>
      <c r="C12366" s="2"/>
    </row>
    <row r="12367" spans="2:3" hidden="1">
      <c r="B12367" s="2"/>
      <c r="C12367" s="2"/>
    </row>
    <row r="12368" spans="2:3" hidden="1">
      <c r="B12368" s="2"/>
      <c r="C12368" s="2"/>
    </row>
    <row r="12369" spans="2:3" hidden="1">
      <c r="B12369" s="2"/>
      <c r="C12369" s="2"/>
    </row>
    <row r="12370" spans="2:3" hidden="1">
      <c r="B12370" s="2"/>
      <c r="C12370" s="2"/>
    </row>
    <row r="12371" spans="2:3" hidden="1">
      <c r="B12371" s="2"/>
      <c r="C12371" s="2"/>
    </row>
    <row r="12372" spans="2:3" hidden="1">
      <c r="B12372" s="2"/>
      <c r="C12372" s="2"/>
    </row>
    <row r="12373" spans="2:3" hidden="1">
      <c r="B12373" s="2"/>
      <c r="C12373" s="2"/>
    </row>
    <row r="12374" spans="2:3" hidden="1">
      <c r="B12374" s="2"/>
      <c r="C12374" s="2"/>
    </row>
    <row r="12375" spans="2:3" hidden="1">
      <c r="B12375" s="2"/>
      <c r="C12375" s="2"/>
    </row>
    <row r="12376" spans="2:3" hidden="1">
      <c r="B12376" s="2"/>
      <c r="C12376" s="2"/>
    </row>
    <row r="12377" spans="2:3" hidden="1">
      <c r="B12377" s="2"/>
      <c r="C12377" s="2"/>
    </row>
    <row r="12378" spans="2:3" hidden="1">
      <c r="B12378" s="2"/>
      <c r="C12378" s="2"/>
    </row>
    <row r="12379" spans="2:3" hidden="1">
      <c r="B12379" s="2"/>
      <c r="C12379" s="2"/>
    </row>
    <row r="12380" spans="2:3" hidden="1">
      <c r="B12380" s="2"/>
      <c r="C12380" s="2"/>
    </row>
    <row r="12381" spans="2:3" hidden="1">
      <c r="B12381" s="2"/>
      <c r="C12381" s="2"/>
    </row>
    <row r="12382" spans="2:3" hidden="1">
      <c r="B12382" s="2"/>
      <c r="C12382" s="2"/>
    </row>
    <row r="12383" spans="2:3" hidden="1">
      <c r="B12383" s="2"/>
      <c r="C12383" s="2"/>
    </row>
    <row r="12384" spans="2:3" hidden="1">
      <c r="B12384" s="2"/>
      <c r="C12384" s="2"/>
    </row>
    <row r="12385" spans="2:3" hidden="1">
      <c r="B12385" s="2"/>
      <c r="C12385" s="2"/>
    </row>
    <row r="12386" spans="2:3" hidden="1">
      <c r="B12386" s="2"/>
      <c r="C12386" s="2"/>
    </row>
    <row r="12387" spans="2:3" hidden="1">
      <c r="B12387" s="2"/>
      <c r="C12387" s="2"/>
    </row>
    <row r="12388" spans="2:3" hidden="1">
      <c r="B12388" s="2"/>
      <c r="C12388" s="2"/>
    </row>
    <row r="12389" spans="2:3" hidden="1">
      <c r="B12389" s="2"/>
      <c r="C12389" s="2"/>
    </row>
    <row r="12390" spans="2:3" hidden="1">
      <c r="B12390" s="2"/>
      <c r="C12390" s="2"/>
    </row>
    <row r="12391" spans="2:3" hidden="1">
      <c r="B12391" s="2"/>
      <c r="C12391" s="2"/>
    </row>
    <row r="12392" spans="2:3" hidden="1">
      <c r="B12392" s="2"/>
      <c r="C12392" s="2"/>
    </row>
    <row r="12393" spans="2:3" hidden="1">
      <c r="B12393" s="2"/>
      <c r="C12393" s="2"/>
    </row>
    <row r="12394" spans="2:3" hidden="1">
      <c r="B12394" s="2"/>
      <c r="C12394" s="2"/>
    </row>
    <row r="12395" spans="2:3" hidden="1">
      <c r="B12395" s="2"/>
      <c r="C12395" s="2"/>
    </row>
    <row r="12396" spans="2:3" hidden="1">
      <c r="B12396" s="2"/>
      <c r="C12396" s="2"/>
    </row>
    <row r="12397" spans="2:3" hidden="1">
      <c r="B12397" s="2"/>
      <c r="C12397" s="2"/>
    </row>
    <row r="12398" spans="2:3" hidden="1">
      <c r="B12398" s="2"/>
      <c r="C12398" s="2"/>
    </row>
    <row r="12399" spans="2:3" hidden="1">
      <c r="B12399" s="2"/>
      <c r="C12399" s="2"/>
    </row>
    <row r="12400" spans="2:3" hidden="1">
      <c r="B12400" s="2"/>
      <c r="C12400" s="2"/>
    </row>
    <row r="12401" spans="2:3" hidden="1">
      <c r="B12401" s="2"/>
      <c r="C12401" s="2"/>
    </row>
    <row r="12402" spans="2:3" hidden="1">
      <c r="B12402" s="2"/>
      <c r="C12402" s="2"/>
    </row>
    <row r="12403" spans="2:3" hidden="1">
      <c r="B12403" s="2"/>
      <c r="C12403" s="2"/>
    </row>
    <row r="12404" spans="2:3" hidden="1">
      <c r="B12404" s="2"/>
      <c r="C12404" s="2"/>
    </row>
    <row r="12405" spans="2:3" hidden="1">
      <c r="B12405" s="2"/>
      <c r="C12405" s="2"/>
    </row>
    <row r="12406" spans="2:3" hidden="1">
      <c r="B12406" s="2"/>
      <c r="C12406" s="2"/>
    </row>
    <row r="12407" spans="2:3" hidden="1">
      <c r="B12407" s="2"/>
      <c r="C12407" s="2"/>
    </row>
    <row r="12408" spans="2:3" hidden="1">
      <c r="B12408" s="2"/>
      <c r="C12408" s="2"/>
    </row>
    <row r="12409" spans="2:3" hidden="1">
      <c r="B12409" s="2"/>
      <c r="C12409" s="2"/>
    </row>
    <row r="12410" spans="2:3" hidden="1">
      <c r="B12410" s="2"/>
      <c r="C12410" s="2"/>
    </row>
    <row r="12411" spans="2:3" hidden="1">
      <c r="B12411" s="2"/>
      <c r="C12411" s="2"/>
    </row>
    <row r="12412" spans="2:3" hidden="1">
      <c r="B12412" s="2"/>
      <c r="C12412" s="2"/>
    </row>
    <row r="12413" spans="2:3" hidden="1">
      <c r="B12413" s="2"/>
      <c r="C12413" s="2"/>
    </row>
    <row r="12414" spans="2:3" hidden="1">
      <c r="B12414" s="2"/>
      <c r="C12414" s="2"/>
    </row>
    <row r="12415" spans="2:3" hidden="1">
      <c r="B12415" s="2"/>
      <c r="C12415" s="2"/>
    </row>
    <row r="12416" spans="2:3" hidden="1">
      <c r="B12416" s="2"/>
      <c r="C12416" s="2"/>
    </row>
    <row r="12417" spans="2:3" hidden="1">
      <c r="B12417" s="2"/>
      <c r="C12417" s="2"/>
    </row>
    <row r="12418" spans="2:3" hidden="1">
      <c r="B12418" s="2"/>
      <c r="C12418" s="2"/>
    </row>
    <row r="12419" spans="2:3" hidden="1">
      <c r="B12419" s="2"/>
      <c r="C12419" s="2"/>
    </row>
    <row r="12420" spans="2:3" hidden="1">
      <c r="B12420" s="2"/>
      <c r="C12420" s="2"/>
    </row>
    <row r="12421" spans="2:3" hidden="1">
      <c r="B12421" s="2"/>
      <c r="C12421" s="2"/>
    </row>
    <row r="12422" spans="2:3" hidden="1">
      <c r="B12422" s="2"/>
      <c r="C12422" s="2"/>
    </row>
    <row r="12423" spans="2:3" hidden="1">
      <c r="B12423" s="2"/>
      <c r="C12423" s="2"/>
    </row>
    <row r="12424" spans="2:3" hidden="1">
      <c r="B12424" s="2"/>
      <c r="C12424" s="2"/>
    </row>
    <row r="12425" spans="2:3" hidden="1">
      <c r="B12425" s="2"/>
      <c r="C12425" s="2"/>
    </row>
    <row r="12426" spans="2:3" hidden="1">
      <c r="B12426" s="2"/>
      <c r="C12426" s="2"/>
    </row>
    <row r="12427" spans="2:3" hidden="1">
      <c r="B12427" s="2"/>
      <c r="C12427" s="2"/>
    </row>
    <row r="12428" spans="2:3" hidden="1">
      <c r="B12428" s="2"/>
      <c r="C12428" s="2"/>
    </row>
    <row r="12429" spans="2:3" hidden="1">
      <c r="B12429" s="2"/>
      <c r="C12429" s="2"/>
    </row>
    <row r="12430" spans="2:3" hidden="1">
      <c r="B12430" s="2"/>
      <c r="C12430" s="2"/>
    </row>
    <row r="12431" spans="2:3" hidden="1">
      <c r="B12431" s="2"/>
      <c r="C12431" s="2"/>
    </row>
    <row r="12432" spans="2:3" hidden="1">
      <c r="B12432" s="2"/>
      <c r="C12432" s="2"/>
    </row>
    <row r="12433" spans="2:3" hidden="1">
      <c r="B12433" s="2"/>
      <c r="C12433" s="2"/>
    </row>
    <row r="12434" spans="2:3" hidden="1">
      <c r="B12434" s="2"/>
      <c r="C12434" s="2"/>
    </row>
    <row r="12435" spans="2:3" hidden="1">
      <c r="B12435" s="2"/>
      <c r="C12435" s="2"/>
    </row>
    <row r="12436" spans="2:3" hidden="1">
      <c r="B12436" s="2"/>
      <c r="C12436" s="2"/>
    </row>
    <row r="12437" spans="2:3" hidden="1">
      <c r="B12437" s="2"/>
      <c r="C12437" s="2"/>
    </row>
    <row r="12438" spans="2:3" hidden="1">
      <c r="B12438" s="2"/>
      <c r="C12438" s="2"/>
    </row>
    <row r="12439" spans="2:3" hidden="1">
      <c r="B12439" s="2"/>
      <c r="C12439" s="2"/>
    </row>
    <row r="12440" spans="2:3" hidden="1">
      <c r="B12440" s="2"/>
      <c r="C12440" s="2"/>
    </row>
    <row r="12441" spans="2:3" hidden="1">
      <c r="B12441" s="2"/>
      <c r="C12441" s="2"/>
    </row>
    <row r="12442" spans="2:3" hidden="1">
      <c r="B12442" s="2"/>
      <c r="C12442" s="2"/>
    </row>
    <row r="12443" spans="2:3" hidden="1">
      <c r="B12443" s="2"/>
      <c r="C12443" s="2"/>
    </row>
    <row r="12444" spans="2:3" hidden="1">
      <c r="B12444" s="2"/>
      <c r="C12444" s="2"/>
    </row>
    <row r="12445" spans="2:3" hidden="1">
      <c r="B12445" s="2"/>
      <c r="C12445" s="2"/>
    </row>
    <row r="12446" spans="2:3" hidden="1">
      <c r="B12446" s="2"/>
      <c r="C12446" s="2"/>
    </row>
    <row r="12447" spans="2:3" hidden="1">
      <c r="B12447" s="2"/>
      <c r="C12447" s="2"/>
    </row>
    <row r="12448" spans="2:3" hidden="1">
      <c r="B12448" s="2"/>
      <c r="C12448" s="2"/>
    </row>
    <row r="12449" spans="2:3" hidden="1">
      <c r="B12449" s="2"/>
      <c r="C12449" s="2"/>
    </row>
    <row r="12450" spans="2:3" hidden="1">
      <c r="B12450" s="2"/>
      <c r="C12450" s="2"/>
    </row>
    <row r="12451" spans="2:3" hidden="1">
      <c r="B12451" s="2"/>
      <c r="C12451" s="2"/>
    </row>
    <row r="12452" spans="2:3" hidden="1">
      <c r="B12452" s="2"/>
      <c r="C12452" s="2"/>
    </row>
    <row r="12453" spans="2:3" hidden="1">
      <c r="B12453" s="2"/>
      <c r="C12453" s="2"/>
    </row>
    <row r="12454" spans="2:3" hidden="1">
      <c r="B12454" s="2"/>
      <c r="C12454" s="2"/>
    </row>
    <row r="12455" spans="2:3" hidden="1">
      <c r="B12455" s="2"/>
      <c r="C12455" s="2"/>
    </row>
    <row r="12456" spans="2:3" hidden="1">
      <c r="B12456" s="2"/>
      <c r="C12456" s="2"/>
    </row>
    <row r="12457" spans="2:3" hidden="1">
      <c r="B12457" s="2"/>
      <c r="C12457" s="2"/>
    </row>
    <row r="12458" spans="2:3" hidden="1">
      <c r="B12458" s="2"/>
      <c r="C12458" s="2"/>
    </row>
    <row r="12459" spans="2:3" hidden="1">
      <c r="B12459" s="2"/>
      <c r="C12459" s="2"/>
    </row>
    <row r="12460" spans="2:3" hidden="1">
      <c r="B12460" s="2"/>
      <c r="C12460" s="2"/>
    </row>
    <row r="12461" spans="2:3" hidden="1">
      <c r="B12461" s="2"/>
      <c r="C12461" s="2"/>
    </row>
    <row r="12462" spans="2:3" hidden="1">
      <c r="B12462" s="2"/>
      <c r="C12462" s="2"/>
    </row>
    <row r="12463" spans="2:3" hidden="1">
      <c r="B12463" s="2"/>
      <c r="C12463" s="2"/>
    </row>
    <row r="12464" spans="2:3" hidden="1">
      <c r="B12464" s="2"/>
      <c r="C12464" s="2"/>
    </row>
    <row r="12465" spans="2:3" hidden="1">
      <c r="B12465" s="2"/>
      <c r="C12465" s="2"/>
    </row>
    <row r="12466" spans="2:3" hidden="1">
      <c r="B12466" s="2"/>
      <c r="C12466" s="2"/>
    </row>
    <row r="12467" spans="2:3" hidden="1">
      <c r="B12467" s="2"/>
      <c r="C12467" s="2"/>
    </row>
    <row r="12468" spans="2:3" hidden="1">
      <c r="B12468" s="2"/>
      <c r="C12468" s="2"/>
    </row>
    <row r="12469" spans="2:3" hidden="1">
      <c r="B12469" s="2"/>
      <c r="C12469" s="2"/>
    </row>
    <row r="12470" spans="2:3" hidden="1">
      <c r="B12470" s="2"/>
      <c r="C12470" s="2"/>
    </row>
    <row r="12471" spans="2:3" hidden="1">
      <c r="B12471" s="2"/>
      <c r="C12471" s="2"/>
    </row>
    <row r="12472" spans="2:3" hidden="1">
      <c r="B12472" s="2"/>
      <c r="C12472" s="2"/>
    </row>
    <row r="12473" spans="2:3" hidden="1">
      <c r="B12473" s="2"/>
      <c r="C12473" s="2"/>
    </row>
    <row r="12474" spans="2:3" hidden="1">
      <c r="B12474" s="2"/>
      <c r="C12474" s="2"/>
    </row>
    <row r="12475" spans="2:3" hidden="1">
      <c r="B12475" s="2"/>
      <c r="C12475" s="2"/>
    </row>
    <row r="12476" spans="2:3" hidden="1">
      <c r="B12476" s="2"/>
      <c r="C12476" s="2"/>
    </row>
    <row r="12477" spans="2:3" hidden="1">
      <c r="B12477" s="2"/>
      <c r="C12477" s="2"/>
    </row>
    <row r="12478" spans="2:3" hidden="1">
      <c r="B12478" s="2"/>
      <c r="C12478" s="2"/>
    </row>
    <row r="12479" spans="2:3" hidden="1">
      <c r="B12479" s="2"/>
      <c r="C12479" s="2"/>
    </row>
    <row r="12480" spans="2:3" hidden="1">
      <c r="B12480" s="2"/>
      <c r="C12480" s="2"/>
    </row>
    <row r="12481" spans="2:3" hidden="1">
      <c r="B12481" s="2"/>
      <c r="C12481" s="2"/>
    </row>
    <row r="12482" spans="2:3" hidden="1">
      <c r="B12482" s="2"/>
      <c r="C12482" s="2"/>
    </row>
    <row r="12483" spans="2:3" hidden="1">
      <c r="B12483" s="2"/>
      <c r="C12483" s="2"/>
    </row>
    <row r="12484" spans="2:3" hidden="1">
      <c r="B12484" s="2"/>
      <c r="C12484" s="2"/>
    </row>
    <row r="12485" spans="2:3" hidden="1">
      <c r="B12485" s="2"/>
      <c r="C12485" s="2"/>
    </row>
    <row r="12486" spans="2:3" hidden="1">
      <c r="B12486" s="2"/>
      <c r="C12486" s="2"/>
    </row>
    <row r="12487" spans="2:3" hidden="1">
      <c r="B12487" s="2"/>
      <c r="C12487" s="2"/>
    </row>
    <row r="12488" spans="2:3" hidden="1">
      <c r="B12488" s="2"/>
      <c r="C12488" s="2"/>
    </row>
    <row r="12489" spans="2:3" hidden="1">
      <c r="B12489" s="2"/>
      <c r="C12489" s="2"/>
    </row>
    <row r="12490" spans="2:3" hidden="1">
      <c r="B12490" s="2"/>
      <c r="C12490" s="2"/>
    </row>
    <row r="12491" spans="2:3" hidden="1">
      <c r="B12491" s="2"/>
      <c r="C12491" s="2"/>
    </row>
    <row r="12492" spans="2:3" hidden="1">
      <c r="B12492" s="2"/>
      <c r="C12492" s="2"/>
    </row>
    <row r="12493" spans="2:3" hidden="1">
      <c r="B12493" s="2"/>
      <c r="C12493" s="2"/>
    </row>
    <row r="12494" spans="2:3" hidden="1">
      <c r="B12494" s="2"/>
      <c r="C12494" s="2"/>
    </row>
    <row r="12495" spans="2:3" hidden="1">
      <c r="B12495" s="2"/>
      <c r="C12495" s="2"/>
    </row>
    <row r="12496" spans="2:3" hidden="1">
      <c r="B12496" s="2"/>
      <c r="C12496" s="2"/>
    </row>
    <row r="12497" spans="2:3" hidden="1">
      <c r="B12497" s="2"/>
      <c r="C12497" s="2"/>
    </row>
    <row r="12498" spans="2:3" hidden="1">
      <c r="B12498" s="2"/>
      <c r="C12498" s="2"/>
    </row>
    <row r="12499" spans="2:3" hidden="1">
      <c r="B12499" s="2"/>
      <c r="C12499" s="2"/>
    </row>
    <row r="12500" spans="2:3" hidden="1">
      <c r="B12500" s="2"/>
      <c r="C12500" s="2"/>
    </row>
    <row r="12501" spans="2:3" hidden="1">
      <c r="B12501" s="2"/>
      <c r="C12501" s="2"/>
    </row>
    <row r="12502" spans="2:3" hidden="1">
      <c r="B12502" s="2"/>
      <c r="C12502" s="2"/>
    </row>
    <row r="12503" spans="2:3" hidden="1">
      <c r="B12503" s="2"/>
      <c r="C12503" s="2"/>
    </row>
    <row r="12504" spans="2:3" hidden="1">
      <c r="B12504" s="2"/>
      <c r="C12504" s="2"/>
    </row>
    <row r="12505" spans="2:3" hidden="1">
      <c r="B12505" s="2"/>
      <c r="C12505" s="2"/>
    </row>
    <row r="12506" spans="2:3" hidden="1">
      <c r="B12506" s="2"/>
      <c r="C12506" s="2"/>
    </row>
    <row r="12507" spans="2:3" hidden="1">
      <c r="B12507" s="2"/>
      <c r="C12507" s="2"/>
    </row>
    <row r="12508" spans="2:3" hidden="1">
      <c r="B12508" s="2"/>
      <c r="C12508" s="2"/>
    </row>
    <row r="12509" spans="2:3" hidden="1">
      <c r="B12509" s="2"/>
      <c r="C12509" s="2"/>
    </row>
    <row r="12510" spans="2:3" hidden="1">
      <c r="B12510" s="2"/>
      <c r="C12510" s="2"/>
    </row>
    <row r="12511" spans="2:3" hidden="1">
      <c r="B12511" s="2"/>
      <c r="C12511" s="2"/>
    </row>
    <row r="12512" spans="2:3" hidden="1">
      <c r="B12512" s="2"/>
      <c r="C12512" s="2"/>
    </row>
    <row r="12513" spans="2:3" hidden="1">
      <c r="B12513" s="2"/>
      <c r="C12513" s="2"/>
    </row>
    <row r="12514" spans="2:3" hidden="1">
      <c r="B12514" s="2"/>
      <c r="C12514" s="2"/>
    </row>
    <row r="12515" spans="2:3" hidden="1">
      <c r="B12515" s="2"/>
      <c r="C12515" s="2"/>
    </row>
    <row r="12516" spans="2:3" hidden="1">
      <c r="B12516" s="2"/>
      <c r="C12516" s="2"/>
    </row>
    <row r="12517" spans="2:3" hidden="1">
      <c r="B12517" s="2"/>
      <c r="C12517" s="2"/>
    </row>
    <row r="12518" spans="2:3" hidden="1">
      <c r="B12518" s="2"/>
      <c r="C12518" s="2"/>
    </row>
    <row r="12519" spans="2:3" hidden="1">
      <c r="B12519" s="2"/>
      <c r="C12519" s="2"/>
    </row>
    <row r="12520" spans="2:3" hidden="1">
      <c r="B12520" s="2"/>
      <c r="C12520" s="2"/>
    </row>
    <row r="12521" spans="2:3" hidden="1">
      <c r="B12521" s="2"/>
      <c r="C12521" s="2"/>
    </row>
    <row r="12522" spans="2:3" hidden="1">
      <c r="B12522" s="2"/>
      <c r="C12522" s="2"/>
    </row>
    <row r="12523" spans="2:3" hidden="1">
      <c r="B12523" s="2"/>
      <c r="C12523" s="2"/>
    </row>
    <row r="12524" spans="2:3" hidden="1">
      <c r="B12524" s="2"/>
      <c r="C12524" s="2"/>
    </row>
    <row r="12525" spans="2:3" hidden="1">
      <c r="B12525" s="2"/>
      <c r="C12525" s="2"/>
    </row>
    <row r="12526" spans="2:3" hidden="1">
      <c r="B12526" s="2"/>
      <c r="C12526" s="2"/>
    </row>
    <row r="12527" spans="2:3" hidden="1">
      <c r="B12527" s="2"/>
      <c r="C12527" s="2"/>
    </row>
    <row r="12528" spans="2:3" hidden="1">
      <c r="B12528" s="2"/>
      <c r="C12528" s="2"/>
    </row>
    <row r="12529" spans="2:3" hidden="1">
      <c r="B12529" s="2"/>
      <c r="C12529" s="2"/>
    </row>
    <row r="12530" spans="2:3" hidden="1">
      <c r="B12530" s="2"/>
      <c r="C12530" s="2"/>
    </row>
    <row r="12531" spans="2:3" hidden="1">
      <c r="B12531" s="2"/>
      <c r="C12531" s="2"/>
    </row>
    <row r="12532" spans="2:3" hidden="1">
      <c r="B12532" s="2"/>
      <c r="C12532" s="2"/>
    </row>
    <row r="12533" spans="2:3" hidden="1">
      <c r="B12533" s="2"/>
      <c r="C12533" s="2"/>
    </row>
    <row r="12534" spans="2:3" hidden="1">
      <c r="B12534" s="2"/>
      <c r="C12534" s="2"/>
    </row>
    <row r="12535" spans="2:3" hidden="1">
      <c r="B12535" s="2"/>
      <c r="C12535" s="2"/>
    </row>
    <row r="12536" spans="2:3" hidden="1">
      <c r="B12536" s="2"/>
      <c r="C12536" s="2"/>
    </row>
    <row r="12537" spans="2:3" hidden="1">
      <c r="B12537" s="2"/>
      <c r="C12537" s="2"/>
    </row>
    <row r="12538" spans="2:3" hidden="1">
      <c r="B12538" s="2"/>
      <c r="C12538" s="2"/>
    </row>
    <row r="12539" spans="2:3" hidden="1">
      <c r="B12539" s="2"/>
      <c r="C12539" s="2"/>
    </row>
    <row r="12540" spans="2:3" hidden="1">
      <c r="B12540" s="2"/>
      <c r="C12540" s="2"/>
    </row>
    <row r="12541" spans="2:3" hidden="1">
      <c r="B12541" s="2"/>
      <c r="C12541" s="2"/>
    </row>
    <row r="12542" spans="2:3" hidden="1">
      <c r="B12542" s="2"/>
      <c r="C12542" s="2"/>
    </row>
    <row r="12543" spans="2:3" hidden="1">
      <c r="B12543" s="2"/>
      <c r="C12543" s="2"/>
    </row>
    <row r="12544" spans="2:3" hidden="1">
      <c r="B12544" s="2"/>
      <c r="C12544" s="2"/>
    </row>
    <row r="12545" spans="2:3" hidden="1">
      <c r="B12545" s="2"/>
      <c r="C12545" s="2"/>
    </row>
    <row r="12546" spans="2:3" hidden="1">
      <c r="B12546" s="2"/>
      <c r="C12546" s="2"/>
    </row>
    <row r="12547" spans="2:3" hidden="1">
      <c r="B12547" s="2"/>
      <c r="C12547" s="2"/>
    </row>
    <row r="12548" spans="2:3" hidden="1">
      <c r="B12548" s="2"/>
      <c r="C12548" s="2"/>
    </row>
    <row r="12549" spans="2:3" hidden="1">
      <c r="B12549" s="2"/>
      <c r="C12549" s="2"/>
    </row>
    <row r="12550" spans="2:3" hidden="1">
      <c r="B12550" s="2"/>
      <c r="C12550" s="2"/>
    </row>
    <row r="12551" spans="2:3" hidden="1">
      <c r="B12551" s="2"/>
      <c r="C12551" s="2"/>
    </row>
    <row r="12552" spans="2:3" hidden="1">
      <c r="B12552" s="2"/>
      <c r="C12552" s="2"/>
    </row>
    <row r="12553" spans="2:3" hidden="1">
      <c r="B12553" s="2"/>
      <c r="C12553" s="2"/>
    </row>
    <row r="12554" spans="2:3" hidden="1">
      <c r="B12554" s="2"/>
      <c r="C12554" s="2"/>
    </row>
    <row r="12555" spans="2:3" hidden="1">
      <c r="B12555" s="2"/>
      <c r="C12555" s="2"/>
    </row>
    <row r="12556" spans="2:3" hidden="1">
      <c r="B12556" s="2"/>
      <c r="C12556" s="2"/>
    </row>
    <row r="12557" spans="2:3" hidden="1">
      <c r="B12557" s="2"/>
      <c r="C12557" s="2"/>
    </row>
    <row r="12558" spans="2:3" hidden="1">
      <c r="B12558" s="2"/>
      <c r="C12558" s="2"/>
    </row>
    <row r="12559" spans="2:3" hidden="1">
      <c r="B12559" s="2"/>
      <c r="C12559" s="2"/>
    </row>
    <row r="12560" spans="2:3" hidden="1">
      <c r="B12560" s="2"/>
      <c r="C12560" s="2"/>
    </row>
    <row r="12561" spans="2:3" hidden="1">
      <c r="B12561" s="2"/>
      <c r="C12561" s="2"/>
    </row>
    <row r="12562" spans="2:3" hidden="1">
      <c r="B12562" s="2"/>
      <c r="C12562" s="2"/>
    </row>
    <row r="12563" spans="2:3" hidden="1">
      <c r="B12563" s="2"/>
      <c r="C12563" s="2"/>
    </row>
    <row r="12564" spans="2:3" hidden="1">
      <c r="B12564" s="2"/>
      <c r="C12564" s="2"/>
    </row>
    <row r="12565" spans="2:3" hidden="1">
      <c r="B12565" s="2"/>
      <c r="C12565" s="2"/>
    </row>
    <row r="12566" spans="2:3" hidden="1">
      <c r="B12566" s="2"/>
      <c r="C12566" s="2"/>
    </row>
    <row r="12567" spans="2:3" hidden="1">
      <c r="B12567" s="2"/>
      <c r="C12567" s="2"/>
    </row>
    <row r="12568" spans="2:3" hidden="1">
      <c r="B12568" s="2"/>
      <c r="C12568" s="2"/>
    </row>
    <row r="12569" spans="2:3" hidden="1">
      <c r="B12569" s="2"/>
      <c r="C12569" s="2"/>
    </row>
    <row r="12570" spans="2:3" hidden="1">
      <c r="B12570" s="2"/>
      <c r="C12570" s="2"/>
    </row>
    <row r="12571" spans="2:3" hidden="1">
      <c r="B12571" s="2"/>
      <c r="C12571" s="2"/>
    </row>
    <row r="12572" spans="2:3" hidden="1">
      <c r="B12572" s="2"/>
      <c r="C12572" s="2"/>
    </row>
    <row r="12573" spans="2:3" hidden="1">
      <c r="B12573" s="2"/>
      <c r="C12573" s="2"/>
    </row>
    <row r="12574" spans="2:3" hidden="1">
      <c r="B12574" s="2"/>
      <c r="C12574" s="2"/>
    </row>
    <row r="12575" spans="2:3" hidden="1">
      <c r="B12575" s="2"/>
      <c r="C12575" s="2"/>
    </row>
    <row r="12576" spans="2:3" hidden="1">
      <c r="B12576" s="2"/>
      <c r="C12576" s="2"/>
    </row>
    <row r="12577" spans="2:3" hidden="1">
      <c r="B12577" s="2"/>
      <c r="C12577" s="2"/>
    </row>
    <row r="12578" spans="2:3" hidden="1">
      <c r="B12578" s="2"/>
      <c r="C12578" s="2"/>
    </row>
    <row r="12579" spans="2:3" hidden="1">
      <c r="B12579" s="2"/>
      <c r="C12579" s="2"/>
    </row>
    <row r="12580" spans="2:3" hidden="1">
      <c r="B12580" s="2"/>
      <c r="C12580" s="2"/>
    </row>
    <row r="12581" spans="2:3" hidden="1">
      <c r="B12581" s="2"/>
      <c r="C12581" s="2"/>
    </row>
    <row r="12582" spans="2:3" hidden="1">
      <c r="B12582" s="2"/>
      <c r="C12582" s="2"/>
    </row>
    <row r="12583" spans="2:3" hidden="1">
      <c r="B12583" s="2"/>
      <c r="C12583" s="2"/>
    </row>
    <row r="12584" spans="2:3" hidden="1">
      <c r="B12584" s="2"/>
      <c r="C12584" s="2"/>
    </row>
    <row r="12585" spans="2:3" hidden="1">
      <c r="B12585" s="2"/>
      <c r="C12585" s="2"/>
    </row>
    <row r="12586" spans="2:3" hidden="1">
      <c r="B12586" s="2"/>
      <c r="C12586" s="2"/>
    </row>
    <row r="12587" spans="2:3" hidden="1">
      <c r="B12587" s="2"/>
      <c r="C12587" s="2"/>
    </row>
    <row r="12588" spans="2:3" hidden="1">
      <c r="B12588" s="2"/>
      <c r="C12588" s="2"/>
    </row>
    <row r="12589" spans="2:3" hidden="1">
      <c r="B12589" s="2"/>
      <c r="C12589" s="2"/>
    </row>
    <row r="12590" spans="2:3" hidden="1">
      <c r="B12590" s="2"/>
      <c r="C12590" s="2"/>
    </row>
    <row r="12591" spans="2:3" hidden="1">
      <c r="B12591" s="2"/>
      <c r="C12591" s="2"/>
    </row>
    <row r="12592" spans="2:3" hidden="1">
      <c r="B12592" s="2"/>
      <c r="C12592" s="2"/>
    </row>
    <row r="12593" spans="2:3" hidden="1">
      <c r="B12593" s="2"/>
      <c r="C12593" s="2"/>
    </row>
    <row r="12594" spans="2:3" hidden="1">
      <c r="B12594" s="2"/>
      <c r="C12594" s="2"/>
    </row>
    <row r="12595" spans="2:3" hidden="1">
      <c r="B12595" s="2"/>
      <c r="C12595" s="2"/>
    </row>
    <row r="12596" spans="2:3" hidden="1">
      <c r="B12596" s="2"/>
      <c r="C12596" s="2"/>
    </row>
    <row r="12597" spans="2:3" hidden="1">
      <c r="B12597" s="2"/>
      <c r="C12597" s="2"/>
    </row>
    <row r="12598" spans="2:3" hidden="1">
      <c r="B12598" s="2"/>
      <c r="C12598" s="2"/>
    </row>
    <row r="12599" spans="2:3" hidden="1">
      <c r="B12599" s="2"/>
      <c r="C12599" s="2"/>
    </row>
    <row r="12600" spans="2:3" hidden="1">
      <c r="B12600" s="2"/>
      <c r="C12600" s="2"/>
    </row>
    <row r="12601" spans="2:3" hidden="1">
      <c r="B12601" s="2"/>
      <c r="C12601" s="2"/>
    </row>
    <row r="12602" spans="2:3" hidden="1">
      <c r="B12602" s="2"/>
      <c r="C12602" s="2"/>
    </row>
    <row r="12603" spans="2:3" hidden="1">
      <c r="B12603" s="2"/>
      <c r="C12603" s="2"/>
    </row>
    <row r="12604" spans="2:3" hidden="1">
      <c r="B12604" s="2"/>
      <c r="C12604" s="2"/>
    </row>
    <row r="12605" spans="2:3" hidden="1">
      <c r="B12605" s="2"/>
      <c r="C12605" s="2"/>
    </row>
    <row r="12606" spans="2:3" hidden="1">
      <c r="B12606" s="2"/>
      <c r="C12606" s="2"/>
    </row>
    <row r="12607" spans="2:3" hidden="1">
      <c r="B12607" s="2"/>
      <c r="C12607" s="2"/>
    </row>
    <row r="12608" spans="2:3" hidden="1">
      <c r="B12608" s="2"/>
      <c r="C12608" s="2"/>
    </row>
    <row r="12609" spans="2:3" hidden="1">
      <c r="B12609" s="2"/>
      <c r="C12609" s="2"/>
    </row>
    <row r="12610" spans="2:3" hidden="1">
      <c r="B12610" s="2"/>
      <c r="C12610" s="2"/>
    </row>
    <row r="12611" spans="2:3" hidden="1">
      <c r="B12611" s="2"/>
      <c r="C12611" s="2"/>
    </row>
    <row r="12612" spans="2:3" hidden="1">
      <c r="B12612" s="2"/>
      <c r="C12612" s="2"/>
    </row>
    <row r="12613" spans="2:3" hidden="1">
      <c r="B12613" s="2"/>
      <c r="C12613" s="2"/>
    </row>
    <row r="12614" spans="2:3" hidden="1">
      <c r="B12614" s="2"/>
      <c r="C12614" s="2"/>
    </row>
    <row r="12615" spans="2:3" hidden="1">
      <c r="B12615" s="2"/>
      <c r="C12615" s="2"/>
    </row>
    <row r="12616" spans="2:3" hidden="1">
      <c r="B12616" s="2"/>
      <c r="C12616" s="2"/>
    </row>
    <row r="12617" spans="2:3" hidden="1">
      <c r="B12617" s="2"/>
      <c r="C12617" s="2"/>
    </row>
    <row r="12618" spans="2:3" hidden="1">
      <c r="B12618" s="2"/>
      <c r="C12618" s="2"/>
    </row>
    <row r="12619" spans="2:3" hidden="1">
      <c r="B12619" s="2"/>
      <c r="C12619" s="2"/>
    </row>
    <row r="12620" spans="2:3" hidden="1">
      <c r="B12620" s="2"/>
      <c r="C12620" s="2"/>
    </row>
    <row r="12621" spans="2:3" hidden="1">
      <c r="B12621" s="2"/>
      <c r="C12621" s="2"/>
    </row>
    <row r="12622" spans="2:3" hidden="1">
      <c r="B12622" s="2"/>
      <c r="C12622" s="2"/>
    </row>
    <row r="12623" spans="2:3" hidden="1">
      <c r="B12623" s="2"/>
      <c r="C12623" s="2"/>
    </row>
    <row r="12624" spans="2:3" hidden="1">
      <c r="B12624" s="2"/>
      <c r="C12624" s="2"/>
    </row>
    <row r="12625" spans="2:3" hidden="1">
      <c r="B12625" s="2"/>
      <c r="C12625" s="2"/>
    </row>
    <row r="12626" spans="2:3" hidden="1">
      <c r="B12626" s="2"/>
      <c r="C12626" s="2"/>
    </row>
    <row r="12627" spans="2:3" hidden="1">
      <c r="B12627" s="2"/>
      <c r="C12627" s="2"/>
    </row>
    <row r="12628" spans="2:3" hidden="1">
      <c r="B12628" s="2"/>
      <c r="C12628" s="2"/>
    </row>
    <row r="12629" spans="2:3" hidden="1">
      <c r="B12629" s="2"/>
      <c r="C12629" s="2"/>
    </row>
    <row r="12630" spans="2:3" hidden="1">
      <c r="B12630" s="2"/>
      <c r="C12630" s="2"/>
    </row>
    <row r="12631" spans="2:3" hidden="1">
      <c r="B12631" s="2"/>
      <c r="C12631" s="2"/>
    </row>
    <row r="12632" spans="2:3" hidden="1">
      <c r="B12632" s="2"/>
      <c r="C12632" s="2"/>
    </row>
    <row r="12633" spans="2:3" hidden="1">
      <c r="B12633" s="2"/>
      <c r="C12633" s="2"/>
    </row>
    <row r="12634" spans="2:3" hidden="1">
      <c r="B12634" s="2"/>
      <c r="C12634" s="2"/>
    </row>
    <row r="12635" spans="2:3" hidden="1">
      <c r="B12635" s="2"/>
      <c r="C12635" s="2"/>
    </row>
    <row r="12636" spans="2:3" hidden="1">
      <c r="B12636" s="2"/>
      <c r="C12636" s="2"/>
    </row>
    <row r="12637" spans="2:3" hidden="1">
      <c r="B12637" s="2"/>
      <c r="C12637" s="2"/>
    </row>
    <row r="12638" spans="2:3" hidden="1">
      <c r="B12638" s="2"/>
      <c r="C12638" s="2"/>
    </row>
    <row r="12639" spans="2:3" hidden="1">
      <c r="B12639" s="2"/>
      <c r="C12639" s="2"/>
    </row>
    <row r="12640" spans="2:3" hidden="1">
      <c r="B12640" s="2"/>
      <c r="C12640" s="2"/>
    </row>
    <row r="12641" spans="2:3" hidden="1">
      <c r="B12641" s="2"/>
      <c r="C12641" s="2"/>
    </row>
    <row r="12642" spans="2:3" hidden="1">
      <c r="B12642" s="2"/>
      <c r="C12642" s="2"/>
    </row>
    <row r="12643" spans="2:3" hidden="1">
      <c r="B12643" s="2"/>
      <c r="C12643" s="2"/>
    </row>
    <row r="12644" spans="2:3" hidden="1">
      <c r="B12644" s="2"/>
      <c r="C12644" s="2"/>
    </row>
    <row r="12645" spans="2:3" hidden="1">
      <c r="B12645" s="2"/>
      <c r="C12645" s="2"/>
    </row>
    <row r="12646" spans="2:3" hidden="1">
      <c r="B12646" s="2"/>
      <c r="C12646" s="2"/>
    </row>
    <row r="12647" spans="2:3" hidden="1">
      <c r="B12647" s="2"/>
      <c r="C12647" s="2"/>
    </row>
    <row r="12648" spans="2:3" hidden="1">
      <c r="B12648" s="2"/>
      <c r="C12648" s="2"/>
    </row>
    <row r="12649" spans="2:3" hidden="1">
      <c r="B12649" s="2"/>
      <c r="C12649" s="2"/>
    </row>
    <row r="12650" spans="2:3" hidden="1">
      <c r="B12650" s="2"/>
      <c r="C12650" s="2"/>
    </row>
    <row r="12651" spans="2:3" hidden="1">
      <c r="B12651" s="2"/>
      <c r="C12651" s="2"/>
    </row>
    <row r="12652" spans="2:3" hidden="1">
      <c r="B12652" s="2"/>
      <c r="C12652" s="2"/>
    </row>
    <row r="12653" spans="2:3" hidden="1">
      <c r="B12653" s="2"/>
      <c r="C12653" s="2"/>
    </row>
  </sheetData>
  <sheetProtection password="81B0" sheet="1" scenarios="1"/>
  <autoFilter ref="K1:K12653">
    <filterColumn colId="0">
      <filters>
        <filter val="1"/>
      </filters>
    </filterColumn>
  </autoFilter>
  <mergeCells count="856">
    <mergeCell ref="C4253:D4253"/>
    <mergeCell ref="C4258:D4258"/>
    <mergeCell ref="B4266:D4266"/>
    <mergeCell ref="B4268:D4268"/>
    <mergeCell ref="B4271:D4271"/>
    <mergeCell ref="B4303:D4303"/>
    <mergeCell ref="C4232:D4232"/>
    <mergeCell ref="C4235:D4235"/>
    <mergeCell ref="C4236:D4236"/>
    <mergeCell ref="C4244:D4244"/>
    <mergeCell ref="C4247:D4247"/>
    <mergeCell ref="C4248:D4248"/>
    <mergeCell ref="C4217:D4217"/>
    <mergeCell ref="C4218:D4218"/>
    <mergeCell ref="C4225:D4225"/>
    <mergeCell ref="C4229:D4229"/>
    <mergeCell ref="C4230:D4230"/>
    <mergeCell ref="C4231:D4231"/>
    <mergeCell ref="C4197:D4197"/>
    <mergeCell ref="C4198:D4198"/>
    <mergeCell ref="C4199:D4199"/>
    <mergeCell ref="C4200:D4200"/>
    <mergeCell ref="C4215:D4215"/>
    <mergeCell ref="C4216:D4216"/>
    <mergeCell ref="C4164:D4164"/>
    <mergeCell ref="C4165:D4165"/>
    <mergeCell ref="C4183:D4183"/>
    <mergeCell ref="C4187:D4187"/>
    <mergeCell ref="C4193:D4193"/>
    <mergeCell ref="C4196:D4196"/>
    <mergeCell ref="B4131:D4131"/>
    <mergeCell ref="B4133:D4133"/>
    <mergeCell ref="B4136:D4136"/>
    <mergeCell ref="C4147:D4147"/>
    <mergeCell ref="C4150:D4150"/>
    <mergeCell ref="C4156:D4156"/>
    <mergeCell ref="C4077:D4077"/>
    <mergeCell ref="C4082:D4082"/>
    <mergeCell ref="B4090:D4090"/>
    <mergeCell ref="B4092:D4092"/>
    <mergeCell ref="B4095:D4095"/>
    <mergeCell ref="B4127:D4127"/>
    <mergeCell ref="C4056:D4056"/>
    <mergeCell ref="C4059:D4059"/>
    <mergeCell ref="C4060:D4060"/>
    <mergeCell ref="C4068:D4068"/>
    <mergeCell ref="C4071:D4071"/>
    <mergeCell ref="C4072:D4072"/>
    <mergeCell ref="C4041:D4041"/>
    <mergeCell ref="C4042:D4042"/>
    <mergeCell ref="C4049:D4049"/>
    <mergeCell ref="C4053:D4053"/>
    <mergeCell ref="C4054:D4054"/>
    <mergeCell ref="C4055:D4055"/>
    <mergeCell ref="C4021:D4021"/>
    <mergeCell ref="C4022:D4022"/>
    <mergeCell ref="C4023:D4023"/>
    <mergeCell ref="C4024:D4024"/>
    <mergeCell ref="C4039:D4039"/>
    <mergeCell ref="C4040:D4040"/>
    <mergeCell ref="C3988:D3988"/>
    <mergeCell ref="C3989:D3989"/>
    <mergeCell ref="C4007:D4007"/>
    <mergeCell ref="C4011:D4011"/>
    <mergeCell ref="C4017:D4017"/>
    <mergeCell ref="C4020:D4020"/>
    <mergeCell ref="B3955:D3955"/>
    <mergeCell ref="B3957:D3957"/>
    <mergeCell ref="B3960:D3960"/>
    <mergeCell ref="C3971:D3971"/>
    <mergeCell ref="C3974:D3974"/>
    <mergeCell ref="C3980:D3980"/>
    <mergeCell ref="C3901:D3901"/>
    <mergeCell ref="C3906:D3906"/>
    <mergeCell ref="B3914:D3914"/>
    <mergeCell ref="B3916:D3916"/>
    <mergeCell ref="B3919:D3919"/>
    <mergeCell ref="B3951:D3951"/>
    <mergeCell ref="C3880:D3880"/>
    <mergeCell ref="C3883:D3883"/>
    <mergeCell ref="C3884:D3884"/>
    <mergeCell ref="C3892:D3892"/>
    <mergeCell ref="C3895:D3895"/>
    <mergeCell ref="C3896:D3896"/>
    <mergeCell ref="C3865:D3865"/>
    <mergeCell ref="C3866:D3866"/>
    <mergeCell ref="C3873:D3873"/>
    <mergeCell ref="C3877:D3877"/>
    <mergeCell ref="C3878:D3878"/>
    <mergeCell ref="C3879:D3879"/>
    <mergeCell ref="C3845:D3845"/>
    <mergeCell ref="C3846:D3846"/>
    <mergeCell ref="C3847:D3847"/>
    <mergeCell ref="C3848:D3848"/>
    <mergeCell ref="C3863:D3863"/>
    <mergeCell ref="C3864:D3864"/>
    <mergeCell ref="C3812:D3812"/>
    <mergeCell ref="C3813:D3813"/>
    <mergeCell ref="C3831:D3831"/>
    <mergeCell ref="C3835:D3835"/>
    <mergeCell ref="C3841:D3841"/>
    <mergeCell ref="C3844:D3844"/>
    <mergeCell ref="B3779:D3779"/>
    <mergeCell ref="B3781:D3781"/>
    <mergeCell ref="B3784:D3784"/>
    <mergeCell ref="C3795:D3795"/>
    <mergeCell ref="C3798:D3798"/>
    <mergeCell ref="C3804:D3804"/>
    <mergeCell ref="C3725:D3725"/>
    <mergeCell ref="C3730:D3730"/>
    <mergeCell ref="B3738:D3738"/>
    <mergeCell ref="B3740:D3740"/>
    <mergeCell ref="B3743:D3743"/>
    <mergeCell ref="B3775:D3775"/>
    <mergeCell ref="C3704:D3704"/>
    <mergeCell ref="C3707:D3707"/>
    <mergeCell ref="C3708:D3708"/>
    <mergeCell ref="C3716:D3716"/>
    <mergeCell ref="C3719:D3719"/>
    <mergeCell ref="C3720:D3720"/>
    <mergeCell ref="C3689:D3689"/>
    <mergeCell ref="C3690:D3690"/>
    <mergeCell ref="C3697:D3697"/>
    <mergeCell ref="C3701:D3701"/>
    <mergeCell ref="C3702:D3702"/>
    <mergeCell ref="C3703:D3703"/>
    <mergeCell ref="C3669:D3669"/>
    <mergeCell ref="C3670:D3670"/>
    <mergeCell ref="C3671:D3671"/>
    <mergeCell ref="C3672:D3672"/>
    <mergeCell ref="C3687:D3687"/>
    <mergeCell ref="C3688:D3688"/>
    <mergeCell ref="C3636:D3636"/>
    <mergeCell ref="C3637:D3637"/>
    <mergeCell ref="C3655:D3655"/>
    <mergeCell ref="C3659:D3659"/>
    <mergeCell ref="C3665:D3665"/>
    <mergeCell ref="C3668:D3668"/>
    <mergeCell ref="B3603:D3603"/>
    <mergeCell ref="B3605:D3605"/>
    <mergeCell ref="B3608:D3608"/>
    <mergeCell ref="C3619:D3619"/>
    <mergeCell ref="C3622:D3622"/>
    <mergeCell ref="C3628:D3628"/>
    <mergeCell ref="C3549:D3549"/>
    <mergeCell ref="C3554:D3554"/>
    <mergeCell ref="B3562:D3562"/>
    <mergeCell ref="B3564:D3564"/>
    <mergeCell ref="B3567:D3567"/>
    <mergeCell ref="B3599:D3599"/>
    <mergeCell ref="C3528:D3528"/>
    <mergeCell ref="C3531:D3531"/>
    <mergeCell ref="C3532:D3532"/>
    <mergeCell ref="C3540:D3540"/>
    <mergeCell ref="C3543:D3543"/>
    <mergeCell ref="C3544:D3544"/>
    <mergeCell ref="C3513:D3513"/>
    <mergeCell ref="C3514:D3514"/>
    <mergeCell ref="C3521:D3521"/>
    <mergeCell ref="C3525:D3525"/>
    <mergeCell ref="C3526:D3526"/>
    <mergeCell ref="C3527:D3527"/>
    <mergeCell ref="C3493:D3493"/>
    <mergeCell ref="C3494:D3494"/>
    <mergeCell ref="C3495:D3495"/>
    <mergeCell ref="C3496:D3496"/>
    <mergeCell ref="C3511:D3511"/>
    <mergeCell ref="C3512:D3512"/>
    <mergeCell ref="C3460:D3460"/>
    <mergeCell ref="C3461:D3461"/>
    <mergeCell ref="C3479:D3479"/>
    <mergeCell ref="C3483:D3483"/>
    <mergeCell ref="C3489:D3489"/>
    <mergeCell ref="C3492:D3492"/>
    <mergeCell ref="B3427:D3427"/>
    <mergeCell ref="B3429:D3429"/>
    <mergeCell ref="B3432:D3432"/>
    <mergeCell ref="C3443:D3443"/>
    <mergeCell ref="C3446:D3446"/>
    <mergeCell ref="C3452:D3452"/>
    <mergeCell ref="C3373:D3373"/>
    <mergeCell ref="C3378:D3378"/>
    <mergeCell ref="B3386:D3386"/>
    <mergeCell ref="B3388:D3388"/>
    <mergeCell ref="B3391:D3391"/>
    <mergeCell ref="B3423:D3423"/>
    <mergeCell ref="C3352:D3352"/>
    <mergeCell ref="C3355:D3355"/>
    <mergeCell ref="C3356:D3356"/>
    <mergeCell ref="C3364:D3364"/>
    <mergeCell ref="C3367:D3367"/>
    <mergeCell ref="C3368:D3368"/>
    <mergeCell ref="C3337:D3337"/>
    <mergeCell ref="C3338:D3338"/>
    <mergeCell ref="C3345:D3345"/>
    <mergeCell ref="C3349:D3349"/>
    <mergeCell ref="C3350:D3350"/>
    <mergeCell ref="C3351:D3351"/>
    <mergeCell ref="C3317:D3317"/>
    <mergeCell ref="C3318:D3318"/>
    <mergeCell ref="C3319:D3319"/>
    <mergeCell ref="C3320:D3320"/>
    <mergeCell ref="C3335:D3335"/>
    <mergeCell ref="C3336:D3336"/>
    <mergeCell ref="C3284:D3284"/>
    <mergeCell ref="C3285:D3285"/>
    <mergeCell ref="C3303:D3303"/>
    <mergeCell ref="C3307:D3307"/>
    <mergeCell ref="C3313:D3313"/>
    <mergeCell ref="C3316:D3316"/>
    <mergeCell ref="B3251:D3251"/>
    <mergeCell ref="B3253:D3253"/>
    <mergeCell ref="B3256:D3256"/>
    <mergeCell ref="C3267:D3267"/>
    <mergeCell ref="C3270:D3270"/>
    <mergeCell ref="C3276:D3276"/>
    <mergeCell ref="C3197:D3197"/>
    <mergeCell ref="C3202:D3202"/>
    <mergeCell ref="B3210:D3210"/>
    <mergeCell ref="B3212:D3212"/>
    <mergeCell ref="B3215:D3215"/>
    <mergeCell ref="B3247:D3247"/>
    <mergeCell ref="C3176:D3176"/>
    <mergeCell ref="C3179:D3179"/>
    <mergeCell ref="C3180:D3180"/>
    <mergeCell ref="C3188:D3188"/>
    <mergeCell ref="C3191:D3191"/>
    <mergeCell ref="C3192:D3192"/>
    <mergeCell ref="C3161:D3161"/>
    <mergeCell ref="C3162:D3162"/>
    <mergeCell ref="C3169:D3169"/>
    <mergeCell ref="C3173:D3173"/>
    <mergeCell ref="C3174:D3174"/>
    <mergeCell ref="C3175:D3175"/>
    <mergeCell ref="C3141:D3141"/>
    <mergeCell ref="C3142:D3142"/>
    <mergeCell ref="C3143:D3143"/>
    <mergeCell ref="C3144:D3144"/>
    <mergeCell ref="C3159:D3159"/>
    <mergeCell ref="C3160:D3160"/>
    <mergeCell ref="C3108:D3108"/>
    <mergeCell ref="C3109:D3109"/>
    <mergeCell ref="C3127:D3127"/>
    <mergeCell ref="C3131:D3131"/>
    <mergeCell ref="C3137:D3137"/>
    <mergeCell ref="C3140:D3140"/>
    <mergeCell ref="B3075:D3075"/>
    <mergeCell ref="B3077:D3077"/>
    <mergeCell ref="B3080:D3080"/>
    <mergeCell ref="C3091:D3091"/>
    <mergeCell ref="C3094:D3094"/>
    <mergeCell ref="C3100:D3100"/>
    <mergeCell ref="C3021:D3021"/>
    <mergeCell ref="C3026:D3026"/>
    <mergeCell ref="B3034:D3034"/>
    <mergeCell ref="B3036:D3036"/>
    <mergeCell ref="B3039:D3039"/>
    <mergeCell ref="B3071:D3071"/>
    <mergeCell ref="C3000:D3000"/>
    <mergeCell ref="C3003:D3003"/>
    <mergeCell ref="C3004:D3004"/>
    <mergeCell ref="C3012:D3012"/>
    <mergeCell ref="C3015:D3015"/>
    <mergeCell ref="C3016:D3016"/>
    <mergeCell ref="C2985:D2985"/>
    <mergeCell ref="C2986:D2986"/>
    <mergeCell ref="C2993:D2993"/>
    <mergeCell ref="C2997:D2997"/>
    <mergeCell ref="C2998:D2998"/>
    <mergeCell ref="C2999:D2999"/>
    <mergeCell ref="C2965:D2965"/>
    <mergeCell ref="C2966:D2966"/>
    <mergeCell ref="C2967:D2967"/>
    <mergeCell ref="C2968:D2968"/>
    <mergeCell ref="C2983:D2983"/>
    <mergeCell ref="C2984:D2984"/>
    <mergeCell ref="C2932:D2932"/>
    <mergeCell ref="C2933:D2933"/>
    <mergeCell ref="C2951:D2951"/>
    <mergeCell ref="C2955:D2955"/>
    <mergeCell ref="C2961:D2961"/>
    <mergeCell ref="C2964:D2964"/>
    <mergeCell ref="B2899:D2899"/>
    <mergeCell ref="B2901:D2901"/>
    <mergeCell ref="B2904:D2904"/>
    <mergeCell ref="C2915:D2915"/>
    <mergeCell ref="C2918:D2918"/>
    <mergeCell ref="C2924:D2924"/>
    <mergeCell ref="C2845:D2845"/>
    <mergeCell ref="C2850:D2850"/>
    <mergeCell ref="B2858:D2858"/>
    <mergeCell ref="B2860:D2860"/>
    <mergeCell ref="B2863:D2863"/>
    <mergeCell ref="B2895:D2895"/>
    <mergeCell ref="C2824:D2824"/>
    <mergeCell ref="C2827:D2827"/>
    <mergeCell ref="C2828:D2828"/>
    <mergeCell ref="C2836:D2836"/>
    <mergeCell ref="C2839:D2839"/>
    <mergeCell ref="C2840:D2840"/>
    <mergeCell ref="C2809:D2809"/>
    <mergeCell ref="C2810:D2810"/>
    <mergeCell ref="C2817:D2817"/>
    <mergeCell ref="C2821:D2821"/>
    <mergeCell ref="C2822:D2822"/>
    <mergeCell ref="C2823:D2823"/>
    <mergeCell ref="C2789:D2789"/>
    <mergeCell ref="C2790:D2790"/>
    <mergeCell ref="C2791:D2791"/>
    <mergeCell ref="C2792:D2792"/>
    <mergeCell ref="C2807:D2807"/>
    <mergeCell ref="C2808:D2808"/>
    <mergeCell ref="C2756:D2756"/>
    <mergeCell ref="C2757:D2757"/>
    <mergeCell ref="C2775:D2775"/>
    <mergeCell ref="C2779:D2779"/>
    <mergeCell ref="C2785:D2785"/>
    <mergeCell ref="C2788:D2788"/>
    <mergeCell ref="B2723:D2723"/>
    <mergeCell ref="B2725:D2725"/>
    <mergeCell ref="B2728:D2728"/>
    <mergeCell ref="C2739:D2739"/>
    <mergeCell ref="C2742:D2742"/>
    <mergeCell ref="C2748:D2748"/>
    <mergeCell ref="C2669:D2669"/>
    <mergeCell ref="C2674:D2674"/>
    <mergeCell ref="B2682:D2682"/>
    <mergeCell ref="B2684:D2684"/>
    <mergeCell ref="B2687:D2687"/>
    <mergeCell ref="B2719:D2719"/>
    <mergeCell ref="C2648:D2648"/>
    <mergeCell ref="C2651:D2651"/>
    <mergeCell ref="C2652:D2652"/>
    <mergeCell ref="C2660:D2660"/>
    <mergeCell ref="C2663:D2663"/>
    <mergeCell ref="C2664:D2664"/>
    <mergeCell ref="C2633:D2633"/>
    <mergeCell ref="C2634:D2634"/>
    <mergeCell ref="C2641:D2641"/>
    <mergeCell ref="C2645:D2645"/>
    <mergeCell ref="C2646:D2646"/>
    <mergeCell ref="C2647:D2647"/>
    <mergeCell ref="C2613:D2613"/>
    <mergeCell ref="C2614:D2614"/>
    <mergeCell ref="C2615:D2615"/>
    <mergeCell ref="C2616:D2616"/>
    <mergeCell ref="C2631:D2631"/>
    <mergeCell ref="C2632:D2632"/>
    <mergeCell ref="C2580:D2580"/>
    <mergeCell ref="C2581:D2581"/>
    <mergeCell ref="C2599:D2599"/>
    <mergeCell ref="C2603:D2603"/>
    <mergeCell ref="C2609:D2609"/>
    <mergeCell ref="C2612:D2612"/>
    <mergeCell ref="B2547:D2547"/>
    <mergeCell ref="B2549:D2549"/>
    <mergeCell ref="B2552:D2552"/>
    <mergeCell ref="C2563:D2563"/>
    <mergeCell ref="C2566:D2566"/>
    <mergeCell ref="C2572:D2572"/>
    <mergeCell ref="C2493:D2493"/>
    <mergeCell ref="C2498:D2498"/>
    <mergeCell ref="B2506:D2506"/>
    <mergeCell ref="B2508:D2508"/>
    <mergeCell ref="B2511:D2511"/>
    <mergeCell ref="B2543:D2543"/>
    <mergeCell ref="C2472:D2472"/>
    <mergeCell ref="C2475:D2475"/>
    <mergeCell ref="C2476:D2476"/>
    <mergeCell ref="C2484:D2484"/>
    <mergeCell ref="C2487:D2487"/>
    <mergeCell ref="C2488:D2488"/>
    <mergeCell ref="C2457:D2457"/>
    <mergeCell ref="C2458:D2458"/>
    <mergeCell ref="C2465:D2465"/>
    <mergeCell ref="C2469:D2469"/>
    <mergeCell ref="C2470:D2470"/>
    <mergeCell ref="C2471:D2471"/>
    <mergeCell ref="C2437:D2437"/>
    <mergeCell ref="C2438:D2438"/>
    <mergeCell ref="C2439:D2439"/>
    <mergeCell ref="C2440:D2440"/>
    <mergeCell ref="C2455:D2455"/>
    <mergeCell ref="C2456:D2456"/>
    <mergeCell ref="C2404:D2404"/>
    <mergeCell ref="C2405:D2405"/>
    <mergeCell ref="C2423:D2423"/>
    <mergeCell ref="C2427:D2427"/>
    <mergeCell ref="C2433:D2433"/>
    <mergeCell ref="C2436:D2436"/>
    <mergeCell ref="B2371:D2371"/>
    <mergeCell ref="B2373:D2373"/>
    <mergeCell ref="B2376:D2376"/>
    <mergeCell ref="C2387:D2387"/>
    <mergeCell ref="C2390:D2390"/>
    <mergeCell ref="C2396:D2396"/>
    <mergeCell ref="C2317:D2317"/>
    <mergeCell ref="C2322:D2322"/>
    <mergeCell ref="B2330:D2330"/>
    <mergeCell ref="B2332:D2332"/>
    <mergeCell ref="B2335:D2335"/>
    <mergeCell ref="B2367:D2367"/>
    <mergeCell ref="C2296:D2296"/>
    <mergeCell ref="C2299:D2299"/>
    <mergeCell ref="C2300:D2300"/>
    <mergeCell ref="C2308:D2308"/>
    <mergeCell ref="C2311:D2311"/>
    <mergeCell ref="C2312:D2312"/>
    <mergeCell ref="C2281:D2281"/>
    <mergeCell ref="C2282:D2282"/>
    <mergeCell ref="C2289:D2289"/>
    <mergeCell ref="C2293:D2293"/>
    <mergeCell ref="C2294:D2294"/>
    <mergeCell ref="C2295:D2295"/>
    <mergeCell ref="C2261:D2261"/>
    <mergeCell ref="C2262:D2262"/>
    <mergeCell ref="C2263:D2263"/>
    <mergeCell ref="C2264:D2264"/>
    <mergeCell ref="C2279:D2279"/>
    <mergeCell ref="C2280:D2280"/>
    <mergeCell ref="C2228:D2228"/>
    <mergeCell ref="C2229:D2229"/>
    <mergeCell ref="C2247:D2247"/>
    <mergeCell ref="C2251:D2251"/>
    <mergeCell ref="C2257:D2257"/>
    <mergeCell ref="C2260:D2260"/>
    <mergeCell ref="B2195:D2195"/>
    <mergeCell ref="B2197:D2197"/>
    <mergeCell ref="B2200:D2200"/>
    <mergeCell ref="C2211:D2211"/>
    <mergeCell ref="C2214:D2214"/>
    <mergeCell ref="C2220:D2220"/>
    <mergeCell ref="C2141:D2141"/>
    <mergeCell ref="C2146:D2146"/>
    <mergeCell ref="B2154:D2154"/>
    <mergeCell ref="B2156:D2156"/>
    <mergeCell ref="B2159:D2159"/>
    <mergeCell ref="B2191:D2191"/>
    <mergeCell ref="C2120:D2120"/>
    <mergeCell ref="C2123:D2123"/>
    <mergeCell ref="C2124:D2124"/>
    <mergeCell ref="C2132:D2132"/>
    <mergeCell ref="C2135:D2135"/>
    <mergeCell ref="C2136:D2136"/>
    <mergeCell ref="C2105:D2105"/>
    <mergeCell ref="C2106:D2106"/>
    <mergeCell ref="C2113:D2113"/>
    <mergeCell ref="C2117:D2117"/>
    <mergeCell ref="C2118:D2118"/>
    <mergeCell ref="C2119:D2119"/>
    <mergeCell ref="C2085:D2085"/>
    <mergeCell ref="C2086:D2086"/>
    <mergeCell ref="C2087:D2087"/>
    <mergeCell ref="C2088:D2088"/>
    <mergeCell ref="C2103:D2103"/>
    <mergeCell ref="C2104:D2104"/>
    <mergeCell ref="C2052:D2052"/>
    <mergeCell ref="C2053:D2053"/>
    <mergeCell ref="C2071:D2071"/>
    <mergeCell ref="C2075:D2075"/>
    <mergeCell ref="C2081:D2081"/>
    <mergeCell ref="C2084:D2084"/>
    <mergeCell ref="B2019:D2019"/>
    <mergeCell ref="B2021:D2021"/>
    <mergeCell ref="B2024:D2024"/>
    <mergeCell ref="C2035:D2035"/>
    <mergeCell ref="C2038:D2038"/>
    <mergeCell ref="C2044:D2044"/>
    <mergeCell ref="C1965:D1965"/>
    <mergeCell ref="C1970:D1970"/>
    <mergeCell ref="B1978:D1978"/>
    <mergeCell ref="B1980:D1980"/>
    <mergeCell ref="B1983:D1983"/>
    <mergeCell ref="B2015:D2015"/>
    <mergeCell ref="C1944:D1944"/>
    <mergeCell ref="C1947:D1947"/>
    <mergeCell ref="C1948:D1948"/>
    <mergeCell ref="C1956:D1956"/>
    <mergeCell ref="C1959:D1959"/>
    <mergeCell ref="C1960:D1960"/>
    <mergeCell ref="C1929:D1929"/>
    <mergeCell ref="C1930:D1930"/>
    <mergeCell ref="C1937:D1937"/>
    <mergeCell ref="C1941:D1941"/>
    <mergeCell ref="C1942:D1942"/>
    <mergeCell ref="C1943:D1943"/>
    <mergeCell ref="C1909:D1909"/>
    <mergeCell ref="C1910:D1910"/>
    <mergeCell ref="C1911:D1911"/>
    <mergeCell ref="C1912:D1912"/>
    <mergeCell ref="C1927:D1927"/>
    <mergeCell ref="C1928:D1928"/>
    <mergeCell ref="C1876:D1876"/>
    <mergeCell ref="C1877:D1877"/>
    <mergeCell ref="C1895:D1895"/>
    <mergeCell ref="C1899:D1899"/>
    <mergeCell ref="C1905:D1905"/>
    <mergeCell ref="C1908:D1908"/>
    <mergeCell ref="B1843:D1843"/>
    <mergeCell ref="B1845:D1845"/>
    <mergeCell ref="B1848:D1848"/>
    <mergeCell ref="C1859:D1859"/>
    <mergeCell ref="C1862:D1862"/>
    <mergeCell ref="C1868:D1868"/>
    <mergeCell ref="C1789:D1789"/>
    <mergeCell ref="C1794:D1794"/>
    <mergeCell ref="B1802:D1802"/>
    <mergeCell ref="B1804:D1804"/>
    <mergeCell ref="B1807:D1807"/>
    <mergeCell ref="B1839:D1839"/>
    <mergeCell ref="C1768:D1768"/>
    <mergeCell ref="C1771:D1771"/>
    <mergeCell ref="C1772:D1772"/>
    <mergeCell ref="C1780:D1780"/>
    <mergeCell ref="C1783:D1783"/>
    <mergeCell ref="C1784:D1784"/>
    <mergeCell ref="C1753:D1753"/>
    <mergeCell ref="C1754:D1754"/>
    <mergeCell ref="C1761:D1761"/>
    <mergeCell ref="C1765:D1765"/>
    <mergeCell ref="C1766:D1766"/>
    <mergeCell ref="C1767:D1767"/>
    <mergeCell ref="C1733:D1733"/>
    <mergeCell ref="C1734:D1734"/>
    <mergeCell ref="C1735:D1735"/>
    <mergeCell ref="C1736:D1736"/>
    <mergeCell ref="C1751:D1751"/>
    <mergeCell ref="C1752:D1752"/>
    <mergeCell ref="C1700:D1700"/>
    <mergeCell ref="C1701:D1701"/>
    <mergeCell ref="C1719:D1719"/>
    <mergeCell ref="C1723:D1723"/>
    <mergeCell ref="C1729:D1729"/>
    <mergeCell ref="C1732:D1732"/>
    <mergeCell ref="B1667:D1667"/>
    <mergeCell ref="B1669:D1669"/>
    <mergeCell ref="B1672:D1672"/>
    <mergeCell ref="C1683:D1683"/>
    <mergeCell ref="C1686:D1686"/>
    <mergeCell ref="C1692:D1692"/>
    <mergeCell ref="C1613:D1613"/>
    <mergeCell ref="C1618:D1618"/>
    <mergeCell ref="B1626:D1626"/>
    <mergeCell ref="B1628:D1628"/>
    <mergeCell ref="B1631:D1631"/>
    <mergeCell ref="B1663:D1663"/>
    <mergeCell ref="C1592:D1592"/>
    <mergeCell ref="C1595:D1595"/>
    <mergeCell ref="C1596:D1596"/>
    <mergeCell ref="C1604:D1604"/>
    <mergeCell ref="C1607:D1607"/>
    <mergeCell ref="C1608:D1608"/>
    <mergeCell ref="C1577:D1577"/>
    <mergeCell ref="C1578:D1578"/>
    <mergeCell ref="C1585:D1585"/>
    <mergeCell ref="C1589:D1589"/>
    <mergeCell ref="C1590:D1590"/>
    <mergeCell ref="C1591:D1591"/>
    <mergeCell ref="C1557:D1557"/>
    <mergeCell ref="C1558:D1558"/>
    <mergeCell ref="C1559:D1559"/>
    <mergeCell ref="C1560:D1560"/>
    <mergeCell ref="C1575:D1575"/>
    <mergeCell ref="C1576:D1576"/>
    <mergeCell ref="C1524:D1524"/>
    <mergeCell ref="C1525:D1525"/>
    <mergeCell ref="C1543:D1543"/>
    <mergeCell ref="C1547:D1547"/>
    <mergeCell ref="C1553:D1553"/>
    <mergeCell ref="C1556:D1556"/>
    <mergeCell ref="B1491:D1491"/>
    <mergeCell ref="B1493:D1493"/>
    <mergeCell ref="B1496:D1496"/>
    <mergeCell ref="C1507:D1507"/>
    <mergeCell ref="C1510:D1510"/>
    <mergeCell ref="C1516:D1516"/>
    <mergeCell ref="C1437:D1437"/>
    <mergeCell ref="C1442:D1442"/>
    <mergeCell ref="B1450:D1450"/>
    <mergeCell ref="B1452:D1452"/>
    <mergeCell ref="B1455:D1455"/>
    <mergeCell ref="B1487:D1487"/>
    <mergeCell ref="C1416:D1416"/>
    <mergeCell ref="C1419:D1419"/>
    <mergeCell ref="C1420:D1420"/>
    <mergeCell ref="C1428:D1428"/>
    <mergeCell ref="C1431:D1431"/>
    <mergeCell ref="C1432:D1432"/>
    <mergeCell ref="C1401:D1401"/>
    <mergeCell ref="C1402:D1402"/>
    <mergeCell ref="C1409:D1409"/>
    <mergeCell ref="C1413:D1413"/>
    <mergeCell ref="C1414:D1414"/>
    <mergeCell ref="C1415:D1415"/>
    <mergeCell ref="C1381:D1381"/>
    <mergeCell ref="C1382:D1382"/>
    <mergeCell ref="C1383:D1383"/>
    <mergeCell ref="C1384:D1384"/>
    <mergeCell ref="C1399:D1399"/>
    <mergeCell ref="C1400:D1400"/>
    <mergeCell ref="C1348:D1348"/>
    <mergeCell ref="C1349:D1349"/>
    <mergeCell ref="C1367:D1367"/>
    <mergeCell ref="C1371:D1371"/>
    <mergeCell ref="C1377:D1377"/>
    <mergeCell ref="C1380:D1380"/>
    <mergeCell ref="B1315:D1315"/>
    <mergeCell ref="B1317:D1317"/>
    <mergeCell ref="B1320:D1320"/>
    <mergeCell ref="C1331:D1331"/>
    <mergeCell ref="C1334:D1334"/>
    <mergeCell ref="C1340:D1340"/>
    <mergeCell ref="C1261:D1261"/>
    <mergeCell ref="C1266:D1266"/>
    <mergeCell ref="B1274:D1274"/>
    <mergeCell ref="B1276:D1276"/>
    <mergeCell ref="B1279:D1279"/>
    <mergeCell ref="B1311:D1311"/>
    <mergeCell ref="C1240:D1240"/>
    <mergeCell ref="C1243:D1243"/>
    <mergeCell ref="C1244:D1244"/>
    <mergeCell ref="C1252:D1252"/>
    <mergeCell ref="C1255:D1255"/>
    <mergeCell ref="C1256:D1256"/>
    <mergeCell ref="C1225:D1225"/>
    <mergeCell ref="C1226:D1226"/>
    <mergeCell ref="C1233:D1233"/>
    <mergeCell ref="C1237:D1237"/>
    <mergeCell ref="C1238:D1238"/>
    <mergeCell ref="C1239:D1239"/>
    <mergeCell ref="C1205:D1205"/>
    <mergeCell ref="C1206:D1206"/>
    <mergeCell ref="C1207:D1207"/>
    <mergeCell ref="C1208:D1208"/>
    <mergeCell ref="C1223:D1223"/>
    <mergeCell ref="C1224:D1224"/>
    <mergeCell ref="C1172:D1172"/>
    <mergeCell ref="C1173:D1173"/>
    <mergeCell ref="C1191:D1191"/>
    <mergeCell ref="C1195:D1195"/>
    <mergeCell ref="C1201:D1201"/>
    <mergeCell ref="C1204:D1204"/>
    <mergeCell ref="B1139:D1139"/>
    <mergeCell ref="B1141:D1141"/>
    <mergeCell ref="B1144:D1144"/>
    <mergeCell ref="C1155:D1155"/>
    <mergeCell ref="C1158:D1158"/>
    <mergeCell ref="C1164:D1164"/>
    <mergeCell ref="C1085:D1085"/>
    <mergeCell ref="C1090:D1090"/>
    <mergeCell ref="B1098:D1098"/>
    <mergeCell ref="B1100:D1100"/>
    <mergeCell ref="B1103:D1103"/>
    <mergeCell ref="B1135:D1135"/>
    <mergeCell ref="C1064:D1064"/>
    <mergeCell ref="C1067:D1067"/>
    <mergeCell ref="C1068:D1068"/>
    <mergeCell ref="C1076:D1076"/>
    <mergeCell ref="C1079:D1079"/>
    <mergeCell ref="C1080:D1080"/>
    <mergeCell ref="C1049:D1049"/>
    <mergeCell ref="C1050:D1050"/>
    <mergeCell ref="C1057:D1057"/>
    <mergeCell ref="C1061:D1061"/>
    <mergeCell ref="C1062:D1062"/>
    <mergeCell ref="C1063:D1063"/>
    <mergeCell ref="C1029:D1029"/>
    <mergeCell ref="C1030:D1030"/>
    <mergeCell ref="C1031:D1031"/>
    <mergeCell ref="C1032:D1032"/>
    <mergeCell ref="C1047:D1047"/>
    <mergeCell ref="C1048:D1048"/>
    <mergeCell ref="C996:D996"/>
    <mergeCell ref="C997:D997"/>
    <mergeCell ref="C1015:D1015"/>
    <mergeCell ref="C1019:D1019"/>
    <mergeCell ref="C1025:D1025"/>
    <mergeCell ref="C1028:D1028"/>
    <mergeCell ref="B963:D963"/>
    <mergeCell ref="B965:D965"/>
    <mergeCell ref="B968:D968"/>
    <mergeCell ref="C979:D979"/>
    <mergeCell ref="C982:D982"/>
    <mergeCell ref="C988:D988"/>
    <mergeCell ref="C909:D909"/>
    <mergeCell ref="C914:D914"/>
    <mergeCell ref="B922:D922"/>
    <mergeCell ref="B924:D924"/>
    <mergeCell ref="B927:D927"/>
    <mergeCell ref="B959:D959"/>
    <mergeCell ref="C888:D888"/>
    <mergeCell ref="C891:D891"/>
    <mergeCell ref="C892:D892"/>
    <mergeCell ref="C900:D900"/>
    <mergeCell ref="C903:D903"/>
    <mergeCell ref="C904:D904"/>
    <mergeCell ref="C873:D873"/>
    <mergeCell ref="C874:D874"/>
    <mergeCell ref="C881:D881"/>
    <mergeCell ref="C885:D885"/>
    <mergeCell ref="C886:D886"/>
    <mergeCell ref="C887:D887"/>
    <mergeCell ref="C853:D853"/>
    <mergeCell ref="C854:D854"/>
    <mergeCell ref="C855:D855"/>
    <mergeCell ref="C856:D856"/>
    <mergeCell ref="C871:D871"/>
    <mergeCell ref="C872:D872"/>
    <mergeCell ref="C820:D820"/>
    <mergeCell ref="C821:D821"/>
    <mergeCell ref="C839:D839"/>
    <mergeCell ref="C843:D843"/>
    <mergeCell ref="C849:D849"/>
    <mergeCell ref="C852:D852"/>
    <mergeCell ref="B787:D787"/>
    <mergeCell ref="B789:D789"/>
    <mergeCell ref="B792:D792"/>
    <mergeCell ref="C803:D803"/>
    <mergeCell ref="C806:D806"/>
    <mergeCell ref="C812:D812"/>
    <mergeCell ref="C733:D733"/>
    <mergeCell ref="C738:D738"/>
    <mergeCell ref="B746:D746"/>
    <mergeCell ref="B748:D748"/>
    <mergeCell ref="B751:D751"/>
    <mergeCell ref="B783:D783"/>
    <mergeCell ref="C712:D712"/>
    <mergeCell ref="C715:D715"/>
    <mergeCell ref="C716:D716"/>
    <mergeCell ref="C724:D724"/>
    <mergeCell ref="C727:D727"/>
    <mergeCell ref="C728:D728"/>
    <mergeCell ref="C697:D697"/>
    <mergeCell ref="C698:D698"/>
    <mergeCell ref="C705:D705"/>
    <mergeCell ref="C709:D709"/>
    <mergeCell ref="C710:D710"/>
    <mergeCell ref="C711:D711"/>
    <mergeCell ref="C677:D677"/>
    <mergeCell ref="C678:D678"/>
    <mergeCell ref="C679:D679"/>
    <mergeCell ref="C680:D680"/>
    <mergeCell ref="C695:D695"/>
    <mergeCell ref="C696:D696"/>
    <mergeCell ref="C644:D644"/>
    <mergeCell ref="C645:D645"/>
    <mergeCell ref="C663:D663"/>
    <mergeCell ref="C667:D667"/>
    <mergeCell ref="C673:D673"/>
    <mergeCell ref="C676:D676"/>
    <mergeCell ref="B611:D611"/>
    <mergeCell ref="B613:D613"/>
    <mergeCell ref="B616:D616"/>
    <mergeCell ref="C627:D627"/>
    <mergeCell ref="C630:D630"/>
    <mergeCell ref="C636:D636"/>
    <mergeCell ref="C39:D39"/>
    <mergeCell ref="C187:D187"/>
    <mergeCell ref="B7:D7"/>
    <mergeCell ref="B9:D9"/>
    <mergeCell ref="B12:D12"/>
    <mergeCell ref="C22:D22"/>
    <mergeCell ref="C28:D28"/>
    <mergeCell ref="C33:D33"/>
    <mergeCell ref="B605:C605"/>
    <mergeCell ref="C255:D255"/>
    <mergeCell ref="C297:D297"/>
    <mergeCell ref="C272:D272"/>
    <mergeCell ref="C275:D275"/>
    <mergeCell ref="H607:J607"/>
    <mergeCell ref="H605:J605"/>
    <mergeCell ref="C284:D284"/>
    <mergeCell ref="C287:D287"/>
    <mergeCell ref="C288:D288"/>
    <mergeCell ref="C190:D190"/>
    <mergeCell ref="C196:D196"/>
    <mergeCell ref="B174:D174"/>
    <mergeCell ref="B176:D176"/>
    <mergeCell ref="B179:D179"/>
    <mergeCell ref="C269:D269"/>
    <mergeCell ref="C237:D237"/>
    <mergeCell ref="C238:D238"/>
    <mergeCell ref="C223:D223"/>
    <mergeCell ref="C204:D204"/>
    <mergeCell ref="C276:D276"/>
    <mergeCell ref="C205:D205"/>
    <mergeCell ref="C227:D227"/>
    <mergeCell ref="C233:D233"/>
    <mergeCell ref="C236:D236"/>
    <mergeCell ref="C240:D240"/>
    <mergeCell ref="C239:D239"/>
    <mergeCell ref="C256:D256"/>
    <mergeCell ref="C257:D257"/>
    <mergeCell ref="C258:D258"/>
    <mergeCell ref="C265:D265"/>
    <mergeCell ref="C270:D270"/>
    <mergeCell ref="C271:D271"/>
    <mergeCell ref="C293:D293"/>
    <mergeCell ref="C375:D375"/>
    <mergeCell ref="C383:D383"/>
    <mergeCell ref="B306:D306"/>
    <mergeCell ref="B308:D308"/>
    <mergeCell ref="B311:D311"/>
    <mergeCell ref="B344:D344"/>
    <mergeCell ref="B449:D449"/>
    <mergeCell ref="C412:D412"/>
    <mergeCell ref="C424:D424"/>
    <mergeCell ref="B353:D353"/>
    <mergeCell ref="C361:D361"/>
    <mergeCell ref="B348:D348"/>
    <mergeCell ref="B350:D350"/>
    <mergeCell ref="C399:D399"/>
    <mergeCell ref="C388:D388"/>
    <mergeCell ref="C422:D422"/>
    <mergeCell ref="C402:D402"/>
    <mergeCell ref="C396:D396"/>
    <mergeCell ref="B451:D451"/>
    <mergeCell ref="B435:D435"/>
    <mergeCell ref="C391:D391"/>
    <mergeCell ref="C423:D423"/>
    <mergeCell ref="C426:D426"/>
    <mergeCell ref="B433:D433"/>
    <mergeCell ref="C405:D405"/>
    <mergeCell ref="B438:D438"/>
    <mergeCell ref="C425:D425"/>
    <mergeCell ref="C406:D406"/>
    <mergeCell ref="C409:D409"/>
    <mergeCell ref="C535:D535"/>
    <mergeCell ref="C541:D541"/>
    <mergeCell ref="C544:D544"/>
    <mergeCell ref="C461:D461"/>
    <mergeCell ref="C497:D497"/>
    <mergeCell ref="C502:D502"/>
    <mergeCell ref="C531:D531"/>
    <mergeCell ref="C591:D591"/>
    <mergeCell ref="C512:D512"/>
    <mergeCell ref="C536:D536"/>
    <mergeCell ref="C516:D516"/>
    <mergeCell ref="C521:D521"/>
    <mergeCell ref="C586:D586"/>
    <mergeCell ref="C478:D478"/>
    <mergeCell ref="C481:D481"/>
    <mergeCell ref="B454:D454"/>
    <mergeCell ref="C566:D566"/>
    <mergeCell ref="C503:D503"/>
    <mergeCell ref="C524:D524"/>
    <mergeCell ref="I9:J9"/>
    <mergeCell ref="I10:J12"/>
    <mergeCell ref="G603:J603"/>
    <mergeCell ref="G601:J601"/>
    <mergeCell ref="G604:J604"/>
    <mergeCell ref="B604:C604"/>
    <mergeCell ref="G600:J600"/>
    <mergeCell ref="C465:D465"/>
    <mergeCell ref="C468:D468"/>
    <mergeCell ref="C471:D471"/>
  </mergeCells>
  <phoneticPr fontId="3" type="noConversion"/>
  <conditionalFormatting sqref="E447:J447">
    <cfRule type="cellIs" dxfId="575" priority="696" stopIfTrue="1" operator="notEqual">
      <formula>0</formula>
    </cfRule>
  </conditionalFormatting>
  <conditionalFormatting sqref="F592:F595">
    <cfRule type="cellIs" dxfId="574" priority="694" stopIfTrue="1" operator="notEqual">
      <formula>0</formula>
    </cfRule>
  </conditionalFormatting>
  <conditionalFormatting sqref="E313">
    <cfRule type="cellIs" dxfId="573" priority="626" stopIfTrue="1" operator="equal">
      <formula>98</formula>
    </cfRule>
    <cfRule type="cellIs" dxfId="572" priority="627" stopIfTrue="1" operator="equal">
      <formula>96</formula>
    </cfRule>
    <cfRule type="cellIs" dxfId="571" priority="628" stopIfTrue="1" operator="equal">
      <formula>42</formula>
    </cfRule>
    <cfRule type="cellIs" dxfId="171" priority="629" stopIfTrue="1" operator="equal">
      <formula>97</formula>
    </cfRule>
    <cfRule type="cellIs" dxfId="170" priority="630" stopIfTrue="1" operator="equal">
      <formula>33</formula>
    </cfRule>
  </conditionalFormatting>
  <conditionalFormatting sqref="F179">
    <cfRule type="cellIs" dxfId="570" priority="620" stopIfTrue="1" operator="equal">
      <formula>0</formula>
    </cfRule>
  </conditionalFormatting>
  <conditionalFormatting sqref="F311">
    <cfRule type="cellIs" dxfId="569" priority="619" stopIfTrue="1" operator="equal">
      <formula>0</formula>
    </cfRule>
  </conditionalFormatting>
  <conditionalFormatting sqref="F353">
    <cfRule type="cellIs" dxfId="568" priority="618" stopIfTrue="1" operator="equal">
      <formula>0</formula>
    </cfRule>
  </conditionalFormatting>
  <conditionalFormatting sqref="F438">
    <cfRule type="cellIs" dxfId="567" priority="617" stopIfTrue="1" operator="equal">
      <formula>0</formula>
    </cfRule>
  </conditionalFormatting>
  <conditionalFormatting sqref="F454">
    <cfRule type="cellIs" dxfId="566" priority="616" stopIfTrue="1" operator="equal">
      <formula>0</formula>
    </cfRule>
  </conditionalFormatting>
  <conditionalFormatting sqref="E598:J598">
    <cfRule type="cellIs" dxfId="565" priority="615" stopIfTrue="1" operator="notEqual">
      <formula>0</formula>
    </cfRule>
  </conditionalFormatting>
  <conditionalFormatting sqref="E15">
    <cfRule type="cellIs" dxfId="564" priority="577" stopIfTrue="1" operator="equal">
      <formula>98</formula>
    </cfRule>
    <cfRule type="cellIs" dxfId="563" priority="579" stopIfTrue="1" operator="equal">
      <formula>96</formula>
    </cfRule>
    <cfRule type="cellIs" dxfId="562" priority="580" stopIfTrue="1" operator="equal">
      <formula>42</formula>
    </cfRule>
    <cfRule type="cellIs" dxfId="169" priority="581" stopIfTrue="1" operator="equal">
      <formula>97</formula>
    </cfRule>
    <cfRule type="cellIs" dxfId="168" priority="582" stopIfTrue="1" operator="equal">
      <formula>33</formula>
    </cfRule>
  </conditionalFormatting>
  <conditionalFormatting sqref="F15">
    <cfRule type="cellIs" dxfId="561" priority="573" stopIfTrue="1" operator="equal">
      <formula>"ЧУЖДИ СРЕДСТВА"</formula>
    </cfRule>
    <cfRule type="cellIs" dxfId="560" priority="574" stopIfTrue="1" operator="equal">
      <formula>"СЕС - ДМП"</formula>
    </cfRule>
    <cfRule type="cellIs" dxfId="559" priority="575" stopIfTrue="1" operator="equal">
      <formula>"СЕС - РА"</formula>
    </cfRule>
    <cfRule type="cellIs" dxfId="167" priority="576" stopIfTrue="1" operator="equal">
      <formula>"СЕС - ДЕС"</formula>
    </cfRule>
    <cfRule type="cellIs" dxfId="166" priority="578" stopIfTrue="1" operator="equal">
      <formula>"СЕС - КСФ"</formula>
    </cfRule>
  </conditionalFormatting>
  <conditionalFormatting sqref="E181">
    <cfRule type="cellIs" dxfId="558" priority="567" stopIfTrue="1" operator="equal">
      <formula>98</formula>
    </cfRule>
    <cfRule type="cellIs" dxfId="557" priority="569" stopIfTrue="1" operator="equal">
      <formula>96</formula>
    </cfRule>
    <cfRule type="cellIs" dxfId="556" priority="570" stopIfTrue="1" operator="equal">
      <formula>42</formula>
    </cfRule>
    <cfRule type="cellIs" dxfId="165" priority="571" stopIfTrue="1" operator="equal">
      <formula>97</formula>
    </cfRule>
    <cfRule type="cellIs" dxfId="164" priority="572" stopIfTrue="1" operator="equal">
      <formula>33</formula>
    </cfRule>
  </conditionalFormatting>
  <conditionalFormatting sqref="E355">
    <cfRule type="cellIs" dxfId="555" priority="557" stopIfTrue="1" operator="equal">
      <formula>98</formula>
    </cfRule>
    <cfRule type="cellIs" dxfId="554" priority="559" stopIfTrue="1" operator="equal">
      <formula>96</formula>
    </cfRule>
    <cfRule type="cellIs" dxfId="553" priority="560" stopIfTrue="1" operator="equal">
      <formula>42</formula>
    </cfRule>
    <cfRule type="cellIs" dxfId="163" priority="561" stopIfTrue="1" operator="equal">
      <formula>97</formula>
    </cfRule>
    <cfRule type="cellIs" dxfId="162" priority="562" stopIfTrue="1" operator="equal">
      <formula>33</formula>
    </cfRule>
  </conditionalFormatting>
  <conditionalFormatting sqref="E440">
    <cfRule type="cellIs" dxfId="552" priority="547" stopIfTrue="1" operator="equal">
      <formula>98</formula>
    </cfRule>
    <cfRule type="cellIs" dxfId="551" priority="549" stopIfTrue="1" operator="equal">
      <formula>96</formula>
    </cfRule>
    <cfRule type="cellIs" dxfId="550" priority="550" stopIfTrue="1" operator="equal">
      <formula>42</formula>
    </cfRule>
    <cfRule type="cellIs" dxfId="161" priority="551" stopIfTrue="1" operator="equal">
      <formula>97</formula>
    </cfRule>
    <cfRule type="cellIs" dxfId="160" priority="552" stopIfTrue="1" operator="equal">
      <formula>33</formula>
    </cfRule>
  </conditionalFormatting>
  <conditionalFormatting sqref="E456">
    <cfRule type="cellIs" dxfId="549" priority="537" stopIfTrue="1" operator="equal">
      <formula>98</formula>
    </cfRule>
    <cfRule type="cellIs" dxfId="548" priority="539" stopIfTrue="1" operator="equal">
      <formula>96</formula>
    </cfRule>
    <cfRule type="cellIs" dxfId="547" priority="540" stopIfTrue="1" operator="equal">
      <formula>42</formula>
    </cfRule>
    <cfRule type="cellIs" dxfId="159" priority="541" stopIfTrue="1" operator="equal">
      <formula>97</formula>
    </cfRule>
    <cfRule type="cellIs" dxfId="158" priority="542" stopIfTrue="1" operator="equal">
      <formula>33</formula>
    </cfRule>
  </conditionalFormatting>
  <conditionalFormatting sqref="F181">
    <cfRule type="cellIs" dxfId="546" priority="528" stopIfTrue="1" operator="equal">
      <formula>"ЧУЖДИ СРЕДСТВА"</formula>
    </cfRule>
    <cfRule type="cellIs" dxfId="545" priority="529" stopIfTrue="1" operator="equal">
      <formula>"СЕС - ДМП"</formula>
    </cfRule>
    <cfRule type="cellIs" dxfId="544" priority="530" stopIfTrue="1" operator="equal">
      <formula>"СЕС - РА"</formula>
    </cfRule>
    <cfRule type="cellIs" dxfId="157" priority="531" stopIfTrue="1" operator="equal">
      <formula>"СЕС - ДЕС"</formula>
    </cfRule>
    <cfRule type="cellIs" dxfId="156" priority="532" stopIfTrue="1" operator="equal">
      <formula>"СЕС - КСФ"</formula>
    </cfRule>
  </conditionalFormatting>
  <conditionalFormatting sqref="F313">
    <cfRule type="cellIs" dxfId="543" priority="523" stopIfTrue="1" operator="equal">
      <formula>"ЧУЖДИ СРЕДСТВА"</formula>
    </cfRule>
    <cfRule type="cellIs" dxfId="542" priority="524" stopIfTrue="1" operator="equal">
      <formula>"СЕС - ДМП"</formula>
    </cfRule>
    <cfRule type="cellIs" dxfId="541" priority="525" stopIfTrue="1" operator="equal">
      <formula>"СЕС - РА"</formula>
    </cfRule>
    <cfRule type="cellIs" dxfId="155" priority="526" stopIfTrue="1" operator="equal">
      <formula>"СЕС - ДЕС"</formula>
    </cfRule>
    <cfRule type="cellIs" dxfId="154" priority="527" stopIfTrue="1" operator="equal">
      <formula>"СЕС - КСФ"</formula>
    </cfRule>
  </conditionalFormatting>
  <conditionalFormatting sqref="F355">
    <cfRule type="cellIs" dxfId="540" priority="518" stopIfTrue="1" operator="equal">
      <formula>"ЧУЖДИ СРЕДСТВА"</formula>
    </cfRule>
    <cfRule type="cellIs" dxfId="539" priority="519" stopIfTrue="1" operator="equal">
      <formula>"СЕС - ДМП"</formula>
    </cfRule>
    <cfRule type="cellIs" dxfId="538" priority="520" stopIfTrue="1" operator="equal">
      <formula>"СЕС - РА"</formula>
    </cfRule>
    <cfRule type="cellIs" dxfId="153" priority="521" stopIfTrue="1" operator="equal">
      <formula>"СЕС - ДЕС"</formula>
    </cfRule>
    <cfRule type="cellIs" dxfId="152" priority="522" stopIfTrue="1" operator="equal">
      <formula>"СЕС - КСФ"</formula>
    </cfRule>
  </conditionalFormatting>
  <conditionalFormatting sqref="F440">
    <cfRule type="cellIs" dxfId="537" priority="513" stopIfTrue="1" operator="equal">
      <formula>"ЧУЖДИ СРЕДСТВА"</formula>
    </cfRule>
    <cfRule type="cellIs" dxfId="536" priority="514" stopIfTrue="1" operator="equal">
      <formula>"СЕС - ДМП"</formula>
    </cfRule>
    <cfRule type="cellIs" dxfId="535" priority="515" stopIfTrue="1" operator="equal">
      <formula>"СЕС - РА"</formula>
    </cfRule>
    <cfRule type="cellIs" dxfId="151" priority="516" stopIfTrue="1" operator="equal">
      <formula>"СЕС - ДЕС"</formula>
    </cfRule>
    <cfRule type="cellIs" dxfId="150" priority="517" stopIfTrue="1" operator="equal">
      <formula>"СЕС - КСФ"</formula>
    </cfRule>
  </conditionalFormatting>
  <conditionalFormatting sqref="F456">
    <cfRule type="cellIs" dxfId="534" priority="508" stopIfTrue="1" operator="equal">
      <formula>"ЧУЖДИ СРЕДСТВА"</formula>
    </cfRule>
    <cfRule type="cellIs" dxfId="533" priority="509" stopIfTrue="1" operator="equal">
      <formula>"СЕС - ДМП"</formula>
    </cfRule>
    <cfRule type="cellIs" dxfId="532" priority="510" stopIfTrue="1" operator="equal">
      <formula>"СЕС - РА"</formula>
    </cfRule>
    <cfRule type="cellIs" dxfId="149" priority="511" stopIfTrue="1" operator="equal">
      <formula>"СЕС - ДЕС"</formula>
    </cfRule>
    <cfRule type="cellIs" dxfId="148" priority="512" stopIfTrue="1" operator="equal">
      <formula>"СЕС - КСФ"</formula>
    </cfRule>
  </conditionalFormatting>
  <conditionalFormatting sqref="D447">
    <cfRule type="cellIs" dxfId="531" priority="507" stopIfTrue="1" operator="notEqual">
      <formula>0</formula>
    </cfRule>
  </conditionalFormatting>
  <conditionalFormatting sqref="D598">
    <cfRule type="cellIs" dxfId="530" priority="506" stopIfTrue="1" operator="notEqual">
      <formula>0</formula>
    </cfRule>
  </conditionalFormatting>
  <conditionalFormatting sqref="I9:J9">
    <cfRule type="cellIs" dxfId="529" priority="498" stopIfTrue="1" operator="between">
      <formula>1000000000000</formula>
      <formula>9999999999999990</formula>
    </cfRule>
    <cfRule type="cellIs" dxfId="528" priority="499" stopIfTrue="1" operator="between">
      <formula>10000000000</formula>
      <formula>999999999999</formula>
    </cfRule>
    <cfRule type="cellIs" dxfId="527" priority="500" stopIfTrue="1" operator="between">
      <formula>1000000</formula>
      <formula>99999999</formula>
    </cfRule>
    <cfRule type="cellIs" dxfId="526" priority="501" stopIfTrue="1" operator="between">
      <formula>100</formula>
      <formula>9999</formula>
    </cfRule>
  </conditionalFormatting>
  <conditionalFormatting sqref="B587">
    <cfRule type="cellIs" dxfId="525" priority="496" stopIfTrue="1" operator="notEqual">
      <formula>0</formula>
    </cfRule>
  </conditionalFormatting>
  <conditionalFormatting sqref="E588">
    <cfRule type="expression" dxfId="524" priority="487" stopIfTrue="1">
      <formula>AND($F$12&lt;&gt;"9900",E588&lt;0)</formula>
    </cfRule>
  </conditionalFormatting>
  <conditionalFormatting sqref="E589">
    <cfRule type="expression" dxfId="523" priority="486" stopIfTrue="1">
      <formula>AND($F$12&lt;&gt;"9900",E589&gt;0)</formula>
    </cfRule>
  </conditionalFormatting>
  <conditionalFormatting sqref="B588">
    <cfRule type="cellIs" dxfId="522" priority="485" stopIfTrue="1" operator="notEqual">
      <formula>0</formula>
    </cfRule>
  </conditionalFormatting>
  <conditionalFormatting sqref="B589">
    <cfRule type="cellIs" dxfId="521" priority="484" stopIfTrue="1" operator="notEqual">
      <formula>0</formula>
    </cfRule>
  </conditionalFormatting>
  <conditionalFormatting sqref="B590">
    <cfRule type="cellIs" dxfId="520" priority="483" stopIfTrue="1" operator="notEqual">
      <formula>0</formula>
    </cfRule>
  </conditionalFormatting>
  <conditionalFormatting sqref="E590">
    <cfRule type="expression" dxfId="519" priority="482" stopIfTrue="1">
      <formula>AND($F$12&lt;&gt;"9900",E590&gt;0)</formula>
    </cfRule>
  </conditionalFormatting>
  <conditionalFormatting sqref="M567:M578">
    <cfRule type="cellIs" dxfId="518" priority="480" stopIfTrue="1" operator="notEqual">
      <formula>0</formula>
    </cfRule>
  </conditionalFormatting>
  <conditionalFormatting sqref="B568:B572">
    <cfRule type="cellIs" dxfId="517" priority="479" stopIfTrue="1" operator="notEqual">
      <formula>0</formula>
    </cfRule>
  </conditionalFormatting>
  <conditionalFormatting sqref="B581:B582">
    <cfRule type="cellIs" dxfId="516" priority="478" stopIfTrue="1" operator="notEqual">
      <formula>0</formula>
    </cfRule>
  </conditionalFormatting>
  <conditionalFormatting sqref="B573">
    <cfRule type="cellIs" dxfId="515" priority="477" stopIfTrue="1" operator="notEqual">
      <formula>0</formula>
    </cfRule>
  </conditionalFormatting>
  <conditionalFormatting sqref="B574:B578">
    <cfRule type="cellIs" dxfId="514" priority="476" stopIfTrue="1" operator="notEqual">
      <formula>0</formula>
    </cfRule>
  </conditionalFormatting>
  <conditionalFormatting sqref="B583:B584">
    <cfRule type="cellIs" dxfId="513" priority="475" stopIfTrue="1" operator="notEqual">
      <formula>0</formula>
    </cfRule>
  </conditionalFormatting>
  <conditionalFormatting sqref="M583">
    <cfRule type="cellIs" dxfId="512" priority="468" stopIfTrue="1" operator="notEqual">
      <formula>0</formula>
    </cfRule>
  </conditionalFormatting>
  <conditionalFormatting sqref="M584">
    <cfRule type="cellIs" dxfId="511" priority="467" stopIfTrue="1" operator="notEqual">
      <formula>0</formula>
    </cfRule>
  </conditionalFormatting>
  <conditionalFormatting sqref="M581">
    <cfRule type="cellIs" dxfId="510" priority="466" stopIfTrue="1" operator="notEqual">
      <formula>0</formula>
    </cfRule>
  </conditionalFormatting>
  <conditionalFormatting sqref="M582">
    <cfRule type="cellIs" dxfId="509" priority="465" stopIfTrue="1" operator="notEqual">
      <formula>0</formula>
    </cfRule>
  </conditionalFormatting>
  <conditionalFormatting sqref="M587:M590">
    <cfRule type="cellIs" dxfId="508" priority="463" stopIfTrue="1" operator="notEqual">
      <formula>0</formula>
    </cfRule>
  </conditionalFormatting>
  <conditionalFormatting sqref="E753:F753">
    <cfRule type="cellIs" dxfId="507" priority="458" stopIfTrue="1" operator="equal">
      <formula>98</formula>
    </cfRule>
    <cfRule type="cellIs" dxfId="506" priority="459" stopIfTrue="1" operator="equal">
      <formula>96</formula>
    </cfRule>
    <cfRule type="cellIs" dxfId="505" priority="460" stopIfTrue="1" operator="equal">
      <formula>42</formula>
    </cfRule>
    <cfRule type="cellIs" dxfId="147" priority="461" stopIfTrue="1" operator="equal">
      <formula>97</formula>
    </cfRule>
    <cfRule type="cellIs" dxfId="146" priority="462" stopIfTrue="1" operator="equal">
      <formula>33</formula>
    </cfRule>
  </conditionalFormatting>
  <conditionalFormatting sqref="D742">
    <cfRule type="cellIs" dxfId="504" priority="457" stopIfTrue="1" operator="equal">
      <formula>0</formula>
    </cfRule>
  </conditionalFormatting>
  <conditionalFormatting sqref="F616">
    <cfRule type="cellIs" dxfId="503" priority="456" stopIfTrue="1" operator="equal">
      <formula>0</formula>
    </cfRule>
  </conditionalFormatting>
  <conditionalFormatting sqref="F751">
    <cfRule type="cellIs" dxfId="502" priority="455" stopIfTrue="1" operator="equal">
      <formula>0</formula>
    </cfRule>
  </conditionalFormatting>
  <conditionalFormatting sqref="D625">
    <cfRule type="cellIs" dxfId="501" priority="454" stopIfTrue="1" operator="notEqual">
      <formula>"ИЗБЕРЕТЕ ДЕЙНОСТ"</formula>
    </cfRule>
  </conditionalFormatting>
  <conditionalFormatting sqref="C625">
    <cfRule type="cellIs" dxfId="500" priority="453" stopIfTrue="1" operator="notEqual">
      <formula>0</formula>
    </cfRule>
  </conditionalFormatting>
  <conditionalFormatting sqref="E618">
    <cfRule type="cellIs" dxfId="499" priority="448" stopIfTrue="1" operator="equal">
      <formula>98</formula>
    </cfRule>
    <cfRule type="cellIs" dxfId="498" priority="449" stopIfTrue="1" operator="equal">
      <formula>96</formula>
    </cfRule>
    <cfRule type="cellIs" dxfId="497" priority="450" stopIfTrue="1" operator="equal">
      <formula>42</formula>
    </cfRule>
    <cfRule type="cellIs" dxfId="145" priority="451" stopIfTrue="1" operator="equal">
      <formula>97</formula>
    </cfRule>
    <cfRule type="cellIs" dxfId="144" priority="452" stopIfTrue="1" operator="equal">
      <formula>33</formula>
    </cfRule>
  </conditionalFormatting>
  <conditionalFormatting sqref="F618">
    <cfRule type="cellIs" dxfId="496" priority="443" stopIfTrue="1" operator="equal">
      <formula>"ЧУЖДИ СРЕДСТВА"</formula>
    </cfRule>
    <cfRule type="cellIs" dxfId="495" priority="444" stopIfTrue="1" operator="equal">
      <formula>"СЕС - ДМП"</formula>
    </cfRule>
    <cfRule type="cellIs" dxfId="494" priority="445" stopIfTrue="1" operator="equal">
      <formula>"СЕС - РА"</formula>
    </cfRule>
    <cfRule type="cellIs" dxfId="143" priority="446" stopIfTrue="1" operator="equal">
      <formula>"СЕС - ДЕС"</formula>
    </cfRule>
    <cfRule type="cellIs" dxfId="142" priority="447" stopIfTrue="1" operator="equal">
      <formula>"СЕС - КСФ"</formula>
    </cfRule>
  </conditionalFormatting>
  <conditionalFormatting sqref="D623">
    <cfRule type="cellIs" dxfId="493" priority="442" stopIfTrue="1" operator="notEqual">
      <formula>"ИЗБЕРЕТЕ ОПЕРАТИВНА ПРОГРАМА "</formula>
    </cfRule>
  </conditionalFormatting>
  <conditionalFormatting sqref="C623">
    <cfRule type="cellIs" dxfId="492" priority="441" stopIfTrue="1" operator="notEqual">
      <formula>0</formula>
    </cfRule>
  </conditionalFormatting>
  <conditionalFormatting sqref="E929:F929">
    <cfRule type="cellIs" dxfId="491" priority="436" stopIfTrue="1" operator="equal">
      <formula>98</formula>
    </cfRule>
    <cfRule type="cellIs" dxfId="490" priority="437" stopIfTrue="1" operator="equal">
      <formula>96</formula>
    </cfRule>
    <cfRule type="cellIs" dxfId="489" priority="438" stopIfTrue="1" operator="equal">
      <formula>42</formula>
    </cfRule>
    <cfRule type="cellIs" dxfId="141" priority="439" stopIfTrue="1" operator="equal">
      <formula>97</formula>
    </cfRule>
    <cfRule type="cellIs" dxfId="140" priority="440" stopIfTrue="1" operator="equal">
      <formula>33</formula>
    </cfRule>
  </conditionalFormatting>
  <conditionalFormatting sqref="D918">
    <cfRule type="cellIs" dxfId="488" priority="435" stopIfTrue="1" operator="equal">
      <formula>0</formula>
    </cfRule>
  </conditionalFormatting>
  <conditionalFormatting sqref="F792">
    <cfRule type="cellIs" dxfId="487" priority="434" stopIfTrue="1" operator="equal">
      <formula>0</formula>
    </cfRule>
  </conditionalFormatting>
  <conditionalFormatting sqref="F927">
    <cfRule type="cellIs" dxfId="486" priority="433" stopIfTrue="1" operator="equal">
      <formula>0</formula>
    </cfRule>
  </conditionalFormatting>
  <conditionalFormatting sqref="D801">
    <cfRule type="cellIs" dxfId="485" priority="432" stopIfTrue="1" operator="notEqual">
      <formula>"ИЗБЕРЕТЕ ДЕЙНОСТ"</formula>
    </cfRule>
  </conditionalFormatting>
  <conditionalFormatting sqref="C801">
    <cfRule type="cellIs" dxfId="484" priority="431" stopIfTrue="1" operator="notEqual">
      <formula>0</formula>
    </cfRule>
  </conditionalFormatting>
  <conditionalFormatting sqref="E794">
    <cfRule type="cellIs" dxfId="483" priority="426" stopIfTrue="1" operator="equal">
      <formula>98</formula>
    </cfRule>
    <cfRule type="cellIs" dxfId="482" priority="427" stopIfTrue="1" operator="equal">
      <formula>96</formula>
    </cfRule>
    <cfRule type="cellIs" dxfId="481" priority="428" stopIfTrue="1" operator="equal">
      <formula>42</formula>
    </cfRule>
    <cfRule type="cellIs" dxfId="139" priority="429" stopIfTrue="1" operator="equal">
      <formula>97</formula>
    </cfRule>
    <cfRule type="cellIs" dxfId="138" priority="430" stopIfTrue="1" operator="equal">
      <formula>33</formula>
    </cfRule>
  </conditionalFormatting>
  <conditionalFormatting sqref="F794">
    <cfRule type="cellIs" dxfId="480" priority="421" stopIfTrue="1" operator="equal">
      <formula>"ЧУЖДИ СРЕДСТВА"</formula>
    </cfRule>
    <cfRule type="cellIs" dxfId="479" priority="422" stopIfTrue="1" operator="equal">
      <formula>"СЕС - ДМП"</formula>
    </cfRule>
    <cfRule type="cellIs" dxfId="478" priority="423" stopIfTrue="1" operator="equal">
      <formula>"СЕС - РА"</formula>
    </cfRule>
    <cfRule type="cellIs" dxfId="137" priority="424" stopIfTrue="1" operator="equal">
      <formula>"СЕС - ДЕС"</formula>
    </cfRule>
    <cfRule type="cellIs" dxfId="136" priority="425" stopIfTrue="1" operator="equal">
      <formula>"СЕС - КСФ"</formula>
    </cfRule>
  </conditionalFormatting>
  <conditionalFormatting sqref="D799">
    <cfRule type="cellIs" dxfId="477" priority="420" stopIfTrue="1" operator="notEqual">
      <formula>"ИЗБЕРЕТЕ ОПЕРАТИВНА ПРОГРАМА "</formula>
    </cfRule>
  </conditionalFormatting>
  <conditionalFormatting sqref="C799">
    <cfRule type="cellIs" dxfId="476" priority="419" stopIfTrue="1" operator="notEqual">
      <formula>0</formula>
    </cfRule>
  </conditionalFormatting>
  <conditionalFormatting sqref="E1105:F1105">
    <cfRule type="cellIs" dxfId="475" priority="414" stopIfTrue="1" operator="equal">
      <formula>98</formula>
    </cfRule>
    <cfRule type="cellIs" dxfId="474" priority="415" stopIfTrue="1" operator="equal">
      <formula>96</formula>
    </cfRule>
    <cfRule type="cellIs" dxfId="473" priority="416" stopIfTrue="1" operator="equal">
      <formula>42</formula>
    </cfRule>
    <cfRule type="cellIs" dxfId="135" priority="417" stopIfTrue="1" operator="equal">
      <formula>97</formula>
    </cfRule>
    <cfRule type="cellIs" dxfId="134" priority="418" stopIfTrue="1" operator="equal">
      <formula>33</formula>
    </cfRule>
  </conditionalFormatting>
  <conditionalFormatting sqref="D1094">
    <cfRule type="cellIs" dxfId="472" priority="413" stopIfTrue="1" operator="equal">
      <formula>0</formula>
    </cfRule>
  </conditionalFormatting>
  <conditionalFormatting sqref="F968">
    <cfRule type="cellIs" dxfId="471" priority="412" stopIfTrue="1" operator="equal">
      <formula>0</formula>
    </cfRule>
  </conditionalFormatting>
  <conditionalFormatting sqref="F1103">
    <cfRule type="cellIs" dxfId="470" priority="411" stopIfTrue="1" operator="equal">
      <formula>0</formula>
    </cfRule>
  </conditionalFormatting>
  <conditionalFormatting sqref="D977">
    <cfRule type="cellIs" dxfId="469" priority="410" stopIfTrue="1" operator="notEqual">
      <formula>"ИЗБЕРЕТЕ ДЕЙНОСТ"</formula>
    </cfRule>
  </conditionalFormatting>
  <conditionalFormatting sqref="C977">
    <cfRule type="cellIs" dxfId="468" priority="409" stopIfTrue="1" operator="notEqual">
      <formula>0</formula>
    </cfRule>
  </conditionalFormatting>
  <conditionalFormatting sqref="E970">
    <cfRule type="cellIs" dxfId="467" priority="404" stopIfTrue="1" operator="equal">
      <formula>98</formula>
    </cfRule>
    <cfRule type="cellIs" dxfId="466" priority="405" stopIfTrue="1" operator="equal">
      <formula>96</formula>
    </cfRule>
    <cfRule type="cellIs" dxfId="465" priority="406" stopIfTrue="1" operator="equal">
      <formula>42</formula>
    </cfRule>
    <cfRule type="cellIs" dxfId="133" priority="407" stopIfTrue="1" operator="equal">
      <formula>97</formula>
    </cfRule>
    <cfRule type="cellIs" dxfId="132" priority="408" stopIfTrue="1" operator="equal">
      <formula>33</formula>
    </cfRule>
  </conditionalFormatting>
  <conditionalFormatting sqref="F970">
    <cfRule type="cellIs" dxfId="464" priority="399" stopIfTrue="1" operator="equal">
      <formula>"ЧУЖДИ СРЕДСТВА"</formula>
    </cfRule>
    <cfRule type="cellIs" dxfId="463" priority="400" stopIfTrue="1" operator="equal">
      <formula>"СЕС - ДМП"</formula>
    </cfRule>
    <cfRule type="cellIs" dxfId="462" priority="401" stopIfTrue="1" operator="equal">
      <formula>"СЕС - РА"</formula>
    </cfRule>
    <cfRule type="cellIs" dxfId="131" priority="402" stopIfTrue="1" operator="equal">
      <formula>"СЕС - ДЕС"</formula>
    </cfRule>
    <cfRule type="cellIs" dxfId="130" priority="403" stopIfTrue="1" operator="equal">
      <formula>"СЕС - КСФ"</formula>
    </cfRule>
  </conditionalFormatting>
  <conditionalFormatting sqref="D975">
    <cfRule type="cellIs" dxfId="461" priority="398" stopIfTrue="1" operator="notEqual">
      <formula>"ИЗБЕРЕТЕ ОПЕРАТИВНА ПРОГРАМА "</formula>
    </cfRule>
  </conditionalFormatting>
  <conditionalFormatting sqref="C975">
    <cfRule type="cellIs" dxfId="460" priority="397" stopIfTrue="1" operator="notEqual">
      <formula>0</formula>
    </cfRule>
  </conditionalFormatting>
  <conditionalFormatting sqref="E1281:F1281">
    <cfRule type="cellIs" dxfId="459" priority="392" stopIfTrue="1" operator="equal">
      <formula>98</formula>
    </cfRule>
    <cfRule type="cellIs" dxfId="458" priority="393" stopIfTrue="1" operator="equal">
      <formula>96</formula>
    </cfRule>
    <cfRule type="cellIs" dxfId="457" priority="394" stopIfTrue="1" operator="equal">
      <formula>42</formula>
    </cfRule>
    <cfRule type="cellIs" dxfId="129" priority="395" stopIfTrue="1" operator="equal">
      <formula>97</formula>
    </cfRule>
    <cfRule type="cellIs" dxfId="128" priority="396" stopIfTrue="1" operator="equal">
      <formula>33</formula>
    </cfRule>
  </conditionalFormatting>
  <conditionalFormatting sqref="D1270">
    <cfRule type="cellIs" dxfId="456" priority="391" stopIfTrue="1" operator="equal">
      <formula>0</formula>
    </cfRule>
  </conditionalFormatting>
  <conditionalFormatting sqref="F1144">
    <cfRule type="cellIs" dxfId="455" priority="390" stopIfTrue="1" operator="equal">
      <formula>0</formula>
    </cfRule>
  </conditionalFormatting>
  <conditionalFormatting sqref="F1279">
    <cfRule type="cellIs" dxfId="454" priority="389" stopIfTrue="1" operator="equal">
      <formula>0</formula>
    </cfRule>
  </conditionalFormatting>
  <conditionalFormatting sqref="D1153">
    <cfRule type="cellIs" dxfId="453" priority="388" stopIfTrue="1" operator="notEqual">
      <formula>"ИЗБЕРЕТЕ ДЕЙНОСТ"</formula>
    </cfRule>
  </conditionalFormatting>
  <conditionalFormatting sqref="C1153">
    <cfRule type="cellIs" dxfId="452" priority="387" stopIfTrue="1" operator="notEqual">
      <formula>0</formula>
    </cfRule>
  </conditionalFormatting>
  <conditionalFormatting sqref="E1146">
    <cfRule type="cellIs" dxfId="451" priority="382" stopIfTrue="1" operator="equal">
      <formula>98</formula>
    </cfRule>
    <cfRule type="cellIs" dxfId="450" priority="383" stopIfTrue="1" operator="equal">
      <formula>96</formula>
    </cfRule>
    <cfRule type="cellIs" dxfId="449" priority="384" stopIfTrue="1" operator="equal">
      <formula>42</formula>
    </cfRule>
    <cfRule type="cellIs" dxfId="127" priority="385" stopIfTrue="1" operator="equal">
      <formula>97</formula>
    </cfRule>
    <cfRule type="cellIs" dxfId="126" priority="386" stopIfTrue="1" operator="equal">
      <formula>33</formula>
    </cfRule>
  </conditionalFormatting>
  <conditionalFormatting sqref="F1146">
    <cfRule type="cellIs" dxfId="448" priority="377" stopIfTrue="1" operator="equal">
      <formula>"ЧУЖДИ СРЕДСТВА"</formula>
    </cfRule>
    <cfRule type="cellIs" dxfId="447" priority="378" stopIfTrue="1" operator="equal">
      <formula>"СЕС - ДМП"</formula>
    </cfRule>
    <cfRule type="cellIs" dxfId="446" priority="379" stopIfTrue="1" operator="equal">
      <formula>"СЕС - РА"</formula>
    </cfRule>
    <cfRule type="cellIs" dxfId="125" priority="380" stopIfTrue="1" operator="equal">
      <formula>"СЕС - ДЕС"</formula>
    </cfRule>
    <cfRule type="cellIs" dxfId="124" priority="381" stopIfTrue="1" operator="equal">
      <formula>"СЕС - КСФ"</formula>
    </cfRule>
  </conditionalFormatting>
  <conditionalFormatting sqref="D1151">
    <cfRule type="cellIs" dxfId="445" priority="376" stopIfTrue="1" operator="notEqual">
      <formula>"ИЗБЕРЕТЕ ОПЕРАТИВНА ПРОГРАМА "</formula>
    </cfRule>
  </conditionalFormatting>
  <conditionalFormatting sqref="C1151">
    <cfRule type="cellIs" dxfId="444" priority="375" stopIfTrue="1" operator="notEqual">
      <formula>0</formula>
    </cfRule>
  </conditionalFormatting>
  <conditionalFormatting sqref="E1457:F1457">
    <cfRule type="cellIs" dxfId="443" priority="370" stopIfTrue="1" operator="equal">
      <formula>98</formula>
    </cfRule>
    <cfRule type="cellIs" dxfId="442" priority="371" stopIfTrue="1" operator="equal">
      <formula>96</formula>
    </cfRule>
    <cfRule type="cellIs" dxfId="441" priority="372" stopIfTrue="1" operator="equal">
      <formula>42</formula>
    </cfRule>
    <cfRule type="cellIs" dxfId="123" priority="373" stopIfTrue="1" operator="equal">
      <formula>97</formula>
    </cfRule>
    <cfRule type="cellIs" dxfId="122" priority="374" stopIfTrue="1" operator="equal">
      <formula>33</formula>
    </cfRule>
  </conditionalFormatting>
  <conditionalFormatting sqref="D1446">
    <cfRule type="cellIs" dxfId="440" priority="369" stopIfTrue="1" operator="equal">
      <formula>0</formula>
    </cfRule>
  </conditionalFormatting>
  <conditionalFormatting sqref="F1320">
    <cfRule type="cellIs" dxfId="439" priority="368" stopIfTrue="1" operator="equal">
      <formula>0</formula>
    </cfRule>
  </conditionalFormatting>
  <conditionalFormatting sqref="F1455">
    <cfRule type="cellIs" dxfId="438" priority="367" stopIfTrue="1" operator="equal">
      <formula>0</formula>
    </cfRule>
  </conditionalFormatting>
  <conditionalFormatting sqref="D1329">
    <cfRule type="cellIs" dxfId="437" priority="366" stopIfTrue="1" operator="notEqual">
      <formula>"ИЗБЕРЕТЕ ДЕЙНОСТ"</formula>
    </cfRule>
  </conditionalFormatting>
  <conditionalFormatting sqref="C1329">
    <cfRule type="cellIs" dxfId="436" priority="365" stopIfTrue="1" operator="notEqual">
      <formula>0</formula>
    </cfRule>
  </conditionalFormatting>
  <conditionalFormatting sqref="E1322">
    <cfRule type="cellIs" dxfId="435" priority="360" stopIfTrue="1" operator="equal">
      <formula>98</formula>
    </cfRule>
    <cfRule type="cellIs" dxfId="434" priority="361" stopIfTrue="1" operator="equal">
      <formula>96</formula>
    </cfRule>
    <cfRule type="cellIs" dxfId="433" priority="362" stopIfTrue="1" operator="equal">
      <formula>42</formula>
    </cfRule>
    <cfRule type="cellIs" dxfId="121" priority="363" stopIfTrue="1" operator="equal">
      <formula>97</formula>
    </cfRule>
    <cfRule type="cellIs" dxfId="120" priority="364" stopIfTrue="1" operator="equal">
      <formula>33</formula>
    </cfRule>
  </conditionalFormatting>
  <conditionalFormatting sqref="F1322">
    <cfRule type="cellIs" dxfId="432" priority="355" stopIfTrue="1" operator="equal">
      <formula>"ЧУЖДИ СРЕДСТВА"</formula>
    </cfRule>
    <cfRule type="cellIs" dxfId="431" priority="356" stopIfTrue="1" operator="equal">
      <formula>"СЕС - ДМП"</formula>
    </cfRule>
    <cfRule type="cellIs" dxfId="430" priority="357" stopIfTrue="1" operator="equal">
      <formula>"СЕС - РА"</formula>
    </cfRule>
    <cfRule type="cellIs" dxfId="119" priority="358" stopIfTrue="1" operator="equal">
      <formula>"СЕС - ДЕС"</formula>
    </cfRule>
    <cfRule type="cellIs" dxfId="118" priority="359" stopIfTrue="1" operator="equal">
      <formula>"СЕС - КСФ"</formula>
    </cfRule>
  </conditionalFormatting>
  <conditionalFormatting sqref="D1327">
    <cfRule type="cellIs" dxfId="429" priority="354" stopIfTrue="1" operator="notEqual">
      <formula>"ИЗБЕРЕТЕ ОПЕРАТИВНА ПРОГРАМА "</formula>
    </cfRule>
  </conditionalFormatting>
  <conditionalFormatting sqref="C1327">
    <cfRule type="cellIs" dxfId="428" priority="353" stopIfTrue="1" operator="notEqual">
      <formula>0</formula>
    </cfRule>
  </conditionalFormatting>
  <conditionalFormatting sqref="E1633:F1633">
    <cfRule type="cellIs" dxfId="427" priority="348" stopIfTrue="1" operator="equal">
      <formula>98</formula>
    </cfRule>
    <cfRule type="cellIs" dxfId="426" priority="349" stopIfTrue="1" operator="equal">
      <formula>96</formula>
    </cfRule>
    <cfRule type="cellIs" dxfId="425" priority="350" stopIfTrue="1" operator="equal">
      <formula>42</formula>
    </cfRule>
    <cfRule type="cellIs" dxfId="117" priority="351" stopIfTrue="1" operator="equal">
      <formula>97</formula>
    </cfRule>
    <cfRule type="cellIs" dxfId="116" priority="352" stopIfTrue="1" operator="equal">
      <formula>33</formula>
    </cfRule>
  </conditionalFormatting>
  <conditionalFormatting sqref="D1622">
    <cfRule type="cellIs" dxfId="424" priority="347" stopIfTrue="1" operator="equal">
      <formula>0</formula>
    </cfRule>
  </conditionalFormatting>
  <conditionalFormatting sqref="F1496">
    <cfRule type="cellIs" dxfId="423" priority="346" stopIfTrue="1" operator="equal">
      <formula>0</formula>
    </cfRule>
  </conditionalFormatting>
  <conditionalFormatting sqref="F1631">
    <cfRule type="cellIs" dxfId="422" priority="345" stopIfTrue="1" operator="equal">
      <formula>0</formula>
    </cfRule>
  </conditionalFormatting>
  <conditionalFormatting sqref="D1505">
    <cfRule type="cellIs" dxfId="421" priority="344" stopIfTrue="1" operator="notEqual">
      <formula>"ИЗБЕРЕТЕ ДЕЙНОСТ"</formula>
    </cfRule>
  </conditionalFormatting>
  <conditionalFormatting sqref="C1505">
    <cfRule type="cellIs" dxfId="420" priority="343" stopIfTrue="1" operator="notEqual">
      <formula>0</formula>
    </cfRule>
  </conditionalFormatting>
  <conditionalFormatting sqref="E1498">
    <cfRule type="cellIs" dxfId="419" priority="338" stopIfTrue="1" operator="equal">
      <formula>98</formula>
    </cfRule>
    <cfRule type="cellIs" dxfId="418" priority="339" stopIfTrue="1" operator="equal">
      <formula>96</formula>
    </cfRule>
    <cfRule type="cellIs" dxfId="417" priority="340" stopIfTrue="1" operator="equal">
      <formula>42</formula>
    </cfRule>
    <cfRule type="cellIs" dxfId="115" priority="341" stopIfTrue="1" operator="equal">
      <formula>97</formula>
    </cfRule>
    <cfRule type="cellIs" dxfId="114" priority="342" stopIfTrue="1" operator="equal">
      <formula>33</formula>
    </cfRule>
  </conditionalFormatting>
  <conditionalFormatting sqref="F1498">
    <cfRule type="cellIs" dxfId="416" priority="333" stopIfTrue="1" operator="equal">
      <formula>"ЧУЖДИ СРЕДСТВА"</formula>
    </cfRule>
    <cfRule type="cellIs" dxfId="415" priority="334" stopIfTrue="1" operator="equal">
      <formula>"СЕС - ДМП"</formula>
    </cfRule>
    <cfRule type="cellIs" dxfId="414" priority="335" stopIfTrue="1" operator="equal">
      <formula>"СЕС - РА"</formula>
    </cfRule>
    <cfRule type="cellIs" dxfId="113" priority="336" stopIfTrue="1" operator="equal">
      <formula>"СЕС - ДЕС"</formula>
    </cfRule>
    <cfRule type="cellIs" dxfId="112" priority="337" stopIfTrue="1" operator="equal">
      <formula>"СЕС - КСФ"</formula>
    </cfRule>
  </conditionalFormatting>
  <conditionalFormatting sqref="D1503">
    <cfRule type="cellIs" dxfId="413" priority="332" stopIfTrue="1" operator="notEqual">
      <formula>"ИЗБЕРЕТЕ ОПЕРАТИВНА ПРОГРАМА "</formula>
    </cfRule>
  </conditionalFormatting>
  <conditionalFormatting sqref="C1503">
    <cfRule type="cellIs" dxfId="412" priority="331" stopIfTrue="1" operator="notEqual">
      <formula>0</formula>
    </cfRule>
  </conditionalFormatting>
  <conditionalFormatting sqref="E1809:F1809">
    <cfRule type="cellIs" dxfId="411" priority="326" stopIfTrue="1" operator="equal">
      <formula>98</formula>
    </cfRule>
    <cfRule type="cellIs" dxfId="410" priority="327" stopIfTrue="1" operator="equal">
      <formula>96</formula>
    </cfRule>
    <cfRule type="cellIs" dxfId="409" priority="328" stopIfTrue="1" operator="equal">
      <formula>42</formula>
    </cfRule>
    <cfRule type="cellIs" dxfId="111" priority="329" stopIfTrue="1" operator="equal">
      <formula>97</formula>
    </cfRule>
    <cfRule type="cellIs" dxfId="110" priority="330" stopIfTrue="1" operator="equal">
      <formula>33</formula>
    </cfRule>
  </conditionalFormatting>
  <conditionalFormatting sqref="D1798">
    <cfRule type="cellIs" dxfId="408" priority="325" stopIfTrue="1" operator="equal">
      <formula>0</formula>
    </cfRule>
  </conditionalFormatting>
  <conditionalFormatting sqref="F1672">
    <cfRule type="cellIs" dxfId="407" priority="324" stopIfTrue="1" operator="equal">
      <formula>0</formula>
    </cfRule>
  </conditionalFormatting>
  <conditionalFormatting sqref="F1807">
    <cfRule type="cellIs" dxfId="406" priority="323" stopIfTrue="1" operator="equal">
      <formula>0</formula>
    </cfRule>
  </conditionalFormatting>
  <conditionalFormatting sqref="D1681">
    <cfRule type="cellIs" dxfId="405" priority="322" stopIfTrue="1" operator="notEqual">
      <formula>"ИЗБЕРЕТЕ ДЕЙНОСТ"</formula>
    </cfRule>
  </conditionalFormatting>
  <conditionalFormatting sqref="C1681">
    <cfRule type="cellIs" dxfId="404" priority="321" stopIfTrue="1" operator="notEqual">
      <formula>0</formula>
    </cfRule>
  </conditionalFormatting>
  <conditionalFormatting sqref="E1674">
    <cfRule type="cellIs" dxfId="403" priority="316" stopIfTrue="1" operator="equal">
      <formula>98</formula>
    </cfRule>
    <cfRule type="cellIs" dxfId="402" priority="317" stopIfTrue="1" operator="equal">
      <formula>96</formula>
    </cfRule>
    <cfRule type="cellIs" dxfId="401" priority="318" stopIfTrue="1" operator="equal">
      <formula>42</formula>
    </cfRule>
    <cfRule type="cellIs" dxfId="109" priority="319" stopIfTrue="1" operator="equal">
      <formula>97</formula>
    </cfRule>
    <cfRule type="cellIs" dxfId="108" priority="320" stopIfTrue="1" operator="equal">
      <formula>33</formula>
    </cfRule>
  </conditionalFormatting>
  <conditionalFormatting sqref="F1674">
    <cfRule type="cellIs" dxfId="400" priority="311" stopIfTrue="1" operator="equal">
      <formula>"ЧУЖДИ СРЕДСТВА"</formula>
    </cfRule>
    <cfRule type="cellIs" dxfId="399" priority="312" stopIfTrue="1" operator="equal">
      <formula>"СЕС - ДМП"</formula>
    </cfRule>
    <cfRule type="cellIs" dxfId="398" priority="313" stopIfTrue="1" operator="equal">
      <formula>"СЕС - РА"</formula>
    </cfRule>
    <cfRule type="cellIs" dxfId="107" priority="314" stopIfTrue="1" operator="equal">
      <formula>"СЕС - ДЕС"</formula>
    </cfRule>
    <cfRule type="cellIs" dxfId="106" priority="315" stopIfTrue="1" operator="equal">
      <formula>"СЕС - КСФ"</formula>
    </cfRule>
  </conditionalFormatting>
  <conditionalFormatting sqref="D1679">
    <cfRule type="cellIs" dxfId="397" priority="310" stopIfTrue="1" operator="notEqual">
      <formula>"ИЗБЕРЕТЕ ОПЕРАТИВНА ПРОГРАМА "</formula>
    </cfRule>
  </conditionalFormatting>
  <conditionalFormatting sqref="C1679">
    <cfRule type="cellIs" dxfId="396" priority="309" stopIfTrue="1" operator="notEqual">
      <formula>0</formula>
    </cfRule>
  </conditionalFormatting>
  <conditionalFormatting sqref="E1985:F1985">
    <cfRule type="cellIs" dxfId="395" priority="304" stopIfTrue="1" operator="equal">
      <formula>98</formula>
    </cfRule>
    <cfRule type="cellIs" dxfId="394" priority="305" stopIfTrue="1" operator="equal">
      <formula>96</formula>
    </cfRule>
    <cfRule type="cellIs" dxfId="393" priority="306" stopIfTrue="1" operator="equal">
      <formula>42</formula>
    </cfRule>
    <cfRule type="cellIs" dxfId="105" priority="307" stopIfTrue="1" operator="equal">
      <formula>97</formula>
    </cfRule>
    <cfRule type="cellIs" dxfId="104" priority="308" stopIfTrue="1" operator="equal">
      <formula>33</formula>
    </cfRule>
  </conditionalFormatting>
  <conditionalFormatting sqref="D1974">
    <cfRule type="cellIs" dxfId="392" priority="303" stopIfTrue="1" operator="equal">
      <formula>0</formula>
    </cfRule>
  </conditionalFormatting>
  <conditionalFormatting sqref="F1848">
    <cfRule type="cellIs" dxfId="391" priority="302" stopIfTrue="1" operator="equal">
      <formula>0</formula>
    </cfRule>
  </conditionalFormatting>
  <conditionalFormatting sqref="F1983">
    <cfRule type="cellIs" dxfId="390" priority="301" stopIfTrue="1" operator="equal">
      <formula>0</formula>
    </cfRule>
  </conditionalFormatting>
  <conditionalFormatting sqref="D1857">
    <cfRule type="cellIs" dxfId="389" priority="300" stopIfTrue="1" operator="notEqual">
      <formula>"ИЗБЕРЕТЕ ДЕЙНОСТ"</formula>
    </cfRule>
  </conditionalFormatting>
  <conditionalFormatting sqref="C1857">
    <cfRule type="cellIs" dxfId="388" priority="299" stopIfTrue="1" operator="notEqual">
      <formula>0</formula>
    </cfRule>
  </conditionalFormatting>
  <conditionalFormatting sqref="E1850">
    <cfRule type="cellIs" dxfId="387" priority="294" stopIfTrue="1" operator="equal">
      <formula>98</formula>
    </cfRule>
    <cfRule type="cellIs" dxfId="386" priority="295" stopIfTrue="1" operator="equal">
      <formula>96</formula>
    </cfRule>
    <cfRule type="cellIs" dxfId="385" priority="296" stopIfTrue="1" operator="equal">
      <formula>42</formula>
    </cfRule>
    <cfRule type="cellIs" dxfId="103" priority="297" stopIfTrue="1" operator="equal">
      <formula>97</formula>
    </cfRule>
    <cfRule type="cellIs" dxfId="102" priority="298" stopIfTrue="1" operator="equal">
      <formula>33</formula>
    </cfRule>
  </conditionalFormatting>
  <conditionalFormatting sqref="F1850">
    <cfRule type="cellIs" dxfId="384" priority="289" stopIfTrue="1" operator="equal">
      <formula>"ЧУЖДИ СРЕДСТВА"</formula>
    </cfRule>
    <cfRule type="cellIs" dxfId="383" priority="290" stopIfTrue="1" operator="equal">
      <formula>"СЕС - ДМП"</formula>
    </cfRule>
    <cfRule type="cellIs" dxfId="382" priority="291" stopIfTrue="1" operator="equal">
      <formula>"СЕС - РА"</formula>
    </cfRule>
    <cfRule type="cellIs" dxfId="101" priority="292" stopIfTrue="1" operator="equal">
      <formula>"СЕС - ДЕС"</formula>
    </cfRule>
    <cfRule type="cellIs" dxfId="100" priority="293" stopIfTrue="1" operator="equal">
      <formula>"СЕС - КСФ"</formula>
    </cfRule>
  </conditionalFormatting>
  <conditionalFormatting sqref="D1855">
    <cfRule type="cellIs" dxfId="381" priority="288" stopIfTrue="1" operator="notEqual">
      <formula>"ИЗБЕРЕТЕ ОПЕРАТИВНА ПРОГРАМА "</formula>
    </cfRule>
  </conditionalFormatting>
  <conditionalFormatting sqref="C1855">
    <cfRule type="cellIs" dxfId="380" priority="287" stopIfTrue="1" operator="notEqual">
      <formula>0</formula>
    </cfRule>
  </conditionalFormatting>
  <conditionalFormatting sqref="E2161:F2161">
    <cfRule type="cellIs" dxfId="379" priority="282" stopIfTrue="1" operator="equal">
      <formula>98</formula>
    </cfRule>
    <cfRule type="cellIs" dxfId="378" priority="283" stopIfTrue="1" operator="equal">
      <formula>96</formula>
    </cfRule>
    <cfRule type="cellIs" dxfId="377" priority="284" stopIfTrue="1" operator="equal">
      <formula>42</formula>
    </cfRule>
    <cfRule type="cellIs" dxfId="99" priority="285" stopIfTrue="1" operator="equal">
      <formula>97</formula>
    </cfRule>
    <cfRule type="cellIs" dxfId="98" priority="286" stopIfTrue="1" operator="equal">
      <formula>33</formula>
    </cfRule>
  </conditionalFormatting>
  <conditionalFormatting sqref="D2150">
    <cfRule type="cellIs" dxfId="376" priority="281" stopIfTrue="1" operator="equal">
      <formula>0</formula>
    </cfRule>
  </conditionalFormatting>
  <conditionalFormatting sqref="F2024">
    <cfRule type="cellIs" dxfId="375" priority="280" stopIfTrue="1" operator="equal">
      <formula>0</formula>
    </cfRule>
  </conditionalFormatting>
  <conditionalFormatting sqref="F2159">
    <cfRule type="cellIs" dxfId="374" priority="279" stopIfTrue="1" operator="equal">
      <formula>0</formula>
    </cfRule>
  </conditionalFormatting>
  <conditionalFormatting sqref="D2033">
    <cfRule type="cellIs" dxfId="373" priority="278" stopIfTrue="1" operator="notEqual">
      <formula>"ИЗБЕРЕТЕ ДЕЙНОСТ"</formula>
    </cfRule>
  </conditionalFormatting>
  <conditionalFormatting sqref="C2033">
    <cfRule type="cellIs" dxfId="372" priority="277" stopIfTrue="1" operator="notEqual">
      <formula>0</formula>
    </cfRule>
  </conditionalFormatting>
  <conditionalFormatting sqref="E2026">
    <cfRule type="cellIs" dxfId="371" priority="272" stopIfTrue="1" operator="equal">
      <formula>98</formula>
    </cfRule>
    <cfRule type="cellIs" dxfId="370" priority="273" stopIfTrue="1" operator="equal">
      <formula>96</formula>
    </cfRule>
    <cfRule type="cellIs" dxfId="369" priority="274" stopIfTrue="1" operator="equal">
      <formula>42</formula>
    </cfRule>
    <cfRule type="cellIs" dxfId="97" priority="275" stopIfTrue="1" operator="equal">
      <formula>97</formula>
    </cfRule>
    <cfRule type="cellIs" dxfId="96" priority="276" stopIfTrue="1" operator="equal">
      <formula>33</formula>
    </cfRule>
  </conditionalFormatting>
  <conditionalFormatting sqref="F2026">
    <cfRule type="cellIs" dxfId="368" priority="267" stopIfTrue="1" operator="equal">
      <formula>"ЧУЖДИ СРЕДСТВА"</formula>
    </cfRule>
    <cfRule type="cellIs" dxfId="367" priority="268" stopIfTrue="1" operator="equal">
      <formula>"СЕС - ДМП"</formula>
    </cfRule>
    <cfRule type="cellIs" dxfId="366" priority="269" stopIfTrue="1" operator="equal">
      <formula>"СЕС - РА"</formula>
    </cfRule>
    <cfRule type="cellIs" dxfId="95" priority="270" stopIfTrue="1" operator="equal">
      <formula>"СЕС - ДЕС"</formula>
    </cfRule>
    <cfRule type="cellIs" dxfId="94" priority="271" stopIfTrue="1" operator="equal">
      <formula>"СЕС - КСФ"</formula>
    </cfRule>
  </conditionalFormatting>
  <conditionalFormatting sqref="D2031">
    <cfRule type="cellIs" dxfId="365" priority="266" stopIfTrue="1" operator="notEqual">
      <formula>"ИЗБЕРЕТЕ ОПЕРАТИВНА ПРОГРАМА "</formula>
    </cfRule>
  </conditionalFormatting>
  <conditionalFormatting sqref="C2031">
    <cfRule type="cellIs" dxfId="364" priority="265" stopIfTrue="1" operator="notEqual">
      <formula>0</formula>
    </cfRule>
  </conditionalFormatting>
  <conditionalFormatting sqref="E2337:F2337">
    <cfRule type="cellIs" dxfId="363" priority="260" stopIfTrue="1" operator="equal">
      <formula>98</formula>
    </cfRule>
    <cfRule type="cellIs" dxfId="362" priority="261" stopIfTrue="1" operator="equal">
      <formula>96</formula>
    </cfRule>
    <cfRule type="cellIs" dxfId="361" priority="262" stopIfTrue="1" operator="equal">
      <formula>42</formula>
    </cfRule>
    <cfRule type="cellIs" dxfId="93" priority="263" stopIfTrue="1" operator="equal">
      <formula>97</formula>
    </cfRule>
    <cfRule type="cellIs" dxfId="92" priority="264" stopIfTrue="1" operator="equal">
      <formula>33</formula>
    </cfRule>
  </conditionalFormatting>
  <conditionalFormatting sqref="D2326">
    <cfRule type="cellIs" dxfId="360" priority="259" stopIfTrue="1" operator="equal">
      <formula>0</formula>
    </cfRule>
  </conditionalFormatting>
  <conditionalFormatting sqref="F2200">
    <cfRule type="cellIs" dxfId="359" priority="258" stopIfTrue="1" operator="equal">
      <formula>0</formula>
    </cfRule>
  </conditionalFormatting>
  <conditionalFormatting sqref="F2335">
    <cfRule type="cellIs" dxfId="358" priority="257" stopIfTrue="1" operator="equal">
      <formula>0</formula>
    </cfRule>
  </conditionalFormatting>
  <conditionalFormatting sqref="D2209">
    <cfRule type="cellIs" dxfId="357" priority="256" stopIfTrue="1" operator="notEqual">
      <formula>"ИЗБЕРЕТЕ ДЕЙНОСТ"</formula>
    </cfRule>
  </conditionalFormatting>
  <conditionalFormatting sqref="C2209">
    <cfRule type="cellIs" dxfId="356" priority="255" stopIfTrue="1" operator="notEqual">
      <formula>0</formula>
    </cfRule>
  </conditionalFormatting>
  <conditionalFormatting sqref="E2202">
    <cfRule type="cellIs" dxfId="355" priority="250" stopIfTrue="1" operator="equal">
      <formula>98</formula>
    </cfRule>
    <cfRule type="cellIs" dxfId="354" priority="251" stopIfTrue="1" operator="equal">
      <formula>96</formula>
    </cfRule>
    <cfRule type="cellIs" dxfId="353" priority="252" stopIfTrue="1" operator="equal">
      <formula>42</formula>
    </cfRule>
    <cfRule type="cellIs" dxfId="91" priority="253" stopIfTrue="1" operator="equal">
      <formula>97</formula>
    </cfRule>
    <cfRule type="cellIs" dxfId="90" priority="254" stopIfTrue="1" operator="equal">
      <formula>33</formula>
    </cfRule>
  </conditionalFormatting>
  <conditionalFormatting sqref="F2202">
    <cfRule type="cellIs" dxfId="352" priority="245" stopIfTrue="1" operator="equal">
      <formula>"ЧУЖДИ СРЕДСТВА"</formula>
    </cfRule>
    <cfRule type="cellIs" dxfId="351" priority="246" stopIfTrue="1" operator="equal">
      <formula>"СЕС - ДМП"</formula>
    </cfRule>
    <cfRule type="cellIs" dxfId="350" priority="247" stopIfTrue="1" operator="equal">
      <formula>"СЕС - РА"</formula>
    </cfRule>
    <cfRule type="cellIs" dxfId="89" priority="248" stopIfTrue="1" operator="equal">
      <formula>"СЕС - ДЕС"</formula>
    </cfRule>
    <cfRule type="cellIs" dxfId="88" priority="249" stopIfTrue="1" operator="equal">
      <formula>"СЕС - КСФ"</formula>
    </cfRule>
  </conditionalFormatting>
  <conditionalFormatting sqref="D2207">
    <cfRule type="cellIs" dxfId="349" priority="244" stopIfTrue="1" operator="notEqual">
      <formula>"ИЗБЕРЕТЕ ОПЕРАТИВНА ПРОГРАМА "</formula>
    </cfRule>
  </conditionalFormatting>
  <conditionalFormatting sqref="C2207">
    <cfRule type="cellIs" dxfId="348" priority="243" stopIfTrue="1" operator="notEqual">
      <formula>0</formula>
    </cfRule>
  </conditionalFormatting>
  <conditionalFormatting sqref="E2513:F2513">
    <cfRule type="cellIs" dxfId="347" priority="238" stopIfTrue="1" operator="equal">
      <formula>98</formula>
    </cfRule>
    <cfRule type="cellIs" dxfId="346" priority="239" stopIfTrue="1" operator="equal">
      <formula>96</formula>
    </cfRule>
    <cfRule type="cellIs" dxfId="345" priority="240" stopIfTrue="1" operator="equal">
      <formula>42</formula>
    </cfRule>
    <cfRule type="cellIs" dxfId="87" priority="241" stopIfTrue="1" operator="equal">
      <formula>97</formula>
    </cfRule>
    <cfRule type="cellIs" dxfId="86" priority="242" stopIfTrue="1" operator="equal">
      <formula>33</formula>
    </cfRule>
  </conditionalFormatting>
  <conditionalFormatting sqref="D2502">
    <cfRule type="cellIs" dxfId="344" priority="237" stopIfTrue="1" operator="equal">
      <formula>0</formula>
    </cfRule>
  </conditionalFormatting>
  <conditionalFormatting sqref="F2376">
    <cfRule type="cellIs" dxfId="343" priority="236" stopIfTrue="1" operator="equal">
      <formula>0</formula>
    </cfRule>
  </conditionalFormatting>
  <conditionalFormatting sqref="F2511">
    <cfRule type="cellIs" dxfId="342" priority="235" stopIfTrue="1" operator="equal">
      <formula>0</formula>
    </cfRule>
  </conditionalFormatting>
  <conditionalFormatting sqref="D2385">
    <cfRule type="cellIs" dxfId="341" priority="234" stopIfTrue="1" operator="notEqual">
      <formula>"ИЗБЕРЕТЕ ДЕЙНОСТ"</formula>
    </cfRule>
  </conditionalFormatting>
  <conditionalFormatting sqref="C2385">
    <cfRule type="cellIs" dxfId="340" priority="233" stopIfTrue="1" operator="notEqual">
      <formula>0</formula>
    </cfRule>
  </conditionalFormatting>
  <conditionalFormatting sqref="E2378">
    <cfRule type="cellIs" dxfId="339" priority="228" stopIfTrue="1" operator="equal">
      <formula>98</formula>
    </cfRule>
    <cfRule type="cellIs" dxfId="338" priority="229" stopIfTrue="1" operator="equal">
      <formula>96</formula>
    </cfRule>
    <cfRule type="cellIs" dxfId="337" priority="230" stopIfTrue="1" operator="equal">
      <formula>42</formula>
    </cfRule>
    <cfRule type="cellIs" dxfId="85" priority="231" stopIfTrue="1" operator="equal">
      <formula>97</formula>
    </cfRule>
    <cfRule type="cellIs" dxfId="84" priority="232" stopIfTrue="1" operator="equal">
      <formula>33</formula>
    </cfRule>
  </conditionalFormatting>
  <conditionalFormatting sqref="F2378">
    <cfRule type="cellIs" dxfId="336" priority="223" stopIfTrue="1" operator="equal">
      <formula>"ЧУЖДИ СРЕДСТВА"</formula>
    </cfRule>
    <cfRule type="cellIs" dxfId="335" priority="224" stopIfTrue="1" operator="equal">
      <formula>"СЕС - ДМП"</formula>
    </cfRule>
    <cfRule type="cellIs" dxfId="334" priority="225" stopIfTrue="1" operator="equal">
      <formula>"СЕС - РА"</formula>
    </cfRule>
    <cfRule type="cellIs" dxfId="83" priority="226" stopIfTrue="1" operator="equal">
      <formula>"СЕС - ДЕС"</formula>
    </cfRule>
    <cfRule type="cellIs" dxfId="82" priority="227" stopIfTrue="1" operator="equal">
      <formula>"СЕС - КСФ"</formula>
    </cfRule>
  </conditionalFormatting>
  <conditionalFormatting sqref="D2383">
    <cfRule type="cellIs" dxfId="333" priority="222" stopIfTrue="1" operator="notEqual">
      <formula>"ИЗБЕРЕТЕ ОПЕРАТИВНА ПРОГРАМА "</formula>
    </cfRule>
  </conditionalFormatting>
  <conditionalFormatting sqref="C2383">
    <cfRule type="cellIs" dxfId="332" priority="221" stopIfTrue="1" operator="notEqual">
      <formula>0</formula>
    </cfRule>
  </conditionalFormatting>
  <conditionalFormatting sqref="E2689:F2689">
    <cfRule type="cellIs" dxfId="331" priority="216" stopIfTrue="1" operator="equal">
      <formula>98</formula>
    </cfRule>
    <cfRule type="cellIs" dxfId="330" priority="217" stopIfTrue="1" operator="equal">
      <formula>96</formula>
    </cfRule>
    <cfRule type="cellIs" dxfId="329" priority="218" stopIfTrue="1" operator="equal">
      <formula>42</formula>
    </cfRule>
    <cfRule type="cellIs" dxfId="81" priority="219" stopIfTrue="1" operator="equal">
      <formula>97</formula>
    </cfRule>
    <cfRule type="cellIs" dxfId="80" priority="220" stopIfTrue="1" operator="equal">
      <formula>33</formula>
    </cfRule>
  </conditionalFormatting>
  <conditionalFormatting sqref="D2678">
    <cfRule type="cellIs" dxfId="328" priority="215" stopIfTrue="1" operator="equal">
      <formula>0</formula>
    </cfRule>
  </conditionalFormatting>
  <conditionalFormatting sqref="F2552">
    <cfRule type="cellIs" dxfId="327" priority="214" stopIfTrue="1" operator="equal">
      <formula>0</formula>
    </cfRule>
  </conditionalFormatting>
  <conditionalFormatting sqref="F2687">
    <cfRule type="cellIs" dxfId="326" priority="213" stopIfTrue="1" operator="equal">
      <formula>0</formula>
    </cfRule>
  </conditionalFormatting>
  <conditionalFormatting sqref="D2561">
    <cfRule type="cellIs" dxfId="325" priority="212" stopIfTrue="1" operator="notEqual">
      <formula>"ИЗБЕРЕТЕ ДЕЙНОСТ"</formula>
    </cfRule>
  </conditionalFormatting>
  <conditionalFormatting sqref="C2561">
    <cfRule type="cellIs" dxfId="324" priority="211" stopIfTrue="1" operator="notEqual">
      <formula>0</formula>
    </cfRule>
  </conditionalFormatting>
  <conditionalFormatting sqref="E2554">
    <cfRule type="cellIs" dxfId="323" priority="206" stopIfTrue="1" operator="equal">
      <formula>98</formula>
    </cfRule>
    <cfRule type="cellIs" dxfId="322" priority="207" stopIfTrue="1" operator="equal">
      <formula>96</formula>
    </cfRule>
    <cfRule type="cellIs" dxfId="321" priority="208" stopIfTrue="1" operator="equal">
      <formula>42</formula>
    </cfRule>
    <cfRule type="cellIs" dxfId="79" priority="209" stopIfTrue="1" operator="equal">
      <formula>97</formula>
    </cfRule>
    <cfRule type="cellIs" dxfId="78" priority="210" stopIfTrue="1" operator="equal">
      <formula>33</formula>
    </cfRule>
  </conditionalFormatting>
  <conditionalFormatting sqref="F2554">
    <cfRule type="cellIs" dxfId="320" priority="201" stopIfTrue="1" operator="equal">
      <formula>"ЧУЖДИ СРЕДСТВА"</formula>
    </cfRule>
    <cfRule type="cellIs" dxfId="319" priority="202" stopIfTrue="1" operator="equal">
      <formula>"СЕС - ДМП"</formula>
    </cfRule>
    <cfRule type="cellIs" dxfId="318" priority="203" stopIfTrue="1" operator="equal">
      <formula>"СЕС - РА"</formula>
    </cfRule>
    <cfRule type="cellIs" dxfId="77" priority="204" stopIfTrue="1" operator="equal">
      <formula>"СЕС - ДЕС"</formula>
    </cfRule>
    <cfRule type="cellIs" dxfId="76" priority="205" stopIfTrue="1" operator="equal">
      <formula>"СЕС - КСФ"</formula>
    </cfRule>
  </conditionalFormatting>
  <conditionalFormatting sqref="D2559">
    <cfRule type="cellIs" dxfId="317" priority="200" stopIfTrue="1" operator="notEqual">
      <formula>"ИЗБЕРЕТЕ ОПЕРАТИВНА ПРОГРАМА "</formula>
    </cfRule>
  </conditionalFormatting>
  <conditionalFormatting sqref="C2559">
    <cfRule type="cellIs" dxfId="316" priority="199" stopIfTrue="1" operator="notEqual">
      <formula>0</formula>
    </cfRule>
  </conditionalFormatting>
  <conditionalFormatting sqref="E2865:F2865">
    <cfRule type="cellIs" dxfId="315" priority="194" stopIfTrue="1" operator="equal">
      <formula>98</formula>
    </cfRule>
    <cfRule type="cellIs" dxfId="314" priority="195" stopIfTrue="1" operator="equal">
      <formula>96</formula>
    </cfRule>
    <cfRule type="cellIs" dxfId="313" priority="196" stopIfTrue="1" operator="equal">
      <formula>42</formula>
    </cfRule>
    <cfRule type="cellIs" dxfId="75" priority="197" stopIfTrue="1" operator="equal">
      <formula>97</formula>
    </cfRule>
    <cfRule type="cellIs" dxfId="74" priority="198" stopIfTrue="1" operator="equal">
      <formula>33</formula>
    </cfRule>
  </conditionalFormatting>
  <conditionalFormatting sqref="D2854">
    <cfRule type="cellIs" dxfId="312" priority="193" stopIfTrue="1" operator="equal">
      <formula>0</formula>
    </cfRule>
  </conditionalFormatting>
  <conditionalFormatting sqref="F2728">
    <cfRule type="cellIs" dxfId="311" priority="192" stopIfTrue="1" operator="equal">
      <formula>0</formula>
    </cfRule>
  </conditionalFormatting>
  <conditionalFormatting sqref="F2863">
    <cfRule type="cellIs" dxfId="310" priority="191" stopIfTrue="1" operator="equal">
      <formula>0</formula>
    </cfRule>
  </conditionalFormatting>
  <conditionalFormatting sqref="D2737">
    <cfRule type="cellIs" dxfId="309" priority="190" stopIfTrue="1" operator="notEqual">
      <formula>"ИЗБЕРЕТЕ ДЕЙНОСТ"</formula>
    </cfRule>
  </conditionalFormatting>
  <conditionalFormatting sqref="C2737">
    <cfRule type="cellIs" dxfId="308" priority="189" stopIfTrue="1" operator="notEqual">
      <formula>0</formula>
    </cfRule>
  </conditionalFormatting>
  <conditionalFormatting sqref="E2730">
    <cfRule type="cellIs" dxfId="307" priority="184" stopIfTrue="1" operator="equal">
      <formula>98</formula>
    </cfRule>
    <cfRule type="cellIs" dxfId="306" priority="185" stopIfTrue="1" operator="equal">
      <formula>96</formula>
    </cfRule>
    <cfRule type="cellIs" dxfId="305" priority="186" stopIfTrue="1" operator="equal">
      <formula>42</formula>
    </cfRule>
    <cfRule type="cellIs" dxfId="73" priority="187" stopIfTrue="1" operator="equal">
      <formula>97</formula>
    </cfRule>
    <cfRule type="cellIs" dxfId="72" priority="188" stopIfTrue="1" operator="equal">
      <formula>33</formula>
    </cfRule>
  </conditionalFormatting>
  <conditionalFormatting sqref="F2730">
    <cfRule type="cellIs" dxfId="304" priority="179" stopIfTrue="1" operator="equal">
      <formula>"ЧУЖДИ СРЕДСТВА"</formula>
    </cfRule>
    <cfRule type="cellIs" dxfId="303" priority="180" stopIfTrue="1" operator="equal">
      <formula>"СЕС - ДМП"</formula>
    </cfRule>
    <cfRule type="cellIs" dxfId="302" priority="181" stopIfTrue="1" operator="equal">
      <formula>"СЕС - РА"</formula>
    </cfRule>
    <cfRule type="cellIs" dxfId="71" priority="182" stopIfTrue="1" operator="equal">
      <formula>"СЕС - ДЕС"</formula>
    </cfRule>
    <cfRule type="cellIs" dxfId="70" priority="183" stopIfTrue="1" operator="equal">
      <formula>"СЕС - КСФ"</formula>
    </cfRule>
  </conditionalFormatting>
  <conditionalFormatting sqref="D2735">
    <cfRule type="cellIs" dxfId="301" priority="178" stopIfTrue="1" operator="notEqual">
      <formula>"ИЗБЕРЕТЕ ОПЕРАТИВНА ПРОГРАМА "</formula>
    </cfRule>
  </conditionalFormatting>
  <conditionalFormatting sqref="C2735">
    <cfRule type="cellIs" dxfId="300" priority="177" stopIfTrue="1" operator="notEqual">
      <formula>0</formula>
    </cfRule>
  </conditionalFormatting>
  <conditionalFormatting sqref="E3041:F3041">
    <cfRule type="cellIs" dxfId="299" priority="172" stopIfTrue="1" operator="equal">
      <formula>98</formula>
    </cfRule>
    <cfRule type="cellIs" dxfId="298" priority="173" stopIfTrue="1" operator="equal">
      <formula>96</formula>
    </cfRule>
    <cfRule type="cellIs" dxfId="297" priority="174" stopIfTrue="1" operator="equal">
      <formula>42</formula>
    </cfRule>
    <cfRule type="cellIs" dxfId="69" priority="175" stopIfTrue="1" operator="equal">
      <formula>97</formula>
    </cfRule>
    <cfRule type="cellIs" dxfId="68" priority="176" stopIfTrue="1" operator="equal">
      <formula>33</formula>
    </cfRule>
  </conditionalFormatting>
  <conditionalFormatting sqref="D3030">
    <cfRule type="cellIs" dxfId="296" priority="171" stopIfTrue="1" operator="equal">
      <formula>0</formula>
    </cfRule>
  </conditionalFormatting>
  <conditionalFormatting sqref="F2904">
    <cfRule type="cellIs" dxfId="295" priority="170" stopIfTrue="1" operator="equal">
      <formula>0</formula>
    </cfRule>
  </conditionalFormatting>
  <conditionalFormatting sqref="F3039">
    <cfRule type="cellIs" dxfId="294" priority="169" stopIfTrue="1" operator="equal">
      <formula>0</formula>
    </cfRule>
  </conditionalFormatting>
  <conditionalFormatting sqref="D2913">
    <cfRule type="cellIs" dxfId="293" priority="168" stopIfTrue="1" operator="notEqual">
      <formula>"ИЗБЕРЕТЕ ДЕЙНОСТ"</formula>
    </cfRule>
  </conditionalFormatting>
  <conditionalFormatting sqref="C2913">
    <cfRule type="cellIs" dxfId="292" priority="167" stopIfTrue="1" operator="notEqual">
      <formula>0</formula>
    </cfRule>
  </conditionalFormatting>
  <conditionalFormatting sqref="E2906">
    <cfRule type="cellIs" dxfId="291" priority="162" stopIfTrue="1" operator="equal">
      <formula>98</formula>
    </cfRule>
    <cfRule type="cellIs" dxfId="290" priority="163" stopIfTrue="1" operator="equal">
      <formula>96</formula>
    </cfRule>
    <cfRule type="cellIs" dxfId="289" priority="164" stopIfTrue="1" operator="equal">
      <formula>42</formula>
    </cfRule>
    <cfRule type="cellIs" dxfId="67" priority="165" stopIfTrue="1" operator="equal">
      <formula>97</formula>
    </cfRule>
    <cfRule type="cellIs" dxfId="66" priority="166" stopIfTrue="1" operator="equal">
      <formula>33</formula>
    </cfRule>
  </conditionalFormatting>
  <conditionalFormatting sqref="F2906">
    <cfRule type="cellIs" dxfId="288" priority="157" stopIfTrue="1" operator="equal">
      <formula>"ЧУЖДИ СРЕДСТВА"</formula>
    </cfRule>
    <cfRule type="cellIs" dxfId="287" priority="158" stopIfTrue="1" operator="equal">
      <formula>"СЕС - ДМП"</formula>
    </cfRule>
    <cfRule type="cellIs" dxfId="286" priority="159" stopIfTrue="1" operator="equal">
      <formula>"СЕС - РА"</formula>
    </cfRule>
    <cfRule type="cellIs" dxfId="65" priority="160" stopIfTrue="1" operator="equal">
      <formula>"СЕС - ДЕС"</formula>
    </cfRule>
    <cfRule type="cellIs" dxfId="64" priority="161" stopIfTrue="1" operator="equal">
      <formula>"СЕС - КСФ"</formula>
    </cfRule>
  </conditionalFormatting>
  <conditionalFormatting sqref="D2911">
    <cfRule type="cellIs" dxfId="285" priority="156" stopIfTrue="1" operator="notEqual">
      <formula>"ИЗБЕРЕТЕ ОПЕРАТИВНА ПРОГРАМА "</formula>
    </cfRule>
  </conditionalFormatting>
  <conditionalFormatting sqref="C2911">
    <cfRule type="cellIs" dxfId="284" priority="155" stopIfTrue="1" operator="notEqual">
      <formula>0</formula>
    </cfRule>
  </conditionalFormatting>
  <conditionalFormatting sqref="E3217:F3217">
    <cfRule type="cellIs" dxfId="283" priority="150" stopIfTrue="1" operator="equal">
      <formula>98</formula>
    </cfRule>
    <cfRule type="cellIs" dxfId="282" priority="151" stopIfTrue="1" operator="equal">
      <formula>96</formula>
    </cfRule>
    <cfRule type="cellIs" dxfId="281" priority="152" stopIfTrue="1" operator="equal">
      <formula>42</formula>
    </cfRule>
    <cfRule type="cellIs" dxfId="63" priority="153" stopIfTrue="1" operator="equal">
      <formula>97</formula>
    </cfRule>
    <cfRule type="cellIs" dxfId="62" priority="154" stopIfTrue="1" operator="equal">
      <formula>33</formula>
    </cfRule>
  </conditionalFormatting>
  <conditionalFormatting sqref="D3206">
    <cfRule type="cellIs" dxfId="280" priority="149" stopIfTrue="1" operator="equal">
      <formula>0</formula>
    </cfRule>
  </conditionalFormatting>
  <conditionalFormatting sqref="F3080">
    <cfRule type="cellIs" dxfId="279" priority="148" stopIfTrue="1" operator="equal">
      <formula>0</formula>
    </cfRule>
  </conditionalFormatting>
  <conditionalFormatting sqref="F3215">
    <cfRule type="cellIs" dxfId="278" priority="147" stopIfTrue="1" operator="equal">
      <formula>0</formula>
    </cfRule>
  </conditionalFormatting>
  <conditionalFormatting sqref="D3089">
    <cfRule type="cellIs" dxfId="277" priority="146" stopIfTrue="1" operator="notEqual">
      <formula>"ИЗБЕРЕТЕ ДЕЙНОСТ"</formula>
    </cfRule>
  </conditionalFormatting>
  <conditionalFormatting sqref="C3089">
    <cfRule type="cellIs" dxfId="276" priority="145" stopIfTrue="1" operator="notEqual">
      <formula>0</formula>
    </cfRule>
  </conditionalFormatting>
  <conditionalFormatting sqref="E3082">
    <cfRule type="cellIs" dxfId="275" priority="140" stopIfTrue="1" operator="equal">
      <formula>98</formula>
    </cfRule>
    <cfRule type="cellIs" dxfId="274" priority="141" stopIfTrue="1" operator="equal">
      <formula>96</formula>
    </cfRule>
    <cfRule type="cellIs" dxfId="273" priority="142" stopIfTrue="1" operator="equal">
      <formula>42</formula>
    </cfRule>
    <cfRule type="cellIs" dxfId="61" priority="143" stopIfTrue="1" operator="equal">
      <formula>97</formula>
    </cfRule>
    <cfRule type="cellIs" dxfId="60" priority="144" stopIfTrue="1" operator="equal">
      <formula>33</formula>
    </cfRule>
  </conditionalFormatting>
  <conditionalFormatting sqref="F3082">
    <cfRule type="cellIs" dxfId="272" priority="135" stopIfTrue="1" operator="equal">
      <formula>"ЧУЖДИ СРЕДСТВА"</formula>
    </cfRule>
    <cfRule type="cellIs" dxfId="271" priority="136" stopIfTrue="1" operator="equal">
      <formula>"СЕС - ДМП"</formula>
    </cfRule>
    <cfRule type="cellIs" dxfId="270" priority="137" stopIfTrue="1" operator="equal">
      <formula>"СЕС - РА"</formula>
    </cfRule>
    <cfRule type="cellIs" dxfId="59" priority="138" stopIfTrue="1" operator="equal">
      <formula>"СЕС - ДЕС"</formula>
    </cfRule>
    <cfRule type="cellIs" dxfId="58" priority="139" stopIfTrue="1" operator="equal">
      <formula>"СЕС - КСФ"</formula>
    </cfRule>
  </conditionalFormatting>
  <conditionalFormatting sqref="D3087">
    <cfRule type="cellIs" dxfId="269" priority="134" stopIfTrue="1" operator="notEqual">
      <formula>"ИЗБЕРЕТЕ ОПЕРАТИВНА ПРОГРАМА "</formula>
    </cfRule>
  </conditionalFormatting>
  <conditionalFormatting sqref="C3087">
    <cfRule type="cellIs" dxfId="268" priority="133" stopIfTrue="1" operator="notEqual">
      <formula>0</formula>
    </cfRule>
  </conditionalFormatting>
  <conditionalFormatting sqref="E3393:F3393">
    <cfRule type="cellIs" dxfId="267" priority="128" stopIfTrue="1" operator="equal">
      <formula>98</formula>
    </cfRule>
    <cfRule type="cellIs" dxfId="266" priority="129" stopIfTrue="1" operator="equal">
      <formula>96</formula>
    </cfRule>
    <cfRule type="cellIs" dxfId="265" priority="130" stopIfTrue="1" operator="equal">
      <formula>42</formula>
    </cfRule>
    <cfRule type="cellIs" dxfId="57" priority="131" stopIfTrue="1" operator="equal">
      <formula>97</formula>
    </cfRule>
    <cfRule type="cellIs" dxfId="56" priority="132" stopIfTrue="1" operator="equal">
      <formula>33</formula>
    </cfRule>
  </conditionalFormatting>
  <conditionalFormatting sqref="D3382">
    <cfRule type="cellIs" dxfId="264" priority="127" stopIfTrue="1" operator="equal">
      <formula>0</formula>
    </cfRule>
  </conditionalFormatting>
  <conditionalFormatting sqref="F3256">
    <cfRule type="cellIs" dxfId="263" priority="126" stopIfTrue="1" operator="equal">
      <formula>0</formula>
    </cfRule>
  </conditionalFormatting>
  <conditionalFormatting sqref="F3391">
    <cfRule type="cellIs" dxfId="262" priority="125" stopIfTrue="1" operator="equal">
      <formula>0</formula>
    </cfRule>
  </conditionalFormatting>
  <conditionalFormatting sqref="D3265">
    <cfRule type="cellIs" dxfId="261" priority="124" stopIfTrue="1" operator="notEqual">
      <formula>"ИЗБЕРЕТЕ ДЕЙНОСТ"</formula>
    </cfRule>
  </conditionalFormatting>
  <conditionalFormatting sqref="C3265">
    <cfRule type="cellIs" dxfId="260" priority="123" stopIfTrue="1" operator="notEqual">
      <formula>0</formula>
    </cfRule>
  </conditionalFormatting>
  <conditionalFormatting sqref="E3258">
    <cfRule type="cellIs" dxfId="259" priority="118" stopIfTrue="1" operator="equal">
      <formula>98</formula>
    </cfRule>
    <cfRule type="cellIs" dxfId="258" priority="119" stopIfTrue="1" operator="equal">
      <formula>96</formula>
    </cfRule>
    <cfRule type="cellIs" dxfId="257" priority="120" stopIfTrue="1" operator="equal">
      <formula>42</formula>
    </cfRule>
    <cfRule type="cellIs" dxfId="55" priority="121" stopIfTrue="1" operator="equal">
      <formula>97</formula>
    </cfRule>
    <cfRule type="cellIs" dxfId="54" priority="122" stopIfTrue="1" operator="equal">
      <formula>33</formula>
    </cfRule>
  </conditionalFormatting>
  <conditionalFormatting sqref="F3258">
    <cfRule type="cellIs" dxfId="256" priority="113" stopIfTrue="1" operator="equal">
      <formula>"ЧУЖДИ СРЕДСТВА"</formula>
    </cfRule>
    <cfRule type="cellIs" dxfId="255" priority="114" stopIfTrue="1" operator="equal">
      <formula>"СЕС - ДМП"</formula>
    </cfRule>
    <cfRule type="cellIs" dxfId="254" priority="115" stopIfTrue="1" operator="equal">
      <formula>"СЕС - РА"</formula>
    </cfRule>
    <cfRule type="cellIs" dxfId="53" priority="116" stopIfTrue="1" operator="equal">
      <formula>"СЕС - ДЕС"</formula>
    </cfRule>
    <cfRule type="cellIs" dxfId="52" priority="117" stopIfTrue="1" operator="equal">
      <formula>"СЕС - КСФ"</formula>
    </cfRule>
  </conditionalFormatting>
  <conditionalFormatting sqref="D3263">
    <cfRule type="cellIs" dxfId="253" priority="112" stopIfTrue="1" operator="notEqual">
      <formula>"ИЗБЕРЕТЕ ОПЕРАТИВНА ПРОГРАМА "</formula>
    </cfRule>
  </conditionalFormatting>
  <conditionalFormatting sqref="C3263">
    <cfRule type="cellIs" dxfId="252" priority="111" stopIfTrue="1" operator="notEqual">
      <formula>0</formula>
    </cfRule>
  </conditionalFormatting>
  <conditionalFormatting sqref="E3569:F3569">
    <cfRule type="cellIs" dxfId="251" priority="106" stopIfTrue="1" operator="equal">
      <formula>98</formula>
    </cfRule>
    <cfRule type="cellIs" dxfId="250" priority="107" stopIfTrue="1" operator="equal">
      <formula>96</formula>
    </cfRule>
    <cfRule type="cellIs" dxfId="249" priority="108" stopIfTrue="1" operator="equal">
      <formula>42</formula>
    </cfRule>
    <cfRule type="cellIs" dxfId="51" priority="109" stopIfTrue="1" operator="equal">
      <formula>97</formula>
    </cfRule>
    <cfRule type="cellIs" dxfId="50" priority="110" stopIfTrue="1" operator="equal">
      <formula>33</formula>
    </cfRule>
  </conditionalFormatting>
  <conditionalFormatting sqref="D3558">
    <cfRule type="cellIs" dxfId="248" priority="105" stopIfTrue="1" operator="equal">
      <formula>0</formula>
    </cfRule>
  </conditionalFormatting>
  <conditionalFormatting sqref="F3432">
    <cfRule type="cellIs" dxfId="247" priority="104" stopIfTrue="1" operator="equal">
      <formula>0</formula>
    </cfRule>
  </conditionalFormatting>
  <conditionalFormatting sqref="F3567">
    <cfRule type="cellIs" dxfId="246" priority="103" stopIfTrue="1" operator="equal">
      <formula>0</formula>
    </cfRule>
  </conditionalFormatting>
  <conditionalFormatting sqref="D3441">
    <cfRule type="cellIs" dxfId="245" priority="102" stopIfTrue="1" operator="notEqual">
      <formula>"ИЗБЕРЕТЕ ДЕЙНОСТ"</formula>
    </cfRule>
  </conditionalFormatting>
  <conditionalFormatting sqref="C3441">
    <cfRule type="cellIs" dxfId="244" priority="101" stopIfTrue="1" operator="notEqual">
      <formula>0</formula>
    </cfRule>
  </conditionalFormatting>
  <conditionalFormatting sqref="E3434">
    <cfRule type="cellIs" dxfId="243" priority="96" stopIfTrue="1" operator="equal">
      <formula>98</formula>
    </cfRule>
    <cfRule type="cellIs" dxfId="242" priority="97" stopIfTrue="1" operator="equal">
      <formula>96</formula>
    </cfRule>
    <cfRule type="cellIs" dxfId="241" priority="98" stopIfTrue="1" operator="equal">
      <formula>42</formula>
    </cfRule>
    <cfRule type="cellIs" dxfId="49" priority="99" stopIfTrue="1" operator="equal">
      <formula>97</formula>
    </cfRule>
    <cfRule type="cellIs" dxfId="48" priority="100" stopIfTrue="1" operator="equal">
      <formula>33</formula>
    </cfRule>
  </conditionalFormatting>
  <conditionalFormatting sqref="F3434">
    <cfRule type="cellIs" dxfId="240" priority="91" stopIfTrue="1" operator="equal">
      <formula>"ЧУЖДИ СРЕДСТВА"</formula>
    </cfRule>
    <cfRule type="cellIs" dxfId="239" priority="92" stopIfTrue="1" operator="equal">
      <formula>"СЕС - ДМП"</formula>
    </cfRule>
    <cfRule type="cellIs" dxfId="238" priority="93" stopIfTrue="1" operator="equal">
      <formula>"СЕС - РА"</formula>
    </cfRule>
    <cfRule type="cellIs" dxfId="47" priority="94" stopIfTrue="1" operator="equal">
      <formula>"СЕС - ДЕС"</formula>
    </cfRule>
    <cfRule type="cellIs" dxfId="46" priority="95" stopIfTrue="1" operator="equal">
      <formula>"СЕС - КСФ"</formula>
    </cfRule>
  </conditionalFormatting>
  <conditionalFormatting sqref="D3439">
    <cfRule type="cellIs" dxfId="237" priority="90" stopIfTrue="1" operator="notEqual">
      <formula>"ИЗБЕРЕТЕ ОПЕРАТИВНА ПРОГРАМА "</formula>
    </cfRule>
  </conditionalFormatting>
  <conditionalFormatting sqref="C3439">
    <cfRule type="cellIs" dxfId="236" priority="89" stopIfTrue="1" operator="notEqual">
      <formula>0</formula>
    </cfRule>
  </conditionalFormatting>
  <conditionalFormatting sqref="E3745:F3745">
    <cfRule type="cellIs" dxfId="235" priority="84" stopIfTrue="1" operator="equal">
      <formula>98</formula>
    </cfRule>
    <cfRule type="cellIs" dxfId="234" priority="85" stopIfTrue="1" operator="equal">
      <formula>96</formula>
    </cfRule>
    <cfRule type="cellIs" dxfId="233" priority="86" stopIfTrue="1" operator="equal">
      <formula>42</formula>
    </cfRule>
    <cfRule type="cellIs" dxfId="45" priority="87" stopIfTrue="1" operator="equal">
      <formula>97</formula>
    </cfRule>
    <cfRule type="cellIs" dxfId="44" priority="88" stopIfTrue="1" operator="equal">
      <formula>33</formula>
    </cfRule>
  </conditionalFormatting>
  <conditionalFormatting sqref="D3734">
    <cfRule type="cellIs" dxfId="232" priority="83" stopIfTrue="1" operator="equal">
      <formula>0</formula>
    </cfRule>
  </conditionalFormatting>
  <conditionalFormatting sqref="F3608">
    <cfRule type="cellIs" dxfId="231" priority="82" stopIfTrue="1" operator="equal">
      <formula>0</formula>
    </cfRule>
  </conditionalFormatting>
  <conditionalFormatting sqref="F3743">
    <cfRule type="cellIs" dxfId="230" priority="81" stopIfTrue="1" operator="equal">
      <formula>0</formula>
    </cfRule>
  </conditionalFormatting>
  <conditionalFormatting sqref="D3617">
    <cfRule type="cellIs" dxfId="229" priority="80" stopIfTrue="1" operator="notEqual">
      <formula>"ИЗБЕРЕТЕ ДЕЙНОСТ"</formula>
    </cfRule>
  </conditionalFormatting>
  <conditionalFormatting sqref="C3617">
    <cfRule type="cellIs" dxfId="228" priority="79" stopIfTrue="1" operator="notEqual">
      <formula>0</formula>
    </cfRule>
  </conditionalFormatting>
  <conditionalFormatting sqref="E3610">
    <cfRule type="cellIs" dxfId="227" priority="74" stopIfTrue="1" operator="equal">
      <formula>98</formula>
    </cfRule>
    <cfRule type="cellIs" dxfId="226" priority="75" stopIfTrue="1" operator="equal">
      <formula>96</formula>
    </cfRule>
    <cfRule type="cellIs" dxfId="225" priority="76" stopIfTrue="1" operator="equal">
      <formula>42</formula>
    </cfRule>
    <cfRule type="cellIs" dxfId="43" priority="77" stopIfTrue="1" operator="equal">
      <formula>97</formula>
    </cfRule>
    <cfRule type="cellIs" dxfId="42" priority="78" stopIfTrue="1" operator="equal">
      <formula>33</formula>
    </cfRule>
  </conditionalFormatting>
  <conditionalFormatting sqref="F3610">
    <cfRule type="cellIs" dxfId="224" priority="69" stopIfTrue="1" operator="equal">
      <formula>"ЧУЖДИ СРЕДСТВА"</formula>
    </cfRule>
    <cfRule type="cellIs" dxfId="223" priority="70" stopIfTrue="1" operator="equal">
      <formula>"СЕС - ДМП"</formula>
    </cfRule>
    <cfRule type="cellIs" dxfId="222" priority="71" stopIfTrue="1" operator="equal">
      <formula>"СЕС - РА"</formula>
    </cfRule>
    <cfRule type="cellIs" dxfId="41" priority="72" stopIfTrue="1" operator="equal">
      <formula>"СЕС - ДЕС"</formula>
    </cfRule>
    <cfRule type="cellIs" dxfId="40" priority="73" stopIfTrue="1" operator="equal">
      <formula>"СЕС - КСФ"</formula>
    </cfRule>
  </conditionalFormatting>
  <conditionalFormatting sqref="D3615">
    <cfRule type="cellIs" dxfId="221" priority="68" stopIfTrue="1" operator="notEqual">
      <formula>"ИЗБЕРЕТЕ ОПЕРАТИВНА ПРОГРАМА "</formula>
    </cfRule>
  </conditionalFormatting>
  <conditionalFormatting sqref="C3615">
    <cfRule type="cellIs" dxfId="220" priority="67" stopIfTrue="1" operator="notEqual">
      <formula>0</formula>
    </cfRule>
  </conditionalFormatting>
  <conditionalFormatting sqref="E3921:F3921">
    <cfRule type="cellIs" dxfId="219" priority="62" stopIfTrue="1" operator="equal">
      <formula>98</formula>
    </cfRule>
    <cfRule type="cellIs" dxfId="218" priority="63" stopIfTrue="1" operator="equal">
      <formula>96</formula>
    </cfRule>
    <cfRule type="cellIs" dxfId="217" priority="64" stopIfTrue="1" operator="equal">
      <formula>42</formula>
    </cfRule>
    <cfRule type="cellIs" dxfId="39" priority="65" stopIfTrue="1" operator="equal">
      <formula>97</formula>
    </cfRule>
    <cfRule type="cellIs" dxfId="38" priority="66" stopIfTrue="1" operator="equal">
      <formula>33</formula>
    </cfRule>
  </conditionalFormatting>
  <conditionalFormatting sqref="D3910">
    <cfRule type="cellIs" dxfId="216" priority="61" stopIfTrue="1" operator="equal">
      <formula>0</formula>
    </cfRule>
  </conditionalFormatting>
  <conditionalFormatting sqref="F3784">
    <cfRule type="cellIs" dxfId="215" priority="60" stopIfTrue="1" operator="equal">
      <formula>0</formula>
    </cfRule>
  </conditionalFormatting>
  <conditionalFormatting sqref="F3919">
    <cfRule type="cellIs" dxfId="214" priority="59" stopIfTrue="1" operator="equal">
      <formula>0</formula>
    </cfRule>
  </conditionalFormatting>
  <conditionalFormatting sqref="D3793">
    <cfRule type="cellIs" dxfId="213" priority="58" stopIfTrue="1" operator="notEqual">
      <formula>"ИЗБЕРЕТЕ ДЕЙНОСТ"</formula>
    </cfRule>
  </conditionalFormatting>
  <conditionalFormatting sqref="C3793">
    <cfRule type="cellIs" dxfId="212" priority="57" stopIfTrue="1" operator="notEqual">
      <formula>0</formula>
    </cfRule>
  </conditionalFormatting>
  <conditionalFormatting sqref="E3786">
    <cfRule type="cellIs" dxfId="211" priority="52" stopIfTrue="1" operator="equal">
      <formula>98</formula>
    </cfRule>
    <cfRule type="cellIs" dxfId="210" priority="53" stopIfTrue="1" operator="equal">
      <formula>96</formula>
    </cfRule>
    <cfRule type="cellIs" dxfId="209" priority="54" stopIfTrue="1" operator="equal">
      <formula>42</formula>
    </cfRule>
    <cfRule type="cellIs" dxfId="37" priority="55" stopIfTrue="1" operator="equal">
      <formula>97</formula>
    </cfRule>
    <cfRule type="cellIs" dxfId="36" priority="56" stopIfTrue="1" operator="equal">
      <formula>33</formula>
    </cfRule>
  </conditionalFormatting>
  <conditionalFormatting sqref="F3786">
    <cfRule type="cellIs" dxfId="208" priority="47" stopIfTrue="1" operator="equal">
      <formula>"ЧУЖДИ СРЕДСТВА"</formula>
    </cfRule>
    <cfRule type="cellIs" dxfId="207" priority="48" stopIfTrue="1" operator="equal">
      <formula>"СЕС - ДМП"</formula>
    </cfRule>
    <cfRule type="cellIs" dxfId="206" priority="49" stopIfTrue="1" operator="equal">
      <formula>"СЕС - РА"</formula>
    </cfRule>
    <cfRule type="cellIs" dxfId="35" priority="50" stopIfTrue="1" operator="equal">
      <formula>"СЕС - ДЕС"</formula>
    </cfRule>
    <cfRule type="cellIs" dxfId="34" priority="51" stopIfTrue="1" operator="equal">
      <formula>"СЕС - КСФ"</formula>
    </cfRule>
  </conditionalFormatting>
  <conditionalFormatting sqref="D3791">
    <cfRule type="cellIs" dxfId="205" priority="46" stopIfTrue="1" operator="notEqual">
      <formula>"ИЗБЕРЕТЕ ОПЕРАТИВНА ПРОГРАМА "</formula>
    </cfRule>
  </conditionalFormatting>
  <conditionalFormatting sqref="C3791">
    <cfRule type="cellIs" dxfId="204" priority="45" stopIfTrue="1" operator="notEqual">
      <formula>0</formula>
    </cfRule>
  </conditionalFormatting>
  <conditionalFormatting sqref="E4097:F4097">
    <cfRule type="cellIs" dxfId="203" priority="40" stopIfTrue="1" operator="equal">
      <formula>98</formula>
    </cfRule>
    <cfRule type="cellIs" dxfId="202" priority="41" stopIfTrue="1" operator="equal">
      <formula>96</formula>
    </cfRule>
    <cfRule type="cellIs" dxfId="201" priority="42" stopIfTrue="1" operator="equal">
      <formula>42</formula>
    </cfRule>
    <cfRule type="cellIs" dxfId="33" priority="43" stopIfTrue="1" operator="equal">
      <formula>97</formula>
    </cfRule>
    <cfRule type="cellIs" dxfId="32" priority="44" stopIfTrue="1" operator="equal">
      <formula>33</formula>
    </cfRule>
  </conditionalFormatting>
  <conditionalFormatting sqref="D4086">
    <cfRule type="cellIs" dxfId="200" priority="39" stopIfTrue="1" operator="equal">
      <formula>0</formula>
    </cfRule>
  </conditionalFormatting>
  <conditionalFormatting sqref="F3960">
    <cfRule type="cellIs" dxfId="199" priority="38" stopIfTrue="1" operator="equal">
      <formula>0</formula>
    </cfRule>
  </conditionalFormatting>
  <conditionalFormatting sqref="F4095">
    <cfRule type="cellIs" dxfId="198" priority="37" stopIfTrue="1" operator="equal">
      <formula>0</formula>
    </cfRule>
  </conditionalFormatting>
  <conditionalFormatting sqref="D3969">
    <cfRule type="cellIs" dxfId="197" priority="36" stopIfTrue="1" operator="notEqual">
      <formula>"ИЗБЕРЕТЕ ДЕЙНОСТ"</formula>
    </cfRule>
  </conditionalFormatting>
  <conditionalFormatting sqref="C3969">
    <cfRule type="cellIs" dxfId="196" priority="35" stopIfTrue="1" operator="notEqual">
      <formula>0</formula>
    </cfRule>
  </conditionalFormatting>
  <conditionalFormatting sqref="E3962">
    <cfRule type="cellIs" dxfId="195" priority="30" stopIfTrue="1" operator="equal">
      <formula>98</formula>
    </cfRule>
    <cfRule type="cellIs" dxfId="194" priority="31" stopIfTrue="1" operator="equal">
      <formula>96</formula>
    </cfRule>
    <cfRule type="cellIs" dxfId="193" priority="32" stopIfTrue="1" operator="equal">
      <formula>42</formula>
    </cfRule>
    <cfRule type="cellIs" dxfId="31" priority="33" stopIfTrue="1" operator="equal">
      <formula>97</formula>
    </cfRule>
    <cfRule type="cellIs" dxfId="30" priority="34" stopIfTrue="1" operator="equal">
      <formula>33</formula>
    </cfRule>
  </conditionalFormatting>
  <conditionalFormatting sqref="F3962">
    <cfRule type="cellIs" dxfId="192" priority="25" stopIfTrue="1" operator="equal">
      <formula>"ЧУЖДИ СРЕДСТВА"</formula>
    </cfRule>
    <cfRule type="cellIs" dxfId="191" priority="26" stopIfTrue="1" operator="equal">
      <formula>"СЕС - ДМП"</formula>
    </cfRule>
    <cfRule type="cellIs" dxfId="190" priority="27" stopIfTrue="1" operator="equal">
      <formula>"СЕС - РА"</formula>
    </cfRule>
    <cfRule type="cellIs" dxfId="29" priority="28" stopIfTrue="1" operator="equal">
      <formula>"СЕС - ДЕС"</formula>
    </cfRule>
    <cfRule type="cellIs" dxfId="28" priority="29" stopIfTrue="1" operator="equal">
      <formula>"СЕС - КСФ"</formula>
    </cfRule>
  </conditionalFormatting>
  <conditionalFormatting sqref="D3967">
    <cfRule type="cellIs" dxfId="189" priority="24" stopIfTrue="1" operator="notEqual">
      <formula>"ИЗБЕРЕТЕ ОПЕРАТИВНА ПРОГРАМА "</formula>
    </cfRule>
  </conditionalFormatting>
  <conditionalFormatting sqref="C3967">
    <cfRule type="cellIs" dxfId="188" priority="23" stopIfTrue="1" operator="notEqual">
      <formula>0</formula>
    </cfRule>
  </conditionalFormatting>
  <conditionalFormatting sqref="E4273:F4273">
    <cfRule type="cellIs" dxfId="187" priority="18" stopIfTrue="1" operator="equal">
      <formula>98</formula>
    </cfRule>
    <cfRule type="cellIs" dxfId="186" priority="19" stopIfTrue="1" operator="equal">
      <formula>96</formula>
    </cfRule>
    <cfRule type="cellIs" dxfId="185" priority="20" stopIfTrue="1" operator="equal">
      <formula>42</formula>
    </cfRule>
    <cfRule type="cellIs" dxfId="27" priority="21" stopIfTrue="1" operator="equal">
      <formula>97</formula>
    </cfRule>
    <cfRule type="cellIs" dxfId="26" priority="22" stopIfTrue="1" operator="equal">
      <formula>33</formula>
    </cfRule>
  </conditionalFormatting>
  <conditionalFormatting sqref="D4262">
    <cfRule type="cellIs" dxfId="184" priority="17" stopIfTrue="1" operator="equal">
      <formula>0</formula>
    </cfRule>
  </conditionalFormatting>
  <conditionalFormatting sqref="F4136">
    <cfRule type="cellIs" dxfId="183" priority="16" stopIfTrue="1" operator="equal">
      <formula>0</formula>
    </cfRule>
  </conditionalFormatting>
  <conditionalFormatting sqref="F4271">
    <cfRule type="cellIs" dxfId="182" priority="15" stopIfTrue="1" operator="equal">
      <formula>0</formula>
    </cfRule>
  </conditionalFormatting>
  <conditionalFormatting sqref="D4145">
    <cfRule type="cellIs" dxfId="181" priority="14" stopIfTrue="1" operator="notEqual">
      <formula>"ИЗБЕРЕТЕ ДЕЙНОСТ"</formula>
    </cfRule>
  </conditionalFormatting>
  <conditionalFormatting sqref="C4145">
    <cfRule type="cellIs" dxfId="180" priority="13" stopIfTrue="1" operator="notEqual">
      <formula>0</formula>
    </cfRule>
  </conditionalFormatting>
  <conditionalFormatting sqref="E4138">
    <cfRule type="cellIs" dxfId="179" priority="8" stopIfTrue="1" operator="equal">
      <formula>98</formula>
    </cfRule>
    <cfRule type="cellIs" dxfId="178" priority="9" stopIfTrue="1" operator="equal">
      <formula>96</formula>
    </cfRule>
    <cfRule type="cellIs" dxfId="177" priority="10" stopIfTrue="1" operator="equal">
      <formula>42</formula>
    </cfRule>
    <cfRule type="cellIs" dxfId="25" priority="11" stopIfTrue="1" operator="equal">
      <formula>97</formula>
    </cfRule>
    <cfRule type="cellIs" dxfId="24" priority="12" stopIfTrue="1" operator="equal">
      <formula>33</formula>
    </cfRule>
  </conditionalFormatting>
  <conditionalFormatting sqref="F4138">
    <cfRule type="cellIs" dxfId="176" priority="3" stopIfTrue="1" operator="equal">
      <formula>"ЧУЖДИ СРЕДСТВА"</formula>
    </cfRule>
    <cfRule type="cellIs" dxfId="175" priority="4" stopIfTrue="1" operator="equal">
      <formula>"СЕС - ДМП"</formula>
    </cfRule>
    <cfRule type="cellIs" dxfId="174" priority="5" stopIfTrue="1" operator="equal">
      <formula>"СЕС - РА"</formula>
    </cfRule>
    <cfRule type="cellIs" dxfId="23" priority="6" stopIfTrue="1" operator="equal">
      <formula>"СЕС - ДЕС"</formula>
    </cfRule>
    <cfRule type="cellIs" dxfId="22" priority="7" stopIfTrue="1" operator="equal">
      <formula>"СЕС - КСФ"</formula>
    </cfRule>
  </conditionalFormatting>
  <conditionalFormatting sqref="D4143">
    <cfRule type="cellIs" dxfId="173" priority="2" stopIfTrue="1" operator="notEqual">
      <formula>"ИЗБЕРЕТЕ ОПЕРАТИВНА ПРОГРАМА "</formula>
    </cfRule>
  </conditionalFormatting>
  <conditionalFormatting sqref="C4143">
    <cfRule type="cellIs" dxfId="172" priority="1" stopIfTrue="1" operator="notEqual">
      <formula>0</formula>
    </cfRule>
  </conditionalFormatting>
  <dataValidations count="12">
    <dataValidation type="whole" errorStyle="information" operator="greaterThan" allowBlank="1" showInputMessage="1" showErrorMessage="1" error="Въвежда се положително число !" sqref="D381">
      <formula1>0</formula1>
    </dataValidation>
    <dataValidation type="whole" errorStyle="information" operator="lessThan" allowBlank="1" showInputMessage="1" showErrorMessage="1" error="Въвежда се отрицателно число !" sqref="E402:J402">
      <formula1>0</formula1>
    </dataValidation>
    <dataValidation type="whole" operator="lessThan" allowBlank="1" showInputMessage="1" showErrorMessage="1" error="Въвежда се цяло число!" sqref="E410:E411 E407:E408 E592:E595 E413:E418 G407:J408 G410:J411 G362:J374 G376:J382 G384:J387 G389:J390 G392:J395 G397:J398 G400:J401 G403:J405 G422:J425 G427:J428 G413:J418 G542:J543 E362:E374 E376:E382 E384:E387 E389:E390 E392:E395 E397:E398 E400:E401 E403:E405 G462:J464 G466:J467 G469:J470 G472:J477 G479:J480 G482:J496 G498:J502 G504:J511 G513:J515 G517:J520 G522:J523 G525:J530 G532:J535 G537:J540 G545:J565 G592:J596 G587:J590 G567:J585 E713:J715 E646:J662 E725:J727 E738:J738 E631:J635 E734:J736 E674:J679 E637:J644 E717:J723 E628:J629 E664:J666 E668:J672 E699:J704 E706:J711 E729:J732 E681:J688 E690:J697 E889:J891 E822:J838 E901:J903 E914:J914 E807:J811 E910:J912 E850:J855 E813:J820 E893:J899 E804:J805 E840:J842 E844:J848 E875:J880 E882:J887 E905:J908 E857:J864 E866:J873 E1065:J1067 E998:J1014 E1077:J1079 E1090:J1090 E983:J987 E1086:J1088 E1026:J1031 E989:J996 E1069:J1075 E980:J981 E1016:J1018 E1020:J1024 E1051:J1056 E1058:J1063 E1081:J1084 E1033:J1040 E1042:J1049 E1241:J1243 E1174:J1190 E1253:J1255 E1266:J1266 E1159:J1163 E1262:J1264 E1202:J1207 E1165:J1172 E1245:J1251 E1156:J1157 E1192:J1194 E1196:J1200 E1227:J1232 E1234:J1239 E1257:J1260 E1209:J1216 E1218:J1225 E1417:J1419 E1350:J1366 E1429:J1431 E1442:J1442 E1335:J1339 E1438:J1440 E1378:J1383 E1341:J1348 E1421:J1427 E1332:J1333 E1368:J1370 E1372:J1376 E1403:J1408 E1410:J1415 E1433:J1436 E1385:J1392 E1394:J1401 E1593:J1595 E1526:J1542 E1605:J1607 E1618:J1618 E1511:J1515 E1614:J1616 E1554:J1559 E1517:J1524 E1597:J1603 E1508:J1509 E1544:J1546 E1548:J1552 E1579:J1584 E1586:J1591 E1609:J1612 E1561:J1568 E1570:J1577 E1769:J1771 E1702:J1718 E1781:J1783 E1794:J1794 E1687:J1691 E1790:J1792 E1730:J1735 E1693:J1700 E1773:J1779 E1684:J1685 E1720:J1722 E1724:J1728 E1755:J1760 E1762:J1767 E1785:J1788 E1737:J1744 E1746:J1753 E1945:J1947 E1878:J1894 E1957:J1959 E1970:J1970 E1863:J1867 E1966:J1968 E1906:J1911 E1869:J1876 E1949:J1955 E1860:J1861 E1896:J1898 E1900:J1904 E1931:J1936 E1938:J1943 E1961:J1964 E1913:J1920 E1922:J1929 E2121:J2123 E2054:J2070 E2133:J2135 E2146:J2146 E2039:J2043 E2142:J2144 E2082:J2087 E2045:J2052 E2125:J2131 E2036:J2037 E2072:J2074 E2076:J2080 E2107:J2112 E2114:J2119 E2137:J2140 E2089:J2096 E2098:J2105 E2297:J2299 E2230:J2246 E2309:J2311 E2322:J2322 E2215:J2219 E2318:J2320 E2258:J2263 E2221:J2228 E2301:J2307 E2212:J2213 E2248:J2250 E2252:J2256 E2283:J2288 E2290:J2295 E2313:J2316 E2265:J2272 E2274:J2281 E2473:J2475 E2406:J2422 E2485:J2487 E2498:J2498 E2391:J2395 E2494:J2496 E2434:J2439 E2397:J2404 E2477:J2483 E2388:J2389 E2424:J2426 E2428:J2432 E2459:J2464 E2466:J2471 E2489:J2492 E2441:J2448 E2450:J2457 E2649:J2651 E2582:J2598 E2661:J2663 E2674:J2674 E2567:J2571 E2670:J2672 E2610:J2615 E2573:J2580 E2653:J2659 E2564:J2565 E2600:J2602 E2604:J2608 E2635:J2640 E2642:J2647 E2665:J2668 E2617:J2624 E2626:J2633 E2825:J2827 E2758:J2774 E2837:J2839 E2850:J2850 E2743:J2747 E2846:J2848 E2786:J2791 E2749:J2756 E2829:J2835 E2740:J2741 E2776:J2778 E2780:J2784 E2811:J2816 E2818:J2823 E2841:J2844 E2793:J2800 E2802:J2809 E3001:J3003 E2934:J2950 E3013:J3015 E3026:J3026 E2919:J2923 E3022:J3024 E2962:J2967 E2925:J2932 E3005:J3011 E2916:J2917 E2952:J2954 E2956:J2960 E2987:J2992 E2994:J2999 E3017:J3020 E2969:J2976 E2978:J2985 E3177:J3179 E3110:J3126 E3189:J3191 E3202:J3202 E3095:J3099 E3198:J3200 E3138:J3143 E3101:J3108 E3181:J3187 E3092:J3093 E3128:J3130 E3132:J3136 E3163:J3168 E3170:J3175 E3193:J3196 E3145:J3152 E3154:J3161 E3353:J3355 E3286:J3302 E3365:J3367 E3378:J3378 E3271:J3275 E3374:J3376 E3314:J3319 E3277:J3284 E3357:J3363 E3268:J3269 E3304:J3306 E3308:J3312 E3339:J3344 E3346:J3351 E3369:J3372 E3321:J3328 E3330:J3337 E3529:J3531 E3462:J3478 E3541:J3543 E3554:J3554 E3447:J3451 E3550:J3552 E3490:J3495 E3453:J3460 E3533:J3539 E3444:J3445 E3480:J3482 E3484:J3488 E3515:J3520 E3522:J3527 E3545:J3548 E3497:J3504 E3506:J3513 E3705:J3707 E3638:J3654 E3717:J3719 E3730:J3730 E3623:J3627 E3726:J3728 E3666:J3671 E3629:J3636 E3709:J3715 E3620:J3621 E3656:J3658 E3660:J3664 E3691:J3696 E3698:J3703 E3721:J3724 E3673:J3680 E3682:J3689 E3881:J3883 E3814:J3830 E3893:J3895 E3906:J3906 E3799:J3803 E3902:J3904 E3842:J3847 E3805:J3812 E3885:J3891 E3796:J3797 E3832:J3834 E3836:J3840 E3867:J3872 E3874:J3879 E3897:J3900 E3849:J3856 E3858:J3865 E4057:J4059 E3990:J4006 E4069:J4071 E4082:J4082 E3975:J3979 E4078:J4080 E4018:J4023 E3981:J3988 E4061:J4067 E3972:J3973 E4008:J4010 E4012:J4016 E4043:J4048 E4050:J4055 E4073:J4076 E4025:J4032 E4034:J4041 E4233:J4235 E4166:J4182 E4245:J4247 E4258:J4258 E4151:J4155 E4254:J4256 E4194:J4199 E4157:J4164 E4237:J4243 E4148:J4149 E4184:J4186 E4188:J4192 E4219:J4224 E4226:J4231 E4249:J4252 E4201:J4208 E4210:J4217">
      <formula1>999999999999999000</formula1>
    </dataValidation>
    <dataValidation type="whole" operator="lessThan" allowBlank="1" showInputMessage="1" showErrorMessage="1" error="Въвежда се цяло яисло!" sqref="E422:E425 E427:E428 E462:E464 E466:E467 E469:E470 E472:E477 E479:E480 E482:E496 E498:E502 E504:E511 E542:E543 E517:E520 E525:E530 E532:E535 E596 E522:E523 E545:E565 E587:E590 E513:E515 E537:E540 E567:E585">
      <formula1>999999999999999000000</formula1>
    </dataValidation>
    <dataValidation errorStyle="information" operator="lessThan" allowBlank="1" showInputMessage="1" showErrorMessage="1" error="Въвежда се отрицателно число !" sqref="D403:D404"/>
    <dataValidation type="list" allowBlank="1" showInputMessage="1" showErrorMessage="1" sqref="F9">
      <formula1>Date</formula1>
    </dataValidation>
    <dataValidation type="whole" operator="lessThan" allowBlank="1" showInputMessage="1" showErrorMessage="1" error="Въвежда се цяло число!" sqref="F58:J58 F362:F374 F376:F382 F384:F387 F389:F390 F392:F395 F397:F398 F400:F401 F403:F405 F407:F408 F410:F411 F413:F418 F422:F425 F427:F428 F462:F464 F466:F467 F469:F470 F472:F477 F479:F480 F482:F496 F498:F502 F504:F511 F513:F515 F517:F520 F522:F523 F525:F530 F532:F535 F537:F540 F545:F565 F587:F590 G75:J89 F592:F596 F542:F543 I52 G160 G23:J27 I22 F22:F57 G22 I61 I151 I160 G142 G151 I139 I142 G125 G139 I121 I125 G112 G121 I108 I112 G94 G108 I90 I94 G74 G90 I65 I74 G61 G65 G47 G52 I39 I47 G33 G39 G28 I28 I33 G29:J32 G34:J38 G40:J46 G48:J51 G53:J57 G59:J60 G62:J64 G91:J93 G95:J107 G109:J111 G161:J168 G122:J124 G126:J138 G140:J141 G143:J150 G152:J159 G113:J120 F568:F585 F59:F168 E22:E168 G66:J73">
      <formula1>99999999999999900</formula1>
    </dataValidation>
    <dataValidation type="list" allowBlank="1" showInputMessage="1" showErrorMessage="1" promptTitle="ВЪВЕДЕТЕ ДЕЙНОСТ" sqref="D625 D801 D977 D1153 D1329 D1505 D1681 D1857 D2033 D2209 D2385 D2561 D2737 D2913 D3089 D3265 D3441 D3617 D3793 D3969 D4145">
      <formula1>EBK_DEIN</formula1>
    </dataValidation>
    <dataValidation type="list" allowBlank="1" showInputMessage="1" showErrorMessage="1" prompt="Използва се само  за финансово-правна форма СЕС-КСФ (код 98)_x000a_" sqref="D623 D799 D975 D1151 D1327 D1503 D1679 D1855 D2031 D2207 D2383 D2559 D2735 D2911 D3087 D3263 D3439 D3615 D3791 D3967 D4143">
      <formula1>OP_LIST</formula1>
    </dataValidation>
    <dataValidation allowBlank="1" showInputMessage="1" showErrorMessage="1" prompt="Средна годишна брутна заплата - без бройките за дейности, финансирани по единни разходни стандарти._x000a__x000a_" sqref="E762:F764 E938:F940 E1114:F1116 E1290:F1292 E1466:F1468 E1642:F1644 E1818:F1820 E1994:F1996 E2170:F2172 E2346:F2348 E2522:F2524 E2698:F2700 E2874:F2876 E3050:F3052 E3226:F3228 E3402:F3404 E3578:F3580 E3754:F3756 E3930:F3932 E4106:F4108 E4282:F4284"/>
    <dataValidation allowBlank="1" showInputMessage="1" showErrorMessage="1" prompt="Щатни бройки - без бройките за дейности, финансирани по единни разходни стандарти._x000a__x000a_" sqref="E756:F758 E932:F934 E1108:F1110 E1284:F1286 E1460:F1462 E1636:F1638 E1812:F1814 E1988:F1990 E2164:F2166 E2340:F2342 E2516:F2518 E2692:F2694 E2868:F2870 E3044:F3046 E3220:F3222 E3396:F3398 E3572:F3574 E3748:F3750 E3924:F3926 E4100:F4102 E4276:F4278"/>
    <dataValidation allowBlank="1" showInputMessage="1" showErrorMessage="1" prompt="Средногодишни щатни бройки - без бройките за дейности, финансирани по единни разходни стандарти._x000a__x000a_" sqref="E759:F761 E935:F937 E1111:F1113 E1287:F1289 E1463:F1465 E1639:F1641 E1815:F1817 E1991:F1993 E2167:F2169 E2343:F2345 E2519:F2521 E2695:F2697 E2871:F2873 E3047:F3049 E3223:F3225 E3399:F3401 E3575:F3577 E3751:F3753 E3927:F3929 E4103:F4105 E4279:F4281"/>
  </dataValidations>
  <printOptions horizontalCentered="1"/>
  <pageMargins left="0.47244094488188981" right="0.15748031496062992" top="0.31496062992125984" bottom="0.27559055118110237" header="0.19685039370078741" footer="0.19685039370078741"/>
  <pageSetup paperSize="9" scale="4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Line="0" autoPict="0" macro="[0]!PrintO">
                <anchor moveWithCells="1" sizeWithCells="1">
                  <from>
                    <xdr:col>4</xdr:col>
                    <xdr:colOff>781050</xdr:colOff>
                    <xdr:row>1</xdr:row>
                    <xdr:rowOff>114300</xdr:rowOff>
                  </from>
                  <to>
                    <xdr:col>6</xdr:col>
                    <xdr:colOff>628650</xdr:colOff>
                    <xdr:row>5</xdr:row>
                    <xdr:rowOff>47625</xdr:rowOff>
                  </to>
                </anchor>
              </controlPr>
            </control>
          </mc:Choice>
        </mc:AlternateContent>
        <mc:AlternateContent xmlns:mc="http://schemas.openxmlformats.org/markup-compatibility/2006">
          <mc:Choice Requires="x14">
            <control shapeId="3079" r:id="rId5" name="Button 7">
              <controlPr defaultSize="0" print="0" autoFill="0" autoLine="0" autoPict="0" macro="[0]!NextDejn">
                <anchor moveWithCells="1">
                  <from>
                    <xdr:col>3</xdr:col>
                    <xdr:colOff>4105275</xdr:colOff>
                    <xdr:row>2</xdr:row>
                    <xdr:rowOff>38100</xdr:rowOff>
                  </from>
                  <to>
                    <xdr:col>4</xdr:col>
                    <xdr:colOff>190500</xdr:colOff>
                    <xdr:row>5</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304"/>
  <sheetViews>
    <sheetView topLeftCell="U99" zoomScale="70" zoomScaleNormal="70" workbookViewId="0">
      <selection activeCell="I12" sqref="I12:S186"/>
    </sheetView>
  </sheetViews>
  <sheetFormatPr defaultRowHeight="12.75"/>
  <cols>
    <col min="1" max="1" width="10.28515625" style="22" hidden="1" customWidth="1"/>
    <col min="2" max="2" width="9.7109375" style="22" hidden="1" customWidth="1"/>
    <col min="3" max="3" width="18.140625" style="22" hidden="1" customWidth="1"/>
    <col min="4" max="4" width="11.5703125" style="22" hidden="1" customWidth="1"/>
    <col min="5" max="5" width="13.85546875" style="22" hidden="1" customWidth="1"/>
    <col min="6" max="6" width="15.5703125" style="22" hidden="1" customWidth="1"/>
    <col min="7" max="7" width="12.140625" style="22" hidden="1" customWidth="1"/>
    <col min="8" max="8" width="12.7109375" style="22" hidden="1" customWidth="1"/>
    <col min="9" max="9" width="9.85546875" style="22" hidden="1" customWidth="1"/>
    <col min="10" max="10" width="10.42578125" style="22" hidden="1" customWidth="1"/>
    <col min="11" max="11" width="90.42578125" style="23" hidden="1" customWidth="1"/>
    <col min="12" max="12" width="18.7109375" style="24" hidden="1" customWidth="1"/>
    <col min="13" max="17" width="17.7109375" style="24" hidden="1" customWidth="1"/>
    <col min="18" max="18" width="2.28515625" style="25" hidden="1" customWidth="1"/>
    <col min="19" max="19" width="2.5703125" style="25" hidden="1" customWidth="1"/>
    <col min="20" max="20" width="9.140625" style="25" hidden="1" customWidth="1"/>
    <col min="21" max="33" width="9.140625" style="25" customWidth="1"/>
    <col min="34" max="16384" width="9.140625" style="25"/>
  </cols>
  <sheetData>
    <row r="1" spans="1:19">
      <c r="A1" s="22" t="s">
        <v>1017</v>
      </c>
      <c r="B1" s="22">
        <v>176</v>
      </c>
    </row>
    <row r="2" spans="1:19">
      <c r="A2" s="22" t="s">
        <v>1018</v>
      </c>
      <c r="B2" s="22" t="s">
        <v>2246</v>
      </c>
    </row>
    <row r="3" spans="1:19">
      <c r="A3" s="22" t="s">
        <v>1019</v>
      </c>
      <c r="B3" s="22" t="s">
        <v>2244</v>
      </c>
    </row>
    <row r="4" spans="1:19" ht="15.75">
      <c r="A4" s="22" t="s">
        <v>1020</v>
      </c>
      <c r="B4" s="22" t="s">
        <v>2195</v>
      </c>
      <c r="C4" s="26"/>
    </row>
    <row r="5" spans="1:19" ht="31.5" customHeight="1">
      <c r="A5" s="22" t="s">
        <v>1021</v>
      </c>
      <c r="B5" s="178"/>
      <c r="C5" s="178"/>
    </row>
    <row r="6" spans="1:19">
      <c r="A6" s="27"/>
      <c r="B6" s="28"/>
    </row>
    <row r="8" spans="1:19">
      <c r="B8" s="22" t="s">
        <v>2245</v>
      </c>
    </row>
    <row r="11" spans="1:19" ht="18.75">
      <c r="A11" s="22" t="s">
        <v>1271</v>
      </c>
      <c r="H11" s="667"/>
      <c r="I11" s="27"/>
      <c r="J11" s="27"/>
      <c r="K11" s="27"/>
      <c r="L11" s="29"/>
      <c r="M11" s="29"/>
      <c r="N11" s="29"/>
      <c r="O11" s="29"/>
      <c r="P11" s="29"/>
      <c r="Q11" s="29"/>
      <c r="R11" s="30"/>
      <c r="S11" s="30"/>
    </row>
    <row r="12" spans="1:19" ht="15.75">
      <c r="A12" s="22">
        <v>1</v>
      </c>
      <c r="H12" s="667"/>
      <c r="I12" s="1"/>
      <c r="J12" s="1"/>
      <c r="K12" s="2"/>
      <c r="L12" s="12"/>
      <c r="M12" s="12"/>
      <c r="N12" s="12"/>
      <c r="O12" s="12"/>
      <c r="P12" s="12"/>
      <c r="Q12" s="12"/>
      <c r="R12" s="1435">
        <f>(IF($E145&lt;&gt;0,$K$2,IF($F145&lt;&gt;0,$K$2,IF($G145&lt;&gt;0,$K$2,IF($H145&lt;&gt;0,$K$2,IF($I145&lt;&gt;0,$K$2,IF($J145&lt;&gt;0,$K$2,"")))))))</f>
        <v>0</v>
      </c>
      <c r="S12" s="382"/>
    </row>
    <row r="13" spans="1:19" ht="15.75">
      <c r="A13" s="22">
        <v>2</v>
      </c>
      <c r="H13" s="667"/>
      <c r="I13" s="1"/>
      <c r="J13" s="1"/>
      <c r="K13" s="2"/>
      <c r="L13" s="12"/>
      <c r="M13" s="12"/>
      <c r="N13" s="12"/>
      <c r="O13" s="12"/>
      <c r="P13" s="12"/>
      <c r="Q13" s="12"/>
      <c r="R13" s="1435">
        <f>(IF($E145&lt;&gt;0,$K$2,IF($F145&lt;&gt;0,$K$2,IF($G145&lt;&gt;0,$K$2,IF($H145&lt;&gt;0,$K$2,IF($I145&lt;&gt;0,$K$2,IF($J145&lt;&gt;0,$K$2,"")))))))</f>
        <v>0</v>
      </c>
      <c r="S13" s="382"/>
    </row>
    <row r="14" spans="1:19" ht="20.25" customHeight="1">
      <c r="A14" s="22">
        <v>3</v>
      </c>
      <c r="H14" s="667"/>
      <c r="I14" s="2190">
        <f>$B$7</f>
        <v>0</v>
      </c>
      <c r="J14" s="2191"/>
      <c r="K14" s="2191"/>
      <c r="L14" s="1053"/>
      <c r="M14" s="1053"/>
      <c r="N14" s="12"/>
      <c r="O14" s="12"/>
      <c r="P14" s="12"/>
      <c r="Q14" s="12"/>
      <c r="R14" s="1435">
        <f>(IF($E145&lt;&gt;0,$K$2,IF($F145&lt;&gt;0,$K$2,IF($G145&lt;&gt;0,$K$2,IF($H145&lt;&gt;0,$K$2,IF($I145&lt;&gt;0,$K$2,IF($J145&lt;&gt;0,$K$2,"")))))))</f>
        <v>0</v>
      </c>
      <c r="S14" s="382"/>
    </row>
    <row r="15" spans="1:19" ht="18.75" customHeight="1">
      <c r="A15" s="22">
        <v>4</v>
      </c>
      <c r="H15" s="667"/>
      <c r="I15" s="664"/>
      <c r="J15" s="1035"/>
      <c r="K15" s="1054"/>
      <c r="L15" s="1055" t="s">
        <v>737</v>
      </c>
      <c r="M15" s="1055" t="s">
        <v>644</v>
      </c>
      <c r="N15" s="665"/>
      <c r="O15" s="1056" t="s">
        <v>1419</v>
      </c>
      <c r="P15" s="1057"/>
      <c r="Q15" s="1058"/>
      <c r="R15" s="1435">
        <f>(IF($E145&lt;&gt;0,$K$2,IF($F145&lt;&gt;0,$K$2,IF($G145&lt;&gt;0,$K$2,IF($H145&lt;&gt;0,$K$2,IF($I145&lt;&gt;0,$K$2,IF($J145&lt;&gt;0,$K$2,"")))))))</f>
        <v>0</v>
      </c>
      <c r="S15" s="382"/>
    </row>
    <row r="16" spans="1:19" ht="27" customHeight="1">
      <c r="A16" s="22">
        <v>5</v>
      </c>
      <c r="H16" s="667"/>
      <c r="I16" s="2187">
        <f>$B$9</f>
        <v>0</v>
      </c>
      <c r="J16" s="2188"/>
      <c r="K16" s="2189"/>
      <c r="L16" s="977">
        <f>$E$9</f>
        <v>0</v>
      </c>
      <c r="M16" s="1059">
        <f>$F$9</f>
        <v>0</v>
      </c>
      <c r="N16" s="665"/>
      <c r="O16" s="665"/>
      <c r="P16" s="665"/>
      <c r="Q16" s="665"/>
      <c r="R16" s="1435">
        <f>(IF($E145&lt;&gt;0,$K$2,IF($F145&lt;&gt;0,$K$2,IF($G145&lt;&gt;0,$K$2,IF($H145&lt;&gt;0,$K$2,IF($I145&lt;&gt;0,$K$2,IF($J145&lt;&gt;0,$K$2,"")))))))</f>
        <v>0</v>
      </c>
      <c r="S16" s="382"/>
    </row>
    <row r="17" spans="1:19" ht="15.75">
      <c r="A17" s="22">
        <v>6</v>
      </c>
      <c r="H17" s="667"/>
      <c r="I17" s="1060">
        <f>$B$10</f>
        <v>0</v>
      </c>
      <c r="J17" s="664"/>
      <c r="K17" s="1037"/>
      <c r="L17" s="1061"/>
      <c r="M17" s="1061"/>
      <c r="N17" s="665"/>
      <c r="O17" s="665"/>
      <c r="P17" s="665"/>
      <c r="Q17" s="665"/>
      <c r="R17" s="1435">
        <f>(IF($E145&lt;&gt;0,$K$2,IF($F145&lt;&gt;0,$K$2,IF($G145&lt;&gt;0,$K$2,IF($H145&lt;&gt;0,$K$2,IF($I145&lt;&gt;0,$K$2,IF($J145&lt;&gt;0,$K$2,"")))))))</f>
        <v>0</v>
      </c>
      <c r="S17" s="382"/>
    </row>
    <row r="18" spans="1:19" ht="6" customHeight="1">
      <c r="A18" s="22">
        <v>7</v>
      </c>
      <c r="H18" s="667"/>
      <c r="I18" s="1060"/>
      <c r="J18" s="664"/>
      <c r="K18" s="1037"/>
      <c r="L18" s="1060"/>
      <c r="M18" s="664"/>
      <c r="N18" s="665"/>
      <c r="O18" s="665"/>
      <c r="P18" s="665"/>
      <c r="Q18" s="665"/>
      <c r="R18" s="1435">
        <f>(IF($E145&lt;&gt;0,$K$2,IF($F145&lt;&gt;0,$K$2,IF($G145&lt;&gt;0,$K$2,IF($H145&lt;&gt;0,$K$2,IF($I145&lt;&gt;0,$K$2,IF($J145&lt;&gt;0,$K$2,"")))))))</f>
        <v>0</v>
      </c>
      <c r="S18" s="382"/>
    </row>
    <row r="19" spans="1:19" ht="27" customHeight="1">
      <c r="A19" s="22">
        <v>8</v>
      </c>
      <c r="H19" s="667"/>
      <c r="I19" s="2221">
        <f>$B$12</f>
        <v>0</v>
      </c>
      <c r="J19" s="2222"/>
      <c r="K19" s="2223"/>
      <c r="L19" s="1062" t="s">
        <v>1305</v>
      </c>
      <c r="M19" s="1813">
        <f>$F$12</f>
        <v>0</v>
      </c>
      <c r="N19" s="1063"/>
      <c r="O19" s="665"/>
      <c r="P19" s="665"/>
      <c r="Q19" s="665"/>
      <c r="R19" s="1435">
        <f>(IF($E145&lt;&gt;0,$K$2,IF($F145&lt;&gt;0,$K$2,IF($G145&lt;&gt;0,$K$2,IF($H145&lt;&gt;0,$K$2,IF($I145&lt;&gt;0,$K$2,IF($J145&lt;&gt;0,$K$2,"")))))))</f>
        <v>0</v>
      </c>
      <c r="S19" s="382"/>
    </row>
    <row r="20" spans="1:19" ht="15.75">
      <c r="A20" s="22">
        <v>9</v>
      </c>
      <c r="H20" s="667"/>
      <c r="I20" s="1064">
        <f>$B$13</f>
        <v>0</v>
      </c>
      <c r="J20" s="664"/>
      <c r="K20" s="1037"/>
      <c r="L20" s="1065"/>
      <c r="M20" s="1066"/>
      <c r="N20" s="665"/>
      <c r="O20" s="665"/>
      <c r="P20" s="665"/>
      <c r="Q20" s="665"/>
      <c r="R20" s="1435">
        <f>(IF($E145&lt;&gt;0,$K$2,IF($F145&lt;&gt;0,$K$2,IF($G145&lt;&gt;0,$K$2,IF($H145&lt;&gt;0,$K$2,IF($I145&lt;&gt;0,$K$2,IF($J145&lt;&gt;0,$K$2,"")))))))</f>
        <v>0</v>
      </c>
      <c r="S20" s="382"/>
    </row>
    <row r="21" spans="1:19" ht="21.75" customHeight="1">
      <c r="A21" s="22">
        <v>10</v>
      </c>
      <c r="H21" s="667"/>
      <c r="I21" s="1067"/>
      <c r="J21" s="665"/>
      <c r="K21" s="1068" t="s">
        <v>1430</v>
      </c>
      <c r="L21" s="1069">
        <f>$E$15</f>
        <v>0</v>
      </c>
      <c r="M21" s="1412">
        <f>$F$15</f>
        <v>0</v>
      </c>
      <c r="N21" s="665"/>
      <c r="O21" s="12"/>
      <c r="P21" s="665"/>
      <c r="Q21" s="12"/>
      <c r="R21" s="1435">
        <f>(IF($E145&lt;&gt;0,$K$2,IF($F145&lt;&gt;0,$K$2,IF($G145&lt;&gt;0,$K$2,IF($H145&lt;&gt;0,$K$2,IF($I145&lt;&gt;0,$K$2,IF($J145&lt;&gt;0,$K$2,"")))))))</f>
        <v>0</v>
      </c>
      <c r="S21" s="382"/>
    </row>
    <row r="22" spans="1:19" ht="16.5" thickBot="1">
      <c r="A22" s="22">
        <v>11</v>
      </c>
      <c r="H22" s="667"/>
      <c r="I22" s="664"/>
      <c r="J22" s="1035"/>
      <c r="K22" s="1054"/>
      <c r="L22" s="1066"/>
      <c r="M22" s="1070"/>
      <c r="N22" s="1071"/>
      <c r="O22" s="1071"/>
      <c r="P22" s="1071"/>
      <c r="Q22" s="1072" t="s">
        <v>740</v>
      </c>
      <c r="R22" s="1435">
        <f>(IF($E145&lt;&gt;0,$K$2,IF($F145&lt;&gt;0,$K$2,IF($G145&lt;&gt;0,$K$2,IF($H145&lt;&gt;0,$K$2,IF($I145&lt;&gt;0,$K$2,IF($J145&lt;&gt;0,$K$2,"")))))))</f>
        <v>0</v>
      </c>
      <c r="S22" s="382"/>
    </row>
    <row r="23" spans="1:19" ht="21.75" customHeight="1">
      <c r="A23" s="22">
        <v>12</v>
      </c>
      <c r="H23" s="667"/>
      <c r="I23" s="1073"/>
      <c r="J23" s="1074"/>
      <c r="K23" s="1075" t="s">
        <v>1022</v>
      </c>
      <c r="L23" s="1076" t="s">
        <v>742</v>
      </c>
      <c r="M23" s="363" t="s">
        <v>1320</v>
      </c>
      <c r="N23" s="1077"/>
      <c r="O23" s="1078"/>
      <c r="P23" s="1077"/>
      <c r="Q23" s="1079"/>
      <c r="R23" s="1435">
        <f>(IF($E145&lt;&gt;0,$K$2,IF($F145&lt;&gt;0,$K$2,IF($G145&lt;&gt;0,$K$2,IF($H145&lt;&gt;0,$K$2,IF($I145&lt;&gt;0,$K$2,IF($J145&lt;&gt;0,$K$2,"")))))))</f>
        <v>0</v>
      </c>
      <c r="S23" s="382"/>
    </row>
    <row r="24" spans="1:19" ht="58.5" customHeight="1">
      <c r="A24" s="22">
        <v>13</v>
      </c>
      <c r="H24" s="667"/>
      <c r="I24" s="1080" t="s">
        <v>692</v>
      </c>
      <c r="J24" s="1081" t="s">
        <v>744</v>
      </c>
      <c r="K24" s="1082" t="s">
        <v>1023</v>
      </c>
      <c r="L24" s="1083">
        <f>$C$3</f>
        <v>0</v>
      </c>
      <c r="M24" s="364" t="s">
        <v>1318</v>
      </c>
      <c r="N24" s="1084" t="s">
        <v>1317</v>
      </c>
      <c r="O24" s="1085" t="s">
        <v>1016</v>
      </c>
      <c r="P24" s="1086" t="s">
        <v>1306</v>
      </c>
      <c r="Q24" s="1087" t="s">
        <v>1307</v>
      </c>
      <c r="R24" s="1435">
        <f>(IF($E145&lt;&gt;0,$K$2,IF($F145&lt;&gt;0,$K$2,IF($G145&lt;&gt;0,$K$2,IF($H145&lt;&gt;0,$K$2,IF($I145&lt;&gt;0,$K$2,IF($J145&lt;&gt;0,$K$2,"")))))))</f>
        <v>0</v>
      </c>
      <c r="S24" s="382"/>
    </row>
    <row r="25" spans="1:19" ht="18.75">
      <c r="A25" s="22">
        <v>14</v>
      </c>
      <c r="H25" s="667"/>
      <c r="I25" s="1088"/>
      <c r="J25" s="1089"/>
      <c r="K25" s="1090" t="s">
        <v>497</v>
      </c>
      <c r="L25" s="344" t="s">
        <v>344</v>
      </c>
      <c r="M25" s="344" t="s">
        <v>345</v>
      </c>
      <c r="N25" s="659" t="s">
        <v>1029</v>
      </c>
      <c r="O25" s="660" t="s">
        <v>1030</v>
      </c>
      <c r="P25" s="660" t="s">
        <v>1003</v>
      </c>
      <c r="Q25" s="661" t="s">
        <v>1288</v>
      </c>
      <c r="R25" s="1435">
        <f>(IF($E145&lt;&gt;0,$K$2,IF($F145&lt;&gt;0,$K$2,IF($G145&lt;&gt;0,$K$2,IF($H145&lt;&gt;0,$K$2,IF($I145&lt;&gt;0,$K$2,IF($J145&lt;&gt;0,$K$2,"")))))))</f>
        <v>0</v>
      </c>
      <c r="S25" s="382"/>
    </row>
    <row r="26" spans="1:19" ht="18.75" customHeight="1">
      <c r="A26" s="22">
        <v>15</v>
      </c>
      <c r="H26" s="667"/>
      <c r="I26" s="1091"/>
      <c r="J26" s="1819">
        <f>VLOOKUP(K26,OP_LIST2,2,FALSE)</f>
        <v>0</v>
      </c>
      <c r="K26" s="1431" t="s">
        <v>284</v>
      </c>
      <c r="L26" s="279"/>
      <c r="M26" s="662"/>
      <c r="N26" s="1092"/>
      <c r="O26" s="668"/>
      <c r="P26" s="668"/>
      <c r="Q26" s="669"/>
      <c r="R26" s="1435">
        <f>(IF($E145&lt;&gt;0,$K$2,IF($F145&lt;&gt;0,$K$2,IF($G145&lt;&gt;0,$K$2,IF($H145&lt;&gt;0,$K$2,IF($I145&lt;&gt;0,$K$2,IF($J145&lt;&gt;0,$K$2,"")))))))</f>
        <v>0</v>
      </c>
      <c r="S26" s="382"/>
    </row>
    <row r="27" spans="1:19" ht="18.75" customHeight="1">
      <c r="A27" s="22">
        <v>16</v>
      </c>
      <c r="H27" s="667"/>
      <c r="I27" s="1093"/>
      <c r="J27" s="1818">
        <f>VLOOKUP(K28,EBK_DEIN2,2,FALSE)</f>
        <v>0</v>
      </c>
      <c r="K27" s="1432" t="s">
        <v>1272</v>
      </c>
      <c r="L27" s="662"/>
      <c r="M27" s="662"/>
      <c r="N27" s="1094"/>
      <c r="O27" s="670"/>
      <c r="P27" s="670"/>
      <c r="Q27" s="671"/>
      <c r="R27" s="1435">
        <f>(IF($E145&lt;&gt;0,$K$2,IF($F145&lt;&gt;0,$K$2,IF($G145&lt;&gt;0,$K$2,IF($H145&lt;&gt;0,$K$2,IF($I145&lt;&gt;0,$K$2,IF($J145&lt;&gt;0,$K$2,"")))))))</f>
        <v>0</v>
      </c>
      <c r="S27" s="382"/>
    </row>
    <row r="28" spans="1:19" ht="18.75" customHeight="1">
      <c r="A28" s="22">
        <v>17</v>
      </c>
      <c r="H28" s="667"/>
      <c r="I28" s="1095"/>
      <c r="J28" s="1819">
        <f>+J27</f>
        <v>0</v>
      </c>
      <c r="K28" s="1431" t="s">
        <v>55</v>
      </c>
      <c r="L28" s="662"/>
      <c r="M28" s="662"/>
      <c r="N28" s="1094"/>
      <c r="O28" s="670"/>
      <c r="P28" s="670"/>
      <c r="Q28" s="671"/>
      <c r="R28" s="1435">
        <f>(IF($E145&lt;&gt;0,$K$2,IF($F145&lt;&gt;0,$K$2,IF($G145&lt;&gt;0,$K$2,IF($H145&lt;&gt;0,$K$2,IF($I145&lt;&gt;0,$K$2,IF($J145&lt;&gt;0,$K$2,"")))))))</f>
        <v>0</v>
      </c>
      <c r="S28" s="382"/>
    </row>
    <row r="29" spans="1:19" ht="15.75">
      <c r="A29" s="22">
        <v>18</v>
      </c>
      <c r="H29" s="667"/>
      <c r="I29" s="1096"/>
      <c r="J29" s="1097"/>
      <c r="K29" s="1098" t="s">
        <v>1024</v>
      </c>
      <c r="L29" s="662"/>
      <c r="M29" s="662"/>
      <c r="N29" s="1099"/>
      <c r="O29" s="672"/>
      <c r="P29" s="672"/>
      <c r="Q29" s="673"/>
      <c r="R29" s="1435">
        <f>(IF($E145&lt;&gt;0,$K$2,IF($F145&lt;&gt;0,$K$2,IF($G145&lt;&gt;0,$K$2,IF($H145&lt;&gt;0,$K$2,IF($I145&lt;&gt;0,$K$2,IF($J145&lt;&gt;0,$K$2,"")))))))</f>
        <v>0</v>
      </c>
      <c r="S29" s="382"/>
    </row>
    <row r="30" spans="1:19" ht="18.75" customHeight="1">
      <c r="A30" s="22">
        <v>19</v>
      </c>
      <c r="H30" s="667"/>
      <c r="I30" s="1100">
        <v>100</v>
      </c>
      <c r="J30" s="2213" t="s">
        <v>498</v>
      </c>
      <c r="K30" s="2194"/>
      <c r="L30" s="349">
        <f t="shared" ref="L30:Q30" si="0">SUM(L31:L32)</f>
        <v>0</v>
      </c>
      <c r="M30" s="350">
        <f t="shared" si="0"/>
        <v>0</v>
      </c>
      <c r="N30" s="463">
        <f t="shared" si="0"/>
        <v>0</v>
      </c>
      <c r="O30" s="464">
        <f t="shared" si="0"/>
        <v>0</v>
      </c>
      <c r="P30" s="464">
        <f t="shared" si="0"/>
        <v>0</v>
      </c>
      <c r="Q30" s="465">
        <f t="shared" si="0"/>
        <v>0</v>
      </c>
      <c r="R30" s="1433">
        <f>(IF($E30&lt;&gt;0,$K$2,IF($F30&lt;&gt;0,$K$2,IF($G30&lt;&gt;0,$K$2,IF($H30&lt;&gt;0,$K$2,IF($I30&lt;&gt;0,$K$2,IF($J30&lt;&gt;0,$K$2,"")))))))</f>
        <v>0</v>
      </c>
      <c r="S30" s="383"/>
    </row>
    <row r="31" spans="1:19" ht="18.75" customHeight="1">
      <c r="A31" s="22">
        <v>20</v>
      </c>
      <c r="H31" s="667"/>
      <c r="I31" s="1101"/>
      <c r="J31" s="1102">
        <v>101</v>
      </c>
      <c r="K31" s="1103" t="s">
        <v>499</v>
      </c>
      <c r="L31" s="507"/>
      <c r="M31" s="516">
        <f>N31+O31+P31+Q31</f>
        <v>0</v>
      </c>
      <c r="N31" s="430"/>
      <c r="O31" s="431"/>
      <c r="P31" s="431"/>
      <c r="Q31" s="432"/>
      <c r="R31" s="1433">
        <f t="shared" ref="R31:R97" si="1">(IF($E31&lt;&gt;0,$K$2,IF($F31&lt;&gt;0,$K$2,IF($G31&lt;&gt;0,$K$2,IF($H31&lt;&gt;0,$K$2,IF($I31&lt;&gt;0,$K$2,IF($J31&lt;&gt;0,$K$2,"")))))))</f>
        <v>0</v>
      </c>
      <c r="S31" s="383"/>
    </row>
    <row r="32" spans="1:19" ht="18.75" customHeight="1">
      <c r="A32" s="22">
        <v>21</v>
      </c>
      <c r="H32" s="667"/>
      <c r="I32" s="1101"/>
      <c r="J32" s="1104">
        <v>102</v>
      </c>
      <c r="K32" s="1105" t="s">
        <v>500</v>
      </c>
      <c r="L32" s="513"/>
      <c r="M32" s="517">
        <f>N32+O32+P32+Q32</f>
        <v>0</v>
      </c>
      <c r="N32" s="442"/>
      <c r="O32" s="443"/>
      <c r="P32" s="443"/>
      <c r="Q32" s="444"/>
      <c r="R32" s="1433">
        <f t="shared" si="1"/>
        <v>0</v>
      </c>
      <c r="S32" s="383"/>
    </row>
    <row r="33" spans="1:19" ht="18.75" customHeight="1">
      <c r="A33" s="22">
        <v>22</v>
      </c>
      <c r="H33" s="667"/>
      <c r="I33" s="1100">
        <v>200</v>
      </c>
      <c r="J33" s="2199" t="s">
        <v>501</v>
      </c>
      <c r="K33" s="2199"/>
      <c r="L33" s="349">
        <f t="shared" ref="L33:Q33" si="2">SUM(L34:L38)</f>
        <v>0</v>
      </c>
      <c r="M33" s="350">
        <f t="shared" si="2"/>
        <v>0</v>
      </c>
      <c r="N33" s="463">
        <f t="shared" si="2"/>
        <v>0</v>
      </c>
      <c r="O33" s="464">
        <f t="shared" si="2"/>
        <v>0</v>
      </c>
      <c r="P33" s="464">
        <f t="shared" si="2"/>
        <v>0</v>
      </c>
      <c r="Q33" s="465">
        <f t="shared" si="2"/>
        <v>0</v>
      </c>
      <c r="R33" s="1433">
        <f t="shared" si="1"/>
        <v>0</v>
      </c>
      <c r="S33" s="383"/>
    </row>
    <row r="34" spans="1:19" ht="18.75" customHeight="1">
      <c r="A34" s="22">
        <v>23</v>
      </c>
      <c r="H34" s="667"/>
      <c r="I34" s="1106"/>
      <c r="J34" s="1102">
        <v>201</v>
      </c>
      <c r="K34" s="1103" t="s">
        <v>502</v>
      </c>
      <c r="L34" s="507"/>
      <c r="M34" s="516">
        <f>N34+O34+P34+Q34</f>
        <v>0</v>
      </c>
      <c r="N34" s="430"/>
      <c r="O34" s="431"/>
      <c r="P34" s="431"/>
      <c r="Q34" s="432"/>
      <c r="R34" s="1433">
        <f t="shared" si="1"/>
        <v>0</v>
      </c>
      <c r="S34" s="383"/>
    </row>
    <row r="35" spans="1:19" ht="18.75" customHeight="1">
      <c r="A35" s="22">
        <v>24</v>
      </c>
      <c r="H35" s="667"/>
      <c r="I35" s="1107"/>
      <c r="J35" s="1108">
        <v>202</v>
      </c>
      <c r="K35" s="1109" t="s">
        <v>503</v>
      </c>
      <c r="L35" s="509"/>
      <c r="M35" s="518">
        <f>N35+O35+P35+Q35</f>
        <v>0</v>
      </c>
      <c r="N35" s="433"/>
      <c r="O35" s="434"/>
      <c r="P35" s="434"/>
      <c r="Q35" s="435"/>
      <c r="R35" s="1433">
        <f t="shared" si="1"/>
        <v>0</v>
      </c>
      <c r="S35" s="383"/>
    </row>
    <row r="36" spans="1:19" ht="18.75" customHeight="1">
      <c r="A36" s="22">
        <v>25</v>
      </c>
      <c r="H36" s="667"/>
      <c r="I36" s="1110"/>
      <c r="J36" s="1108">
        <v>205</v>
      </c>
      <c r="K36" s="1109" t="s">
        <v>885</v>
      </c>
      <c r="L36" s="509"/>
      <c r="M36" s="518">
        <f>N36+O36+P36+Q36</f>
        <v>0</v>
      </c>
      <c r="N36" s="433"/>
      <c r="O36" s="434"/>
      <c r="P36" s="434"/>
      <c r="Q36" s="435"/>
      <c r="R36" s="1433">
        <f t="shared" si="1"/>
        <v>0</v>
      </c>
      <c r="S36" s="383"/>
    </row>
    <row r="37" spans="1:19" ht="18.75" customHeight="1">
      <c r="A37" s="22">
        <v>26</v>
      </c>
      <c r="H37" s="667"/>
      <c r="I37" s="1110"/>
      <c r="J37" s="1108">
        <v>208</v>
      </c>
      <c r="K37" s="1111" t="s">
        <v>886</v>
      </c>
      <c r="L37" s="509"/>
      <c r="M37" s="518">
        <f>N37+O37+P37+Q37</f>
        <v>0</v>
      </c>
      <c r="N37" s="433"/>
      <c r="O37" s="434"/>
      <c r="P37" s="434"/>
      <c r="Q37" s="435"/>
      <c r="R37" s="1433">
        <f t="shared" si="1"/>
        <v>0</v>
      </c>
      <c r="S37" s="383"/>
    </row>
    <row r="38" spans="1:19" ht="18.75" customHeight="1">
      <c r="A38" s="22">
        <v>27</v>
      </c>
      <c r="H38" s="667"/>
      <c r="I38" s="1106"/>
      <c r="J38" s="1104">
        <v>209</v>
      </c>
      <c r="K38" s="1112" t="s">
        <v>887</v>
      </c>
      <c r="L38" s="513"/>
      <c r="M38" s="517">
        <f>N38+O38+P38+Q38</f>
        <v>0</v>
      </c>
      <c r="N38" s="442"/>
      <c r="O38" s="443"/>
      <c r="P38" s="443"/>
      <c r="Q38" s="444"/>
      <c r="R38" s="1433">
        <f t="shared" si="1"/>
        <v>0</v>
      </c>
      <c r="S38" s="383"/>
    </row>
    <row r="39" spans="1:19" ht="18.75" customHeight="1">
      <c r="A39" s="22">
        <v>28</v>
      </c>
      <c r="H39" s="667"/>
      <c r="I39" s="1100">
        <v>500</v>
      </c>
      <c r="J39" s="2201" t="s">
        <v>888</v>
      </c>
      <c r="K39" s="2201"/>
      <c r="L39" s="349">
        <f t="shared" ref="L39:Q39" si="3">SUM(L40:L46)</f>
        <v>0</v>
      </c>
      <c r="M39" s="350">
        <f t="shared" si="3"/>
        <v>0</v>
      </c>
      <c r="N39" s="463">
        <f t="shared" si="3"/>
        <v>0</v>
      </c>
      <c r="O39" s="464">
        <f t="shared" si="3"/>
        <v>0</v>
      </c>
      <c r="P39" s="464">
        <f t="shared" si="3"/>
        <v>0</v>
      </c>
      <c r="Q39" s="465">
        <f t="shared" si="3"/>
        <v>0</v>
      </c>
      <c r="R39" s="1433">
        <f t="shared" si="1"/>
        <v>0</v>
      </c>
      <c r="S39" s="383"/>
    </row>
    <row r="40" spans="1:19" ht="18.75" customHeight="1">
      <c r="A40" s="22">
        <v>29</v>
      </c>
      <c r="H40" s="667"/>
      <c r="I40" s="1106"/>
      <c r="J40" s="1113">
        <v>551</v>
      </c>
      <c r="K40" s="1114" t="s">
        <v>889</v>
      </c>
      <c r="L40" s="507"/>
      <c r="M40" s="516">
        <f t="shared" ref="M40:M47" si="4">N40+O40+P40+Q40</f>
        <v>0</v>
      </c>
      <c r="N40" s="1395">
        <v>0</v>
      </c>
      <c r="O40" s="1396">
        <v>0</v>
      </c>
      <c r="P40" s="1396">
        <v>0</v>
      </c>
      <c r="Q40" s="432"/>
      <c r="R40" s="1433">
        <f t="shared" si="1"/>
        <v>0</v>
      </c>
      <c r="S40" s="383"/>
    </row>
    <row r="41" spans="1:19" ht="18.75" customHeight="1">
      <c r="A41" s="22">
        <v>30</v>
      </c>
      <c r="H41" s="667"/>
      <c r="I41" s="1106"/>
      <c r="J41" s="1115">
        <f>J40+1</f>
        <v>552</v>
      </c>
      <c r="K41" s="1116" t="s">
        <v>890</v>
      </c>
      <c r="L41" s="509"/>
      <c r="M41" s="518">
        <f t="shared" si="4"/>
        <v>0</v>
      </c>
      <c r="N41" s="1397">
        <v>0</v>
      </c>
      <c r="O41" s="1398">
        <v>0</v>
      </c>
      <c r="P41" s="1398">
        <v>0</v>
      </c>
      <c r="Q41" s="435"/>
      <c r="R41" s="1433">
        <f t="shared" si="1"/>
        <v>0</v>
      </c>
      <c r="S41" s="383"/>
    </row>
    <row r="42" spans="1:19" ht="18.75" customHeight="1">
      <c r="A42" s="22">
        <v>31</v>
      </c>
      <c r="H42" s="667"/>
      <c r="I42" s="1117"/>
      <c r="J42" s="1115">
        <v>558</v>
      </c>
      <c r="K42" s="1118" t="s">
        <v>1444</v>
      </c>
      <c r="L42" s="509"/>
      <c r="M42" s="518">
        <f>N42+O42+P42+Q42</f>
        <v>0</v>
      </c>
      <c r="N42" s="1397">
        <v>0</v>
      </c>
      <c r="O42" s="1398">
        <v>0</v>
      </c>
      <c r="P42" s="1398">
        <v>0</v>
      </c>
      <c r="Q42" s="638">
        <v>0</v>
      </c>
      <c r="R42" s="1433">
        <f t="shared" si="1"/>
        <v>0</v>
      </c>
      <c r="S42" s="383"/>
    </row>
    <row r="43" spans="1:19" ht="18.75" customHeight="1">
      <c r="A43" s="22">
        <v>32</v>
      </c>
      <c r="H43" s="667"/>
      <c r="I43" s="1117"/>
      <c r="J43" s="1115">
        <v>560</v>
      </c>
      <c r="K43" s="1118" t="s">
        <v>891</v>
      </c>
      <c r="L43" s="509"/>
      <c r="M43" s="518">
        <f t="shared" si="4"/>
        <v>0</v>
      </c>
      <c r="N43" s="1397">
        <v>0</v>
      </c>
      <c r="O43" s="1398">
        <v>0</v>
      </c>
      <c r="P43" s="1398">
        <v>0</v>
      </c>
      <c r="Q43" s="435"/>
      <c r="R43" s="1433">
        <f t="shared" si="1"/>
        <v>0</v>
      </c>
      <c r="S43" s="383"/>
    </row>
    <row r="44" spans="1:19" ht="18.75" customHeight="1">
      <c r="A44" s="22">
        <v>33</v>
      </c>
      <c r="H44" s="667"/>
      <c r="I44" s="1117"/>
      <c r="J44" s="1115">
        <v>580</v>
      </c>
      <c r="K44" s="1116" t="s">
        <v>892</v>
      </c>
      <c r="L44" s="509"/>
      <c r="M44" s="518">
        <f t="shared" si="4"/>
        <v>0</v>
      </c>
      <c r="N44" s="1397">
        <v>0</v>
      </c>
      <c r="O44" s="1398">
        <v>0</v>
      </c>
      <c r="P44" s="1398">
        <v>0</v>
      </c>
      <c r="Q44" s="435"/>
      <c r="R44" s="1433">
        <f t="shared" si="1"/>
        <v>0</v>
      </c>
      <c r="S44" s="383"/>
    </row>
    <row r="45" spans="1:19" ht="31.5">
      <c r="A45" s="22">
        <v>34</v>
      </c>
      <c r="H45" s="667"/>
      <c r="I45" s="1106"/>
      <c r="J45" s="1108">
        <v>588</v>
      </c>
      <c r="K45" s="1111" t="s">
        <v>1448</v>
      </c>
      <c r="L45" s="509"/>
      <c r="M45" s="518">
        <f>N45+O45+P45+Q45</f>
        <v>0</v>
      </c>
      <c r="N45" s="1397">
        <v>0</v>
      </c>
      <c r="O45" s="1398">
        <v>0</v>
      </c>
      <c r="P45" s="1398">
        <v>0</v>
      </c>
      <c r="Q45" s="638">
        <v>0</v>
      </c>
      <c r="R45" s="1433">
        <f t="shared" si="1"/>
        <v>0</v>
      </c>
      <c r="S45" s="383"/>
    </row>
    <row r="46" spans="1:19" ht="31.5">
      <c r="A46" s="22">
        <v>35</v>
      </c>
      <c r="H46" s="667"/>
      <c r="I46" s="1106"/>
      <c r="J46" s="1119">
        <v>590</v>
      </c>
      <c r="K46" s="1120" t="s">
        <v>893</v>
      </c>
      <c r="L46" s="513"/>
      <c r="M46" s="517">
        <f t="shared" si="4"/>
        <v>0</v>
      </c>
      <c r="N46" s="442"/>
      <c r="O46" s="443"/>
      <c r="P46" s="443"/>
      <c r="Q46" s="444"/>
      <c r="R46" s="1433">
        <f t="shared" si="1"/>
        <v>0</v>
      </c>
      <c r="S46" s="383"/>
    </row>
    <row r="47" spans="1:19" ht="18.75" customHeight="1">
      <c r="A47" s="22">
        <v>36</v>
      </c>
      <c r="H47" s="667"/>
      <c r="I47" s="1100">
        <v>800</v>
      </c>
      <c r="J47" s="2202" t="s">
        <v>1025</v>
      </c>
      <c r="K47" s="2203"/>
      <c r="L47" s="1415"/>
      <c r="M47" s="352">
        <f t="shared" si="4"/>
        <v>0</v>
      </c>
      <c r="N47" s="1214"/>
      <c r="O47" s="1215"/>
      <c r="P47" s="1215"/>
      <c r="Q47" s="1216"/>
      <c r="R47" s="1433">
        <f t="shared" si="1"/>
        <v>0</v>
      </c>
      <c r="S47" s="383"/>
    </row>
    <row r="48" spans="1:19" ht="18.75" customHeight="1">
      <c r="A48" s="22">
        <v>37</v>
      </c>
      <c r="H48" s="667"/>
      <c r="I48" s="1100">
        <v>1000</v>
      </c>
      <c r="J48" s="2199" t="s">
        <v>895</v>
      </c>
      <c r="K48" s="2199"/>
      <c r="L48" s="351">
        <f t="shared" ref="L48:Q48" si="5">SUM(L49:L65)</f>
        <v>0</v>
      </c>
      <c r="M48" s="352">
        <f t="shared" si="5"/>
        <v>0</v>
      </c>
      <c r="N48" s="463">
        <f t="shared" si="5"/>
        <v>0</v>
      </c>
      <c r="O48" s="464">
        <f t="shared" si="5"/>
        <v>0</v>
      </c>
      <c r="P48" s="464">
        <f t="shared" si="5"/>
        <v>0</v>
      </c>
      <c r="Q48" s="465">
        <f t="shared" si="5"/>
        <v>0</v>
      </c>
      <c r="R48" s="1433">
        <f t="shared" si="1"/>
        <v>0</v>
      </c>
      <c r="S48" s="383"/>
    </row>
    <row r="49" spans="1:19" ht="18.75" customHeight="1">
      <c r="A49" s="22">
        <v>38</v>
      </c>
      <c r="H49" s="667"/>
      <c r="I49" s="1107"/>
      <c r="J49" s="1102">
        <v>1011</v>
      </c>
      <c r="K49" s="1121" t="s">
        <v>896</v>
      </c>
      <c r="L49" s="507"/>
      <c r="M49" s="516">
        <f t="shared" ref="M49:M65" si="6">N49+O49+P49+Q49</f>
        <v>0</v>
      </c>
      <c r="N49" s="430"/>
      <c r="O49" s="431"/>
      <c r="P49" s="431"/>
      <c r="Q49" s="432"/>
      <c r="R49" s="1433">
        <f t="shared" si="1"/>
        <v>0</v>
      </c>
      <c r="S49" s="383"/>
    </row>
    <row r="50" spans="1:19" ht="18.75" customHeight="1">
      <c r="A50" s="22">
        <v>39</v>
      </c>
      <c r="H50" s="667"/>
      <c r="I50" s="1107"/>
      <c r="J50" s="1108">
        <v>1012</v>
      </c>
      <c r="K50" s="1109" t="s">
        <v>897</v>
      </c>
      <c r="L50" s="509"/>
      <c r="M50" s="518">
        <f t="shared" si="6"/>
        <v>0</v>
      </c>
      <c r="N50" s="433"/>
      <c r="O50" s="434"/>
      <c r="P50" s="434"/>
      <c r="Q50" s="435"/>
      <c r="R50" s="1433">
        <f t="shared" si="1"/>
        <v>0</v>
      </c>
      <c r="S50" s="383"/>
    </row>
    <row r="51" spans="1:19" ht="18.75" customHeight="1">
      <c r="A51" s="22">
        <v>40</v>
      </c>
      <c r="H51" s="667"/>
      <c r="I51" s="1107"/>
      <c r="J51" s="1108">
        <v>1013</v>
      </c>
      <c r="K51" s="1109" t="s">
        <v>898</v>
      </c>
      <c r="L51" s="509"/>
      <c r="M51" s="518">
        <f t="shared" si="6"/>
        <v>0</v>
      </c>
      <c r="N51" s="433"/>
      <c r="O51" s="434"/>
      <c r="P51" s="434"/>
      <c r="Q51" s="435"/>
      <c r="R51" s="1433">
        <f t="shared" si="1"/>
        <v>0</v>
      </c>
      <c r="S51" s="383"/>
    </row>
    <row r="52" spans="1:19" ht="18.75" customHeight="1">
      <c r="A52" s="22">
        <v>41</v>
      </c>
      <c r="H52" s="667"/>
      <c r="I52" s="1107"/>
      <c r="J52" s="1108">
        <v>1014</v>
      </c>
      <c r="K52" s="1109" t="s">
        <v>899</v>
      </c>
      <c r="L52" s="509"/>
      <c r="M52" s="518">
        <f t="shared" si="6"/>
        <v>0</v>
      </c>
      <c r="N52" s="433"/>
      <c r="O52" s="434"/>
      <c r="P52" s="434"/>
      <c r="Q52" s="435"/>
      <c r="R52" s="1433">
        <f t="shared" si="1"/>
        <v>0</v>
      </c>
      <c r="S52" s="383"/>
    </row>
    <row r="53" spans="1:19" ht="18.75" customHeight="1">
      <c r="A53" s="22">
        <v>42</v>
      </c>
      <c r="H53" s="667"/>
      <c r="I53" s="1107"/>
      <c r="J53" s="1108">
        <v>1015</v>
      </c>
      <c r="K53" s="1109" t="s">
        <v>900</v>
      </c>
      <c r="L53" s="509"/>
      <c r="M53" s="518">
        <f t="shared" si="6"/>
        <v>0</v>
      </c>
      <c r="N53" s="433"/>
      <c r="O53" s="434"/>
      <c r="P53" s="434"/>
      <c r="Q53" s="435"/>
      <c r="R53" s="1433">
        <f t="shared" si="1"/>
        <v>0</v>
      </c>
      <c r="S53" s="383"/>
    </row>
    <row r="54" spans="1:19" ht="18.75" customHeight="1">
      <c r="A54" s="22">
        <v>43</v>
      </c>
      <c r="H54" s="667"/>
      <c r="I54" s="1107"/>
      <c r="J54" s="1122">
        <v>1016</v>
      </c>
      <c r="K54" s="1123" t="s">
        <v>901</v>
      </c>
      <c r="L54" s="511"/>
      <c r="M54" s="519">
        <f t="shared" si="6"/>
        <v>0</v>
      </c>
      <c r="N54" s="497"/>
      <c r="O54" s="498"/>
      <c r="P54" s="498"/>
      <c r="Q54" s="499"/>
      <c r="R54" s="1433">
        <f t="shared" si="1"/>
        <v>0</v>
      </c>
      <c r="S54" s="383"/>
    </row>
    <row r="55" spans="1:19" ht="18.75" customHeight="1">
      <c r="A55" s="22">
        <v>44</v>
      </c>
      <c r="H55" s="667"/>
      <c r="I55" s="1101"/>
      <c r="J55" s="1124">
        <v>1020</v>
      </c>
      <c r="K55" s="1125" t="s">
        <v>902</v>
      </c>
      <c r="L55" s="1416"/>
      <c r="M55" s="521">
        <f t="shared" si="6"/>
        <v>0</v>
      </c>
      <c r="N55" s="439"/>
      <c r="O55" s="440"/>
      <c r="P55" s="440"/>
      <c r="Q55" s="441"/>
      <c r="R55" s="1433">
        <f t="shared" si="1"/>
        <v>0</v>
      </c>
      <c r="S55" s="383"/>
    </row>
    <row r="56" spans="1:19" ht="18.75" customHeight="1">
      <c r="A56" s="22">
        <v>45</v>
      </c>
      <c r="H56" s="667"/>
      <c r="I56" s="1107"/>
      <c r="J56" s="1126">
        <v>1030</v>
      </c>
      <c r="K56" s="1127" t="s">
        <v>903</v>
      </c>
      <c r="L56" s="1417"/>
      <c r="M56" s="523">
        <f t="shared" si="6"/>
        <v>0</v>
      </c>
      <c r="N56" s="436"/>
      <c r="O56" s="437"/>
      <c r="P56" s="437"/>
      <c r="Q56" s="438"/>
      <c r="R56" s="1433">
        <f t="shared" si="1"/>
        <v>0</v>
      </c>
      <c r="S56" s="383"/>
    </row>
    <row r="57" spans="1:19" ht="18.75" customHeight="1">
      <c r="A57" s="22">
        <v>46</v>
      </c>
      <c r="H57" s="667"/>
      <c r="I57" s="1107"/>
      <c r="J57" s="1124">
        <v>1051</v>
      </c>
      <c r="K57" s="1128" t="s">
        <v>904</v>
      </c>
      <c r="L57" s="1416"/>
      <c r="M57" s="521">
        <f t="shared" si="6"/>
        <v>0</v>
      </c>
      <c r="N57" s="439"/>
      <c r="O57" s="440"/>
      <c r="P57" s="440"/>
      <c r="Q57" s="441"/>
      <c r="R57" s="1433">
        <f t="shared" si="1"/>
        <v>0</v>
      </c>
      <c r="S57" s="383"/>
    </row>
    <row r="58" spans="1:19" ht="18.75" customHeight="1">
      <c r="A58" s="22">
        <v>47</v>
      </c>
      <c r="C58" s="25"/>
      <c r="H58" s="667"/>
      <c r="I58" s="1107"/>
      <c r="J58" s="1108">
        <v>1052</v>
      </c>
      <c r="K58" s="1109" t="s">
        <v>905</v>
      </c>
      <c r="L58" s="509"/>
      <c r="M58" s="518">
        <f t="shared" si="6"/>
        <v>0</v>
      </c>
      <c r="N58" s="433"/>
      <c r="O58" s="434"/>
      <c r="P58" s="434"/>
      <c r="Q58" s="435"/>
      <c r="R58" s="1433">
        <f t="shared" si="1"/>
        <v>0</v>
      </c>
      <c r="S58" s="383"/>
    </row>
    <row r="59" spans="1:19" ht="18.75" customHeight="1">
      <c r="A59" s="22">
        <v>48</v>
      </c>
      <c r="H59" s="667"/>
      <c r="I59" s="1107"/>
      <c r="J59" s="1126">
        <v>1053</v>
      </c>
      <c r="K59" s="1127" t="s">
        <v>1324</v>
      </c>
      <c r="L59" s="1417"/>
      <c r="M59" s="523">
        <f t="shared" si="6"/>
        <v>0</v>
      </c>
      <c r="N59" s="436"/>
      <c r="O59" s="437"/>
      <c r="P59" s="437"/>
      <c r="Q59" s="438"/>
      <c r="R59" s="1433">
        <f t="shared" si="1"/>
        <v>0</v>
      </c>
      <c r="S59" s="383"/>
    </row>
    <row r="60" spans="1:19" ht="18.75" customHeight="1">
      <c r="A60" s="22">
        <v>49</v>
      </c>
      <c r="H60" s="667"/>
      <c r="I60" s="1107"/>
      <c r="J60" s="1124">
        <v>1062</v>
      </c>
      <c r="K60" s="1125" t="s">
        <v>906</v>
      </c>
      <c r="L60" s="1416"/>
      <c r="M60" s="521">
        <f t="shared" si="6"/>
        <v>0</v>
      </c>
      <c r="N60" s="439"/>
      <c r="O60" s="440"/>
      <c r="P60" s="440"/>
      <c r="Q60" s="441"/>
      <c r="R60" s="1433">
        <f t="shared" si="1"/>
        <v>0</v>
      </c>
      <c r="S60" s="383"/>
    </row>
    <row r="61" spans="1:19" ht="18.75" customHeight="1">
      <c r="A61" s="22">
        <v>50</v>
      </c>
      <c r="H61" s="667"/>
      <c r="I61" s="1107"/>
      <c r="J61" s="1126">
        <v>1063</v>
      </c>
      <c r="K61" s="1129" t="s">
        <v>1282</v>
      </c>
      <c r="L61" s="1417"/>
      <c r="M61" s="523">
        <f t="shared" si="6"/>
        <v>0</v>
      </c>
      <c r="N61" s="436"/>
      <c r="O61" s="437"/>
      <c r="P61" s="437"/>
      <c r="Q61" s="438"/>
      <c r="R61" s="1433">
        <f t="shared" si="1"/>
        <v>0</v>
      </c>
      <c r="S61" s="383"/>
    </row>
    <row r="62" spans="1:19" ht="18.75" customHeight="1">
      <c r="A62" s="22">
        <v>51</v>
      </c>
      <c r="H62" s="667"/>
      <c r="I62" s="1107"/>
      <c r="J62" s="1130">
        <v>1069</v>
      </c>
      <c r="K62" s="1131" t="s">
        <v>907</v>
      </c>
      <c r="L62" s="1418"/>
      <c r="M62" s="525">
        <f t="shared" si="6"/>
        <v>0</v>
      </c>
      <c r="N62" s="622"/>
      <c r="O62" s="623"/>
      <c r="P62" s="623"/>
      <c r="Q62" s="587"/>
      <c r="R62" s="1433">
        <f t="shared" si="1"/>
        <v>0</v>
      </c>
      <c r="S62" s="383"/>
    </row>
    <row r="63" spans="1:19" ht="18.75" customHeight="1">
      <c r="A63" s="22">
        <v>52</v>
      </c>
      <c r="H63" s="667"/>
      <c r="I63" s="1101"/>
      <c r="J63" s="1124">
        <v>1091</v>
      </c>
      <c r="K63" s="1128" t="s">
        <v>1325</v>
      </c>
      <c r="L63" s="1416"/>
      <c r="M63" s="521">
        <f t="shared" si="6"/>
        <v>0</v>
      </c>
      <c r="N63" s="439"/>
      <c r="O63" s="440"/>
      <c r="P63" s="440"/>
      <c r="Q63" s="441"/>
      <c r="R63" s="1433">
        <f t="shared" si="1"/>
        <v>0</v>
      </c>
      <c r="S63" s="383"/>
    </row>
    <row r="64" spans="1:19" ht="18.75" customHeight="1">
      <c r="A64" s="22">
        <v>53</v>
      </c>
      <c r="H64" s="667"/>
      <c r="I64" s="1107"/>
      <c r="J64" s="1108">
        <v>1092</v>
      </c>
      <c r="K64" s="1109" t="s">
        <v>1088</v>
      </c>
      <c r="L64" s="509"/>
      <c r="M64" s="518">
        <f t="shared" si="6"/>
        <v>0</v>
      </c>
      <c r="N64" s="433"/>
      <c r="O64" s="434"/>
      <c r="P64" s="434"/>
      <c r="Q64" s="435"/>
      <c r="R64" s="1433">
        <f t="shared" si="1"/>
        <v>0</v>
      </c>
      <c r="S64" s="383"/>
    </row>
    <row r="65" spans="1:19" ht="18.75" customHeight="1">
      <c r="A65" s="22">
        <v>54</v>
      </c>
      <c r="H65" s="667"/>
      <c r="I65" s="1107"/>
      <c r="J65" s="1104">
        <v>1098</v>
      </c>
      <c r="K65" s="1132" t="s">
        <v>908</v>
      </c>
      <c r="L65" s="513"/>
      <c r="M65" s="517">
        <f t="shared" si="6"/>
        <v>0</v>
      </c>
      <c r="N65" s="442"/>
      <c r="O65" s="443"/>
      <c r="P65" s="443"/>
      <c r="Q65" s="444"/>
      <c r="R65" s="1433">
        <f t="shared" si="1"/>
        <v>0</v>
      </c>
      <c r="S65" s="383"/>
    </row>
    <row r="66" spans="1:19" ht="18.75" customHeight="1">
      <c r="A66" s="22">
        <v>55</v>
      </c>
      <c r="H66" s="667"/>
      <c r="I66" s="1100">
        <v>1900</v>
      </c>
      <c r="J66" s="2192" t="s">
        <v>575</v>
      </c>
      <c r="K66" s="2192"/>
      <c r="L66" s="351">
        <f t="shared" ref="L66:Q66" si="7">SUM(L67:L69)</f>
        <v>0</v>
      </c>
      <c r="M66" s="352">
        <f t="shared" si="7"/>
        <v>0</v>
      </c>
      <c r="N66" s="463">
        <f t="shared" si="7"/>
        <v>0</v>
      </c>
      <c r="O66" s="464">
        <f t="shared" si="7"/>
        <v>0</v>
      </c>
      <c r="P66" s="464">
        <f t="shared" si="7"/>
        <v>0</v>
      </c>
      <c r="Q66" s="465">
        <f t="shared" si="7"/>
        <v>0</v>
      </c>
      <c r="R66" s="1433">
        <f t="shared" si="1"/>
        <v>0</v>
      </c>
      <c r="S66" s="383"/>
    </row>
    <row r="67" spans="1:19" ht="18.75" customHeight="1">
      <c r="A67" s="22">
        <v>56</v>
      </c>
      <c r="H67" s="667"/>
      <c r="I67" s="1107"/>
      <c r="J67" s="1102">
        <v>1901</v>
      </c>
      <c r="K67" s="1133" t="s">
        <v>576</v>
      </c>
      <c r="L67" s="507"/>
      <c r="M67" s="516">
        <f>N67+O67+P67+Q67</f>
        <v>0</v>
      </c>
      <c r="N67" s="430"/>
      <c r="O67" s="431"/>
      <c r="P67" s="431"/>
      <c r="Q67" s="432"/>
      <c r="R67" s="1433">
        <f t="shared" si="1"/>
        <v>0</v>
      </c>
      <c r="S67" s="383"/>
    </row>
    <row r="68" spans="1:19" ht="18.75" customHeight="1">
      <c r="A68" s="22">
        <v>57</v>
      </c>
      <c r="H68" s="667"/>
      <c r="I68" s="1134"/>
      <c r="J68" s="1108">
        <v>1981</v>
      </c>
      <c r="K68" s="1135" t="s">
        <v>577</v>
      </c>
      <c r="L68" s="509"/>
      <c r="M68" s="518">
        <f>N68+O68+P68+Q68</f>
        <v>0</v>
      </c>
      <c r="N68" s="433"/>
      <c r="O68" s="434"/>
      <c r="P68" s="434"/>
      <c r="Q68" s="435"/>
      <c r="R68" s="1433">
        <f t="shared" si="1"/>
        <v>0</v>
      </c>
      <c r="S68" s="383"/>
    </row>
    <row r="69" spans="1:19" ht="18.75" customHeight="1">
      <c r="A69" s="22">
        <v>58</v>
      </c>
      <c r="H69" s="667"/>
      <c r="I69" s="1107"/>
      <c r="J69" s="1104">
        <v>1991</v>
      </c>
      <c r="K69" s="1136" t="s">
        <v>578</v>
      </c>
      <c r="L69" s="513"/>
      <c r="M69" s="517">
        <f>N69+O69+P69+Q69</f>
        <v>0</v>
      </c>
      <c r="N69" s="442"/>
      <c r="O69" s="443"/>
      <c r="P69" s="443"/>
      <c r="Q69" s="444"/>
      <c r="R69" s="1433">
        <f t="shared" si="1"/>
        <v>0</v>
      </c>
      <c r="S69" s="383"/>
    </row>
    <row r="70" spans="1:19" ht="18.75" customHeight="1">
      <c r="A70" s="22">
        <v>59</v>
      </c>
      <c r="H70" s="667"/>
      <c r="I70" s="1100">
        <v>2100</v>
      </c>
      <c r="J70" s="2192" t="s">
        <v>1072</v>
      </c>
      <c r="K70" s="2192"/>
      <c r="L70" s="351">
        <f t="shared" ref="L70:Q70" si="8">SUM(L71:L75)</f>
        <v>0</v>
      </c>
      <c r="M70" s="352">
        <f t="shared" si="8"/>
        <v>0</v>
      </c>
      <c r="N70" s="463">
        <f t="shared" si="8"/>
        <v>0</v>
      </c>
      <c r="O70" s="464">
        <f t="shared" si="8"/>
        <v>0</v>
      </c>
      <c r="P70" s="464">
        <f t="shared" si="8"/>
        <v>0</v>
      </c>
      <c r="Q70" s="465">
        <f t="shared" si="8"/>
        <v>0</v>
      </c>
      <c r="R70" s="1433">
        <f t="shared" si="1"/>
        <v>0</v>
      </c>
      <c r="S70" s="383"/>
    </row>
    <row r="71" spans="1:19" ht="18.75" customHeight="1">
      <c r="A71" s="22">
        <v>60</v>
      </c>
      <c r="H71" s="667"/>
      <c r="I71" s="1107"/>
      <c r="J71" s="1102">
        <v>2110</v>
      </c>
      <c r="K71" s="1137" t="s">
        <v>909</v>
      </c>
      <c r="L71" s="507"/>
      <c r="M71" s="516">
        <f>N71+O71+P71+Q71</f>
        <v>0</v>
      </c>
      <c r="N71" s="430"/>
      <c r="O71" s="431"/>
      <c r="P71" s="431"/>
      <c r="Q71" s="432"/>
      <c r="R71" s="1433">
        <f t="shared" si="1"/>
        <v>0</v>
      </c>
      <c r="S71" s="383"/>
    </row>
    <row r="72" spans="1:19" ht="18.75" customHeight="1">
      <c r="A72" s="22">
        <v>61</v>
      </c>
      <c r="H72" s="667"/>
      <c r="I72" s="1134"/>
      <c r="J72" s="1108">
        <v>2120</v>
      </c>
      <c r="K72" s="1111" t="s">
        <v>910</v>
      </c>
      <c r="L72" s="509"/>
      <c r="M72" s="518">
        <f>N72+O72+P72+Q72</f>
        <v>0</v>
      </c>
      <c r="N72" s="433"/>
      <c r="O72" s="434"/>
      <c r="P72" s="434"/>
      <c r="Q72" s="435"/>
      <c r="R72" s="1433">
        <f t="shared" si="1"/>
        <v>0</v>
      </c>
      <c r="S72" s="383"/>
    </row>
    <row r="73" spans="1:19" ht="18.75" customHeight="1">
      <c r="A73" s="22">
        <v>62</v>
      </c>
      <c r="H73" s="667"/>
      <c r="I73" s="1134"/>
      <c r="J73" s="1108">
        <v>2125</v>
      </c>
      <c r="K73" s="1111" t="s">
        <v>1026</v>
      </c>
      <c r="L73" s="509"/>
      <c r="M73" s="518">
        <f>N73+O73+P73+Q73</f>
        <v>0</v>
      </c>
      <c r="N73" s="433"/>
      <c r="O73" s="434"/>
      <c r="P73" s="1398">
        <v>0</v>
      </c>
      <c r="Q73" s="435"/>
      <c r="R73" s="1433">
        <f t="shared" si="1"/>
        <v>0</v>
      </c>
      <c r="S73" s="383"/>
    </row>
    <row r="74" spans="1:19" ht="18.75" customHeight="1">
      <c r="A74" s="22">
        <v>63</v>
      </c>
      <c r="H74" s="667"/>
      <c r="I74" s="1106"/>
      <c r="J74" s="1108">
        <v>2140</v>
      </c>
      <c r="K74" s="1111" t="s">
        <v>912</v>
      </c>
      <c r="L74" s="509"/>
      <c r="M74" s="518">
        <f>N74+O74+P74+Q74</f>
        <v>0</v>
      </c>
      <c r="N74" s="433"/>
      <c r="O74" s="434"/>
      <c r="P74" s="1398">
        <v>0</v>
      </c>
      <c r="Q74" s="435"/>
      <c r="R74" s="1433">
        <f t="shared" si="1"/>
        <v>0</v>
      </c>
      <c r="S74" s="383"/>
    </row>
    <row r="75" spans="1:19" ht="18.75" customHeight="1">
      <c r="A75" s="22">
        <v>64</v>
      </c>
      <c r="H75" s="667"/>
      <c r="I75" s="1107"/>
      <c r="J75" s="1104">
        <v>2190</v>
      </c>
      <c r="K75" s="1138" t="s">
        <v>913</v>
      </c>
      <c r="L75" s="513"/>
      <c r="M75" s="517">
        <f>N75+O75+P75+Q75</f>
        <v>0</v>
      </c>
      <c r="N75" s="442"/>
      <c r="O75" s="443"/>
      <c r="P75" s="1400">
        <v>0</v>
      </c>
      <c r="Q75" s="444"/>
      <c r="R75" s="1433">
        <f t="shared" si="1"/>
        <v>0</v>
      </c>
      <c r="S75" s="383"/>
    </row>
    <row r="76" spans="1:19" ht="18.75" customHeight="1">
      <c r="A76" s="22">
        <v>65</v>
      </c>
      <c r="H76" s="667"/>
      <c r="I76" s="1100">
        <v>2200</v>
      </c>
      <c r="J76" s="2192" t="s">
        <v>914</v>
      </c>
      <c r="K76" s="2192"/>
      <c r="L76" s="351">
        <f t="shared" ref="L76:Q76" si="9">SUM(L77:L78)</f>
        <v>0</v>
      </c>
      <c r="M76" s="352">
        <f t="shared" si="9"/>
        <v>0</v>
      </c>
      <c r="N76" s="463">
        <f t="shared" si="9"/>
        <v>0</v>
      </c>
      <c r="O76" s="464">
        <f t="shared" si="9"/>
        <v>0</v>
      </c>
      <c r="P76" s="464">
        <f t="shared" si="9"/>
        <v>0</v>
      </c>
      <c r="Q76" s="465">
        <f t="shared" si="9"/>
        <v>0</v>
      </c>
      <c r="R76" s="1433">
        <f t="shared" si="1"/>
        <v>0</v>
      </c>
      <c r="S76" s="383"/>
    </row>
    <row r="77" spans="1:19" ht="18.75" customHeight="1">
      <c r="A77" s="22">
        <v>66</v>
      </c>
      <c r="H77" s="667"/>
      <c r="I77" s="1107"/>
      <c r="J77" s="1102">
        <v>2221</v>
      </c>
      <c r="K77" s="1103" t="s">
        <v>1265</v>
      </c>
      <c r="L77" s="507"/>
      <c r="M77" s="516">
        <f t="shared" ref="M77:M82" si="10">N77+O77+P77+Q77</f>
        <v>0</v>
      </c>
      <c r="N77" s="430"/>
      <c r="O77" s="431"/>
      <c r="P77" s="431"/>
      <c r="Q77" s="432"/>
      <c r="R77" s="1433">
        <f t="shared" si="1"/>
        <v>0</v>
      </c>
      <c r="S77" s="383"/>
    </row>
    <row r="78" spans="1:19" ht="18.75" customHeight="1">
      <c r="A78" s="22">
        <v>67</v>
      </c>
      <c r="H78" s="667"/>
      <c r="I78" s="1107"/>
      <c r="J78" s="1104">
        <v>2224</v>
      </c>
      <c r="K78" s="1105" t="s">
        <v>915</v>
      </c>
      <c r="L78" s="513"/>
      <c r="M78" s="517">
        <f t="shared" si="10"/>
        <v>0</v>
      </c>
      <c r="N78" s="442"/>
      <c r="O78" s="443"/>
      <c r="P78" s="443"/>
      <c r="Q78" s="444"/>
      <c r="R78" s="1433">
        <f t="shared" si="1"/>
        <v>0</v>
      </c>
      <c r="S78" s="383"/>
    </row>
    <row r="79" spans="1:19" ht="18.75" customHeight="1">
      <c r="A79" s="22">
        <v>68</v>
      </c>
      <c r="H79" s="667"/>
      <c r="I79" s="1100">
        <v>2500</v>
      </c>
      <c r="J79" s="2192" t="s">
        <v>916</v>
      </c>
      <c r="K79" s="2200"/>
      <c r="L79" s="1415"/>
      <c r="M79" s="352">
        <f t="shared" si="10"/>
        <v>0</v>
      </c>
      <c r="N79" s="1214"/>
      <c r="O79" s="1215"/>
      <c r="P79" s="1215"/>
      <c r="Q79" s="1216"/>
      <c r="R79" s="1433">
        <f t="shared" si="1"/>
        <v>0</v>
      </c>
      <c r="S79" s="383"/>
    </row>
    <row r="80" spans="1:19" ht="18.75" customHeight="1">
      <c r="A80" s="22">
        <v>69</v>
      </c>
      <c r="H80" s="667"/>
      <c r="I80" s="1100">
        <v>2600</v>
      </c>
      <c r="J80" s="2193" t="s">
        <v>917</v>
      </c>
      <c r="K80" s="2194"/>
      <c r="L80" s="1415"/>
      <c r="M80" s="352">
        <f t="shared" si="10"/>
        <v>0</v>
      </c>
      <c r="N80" s="1214"/>
      <c r="O80" s="1215"/>
      <c r="P80" s="1215"/>
      <c r="Q80" s="1216"/>
      <c r="R80" s="1433">
        <f t="shared" si="1"/>
        <v>0</v>
      </c>
      <c r="S80" s="383"/>
    </row>
    <row r="81" spans="1:19" ht="18.75" customHeight="1">
      <c r="A81" s="22">
        <v>70</v>
      </c>
      <c r="H81" s="667"/>
      <c r="I81" s="1100">
        <v>2700</v>
      </c>
      <c r="J81" s="2193" t="s">
        <v>918</v>
      </c>
      <c r="K81" s="2194"/>
      <c r="L81" s="1415"/>
      <c r="M81" s="352">
        <f t="shared" si="10"/>
        <v>0</v>
      </c>
      <c r="N81" s="1214"/>
      <c r="O81" s="1215"/>
      <c r="P81" s="1215"/>
      <c r="Q81" s="1216"/>
      <c r="R81" s="1433">
        <f t="shared" si="1"/>
        <v>0</v>
      </c>
      <c r="S81" s="383"/>
    </row>
    <row r="82" spans="1:19" ht="37.5" customHeight="1">
      <c r="A82" s="22">
        <v>71</v>
      </c>
      <c r="H82" s="667"/>
      <c r="I82" s="1100">
        <v>2800</v>
      </c>
      <c r="J82" s="2193" t="s">
        <v>1729</v>
      </c>
      <c r="K82" s="2194"/>
      <c r="L82" s="1415"/>
      <c r="M82" s="352">
        <f t="shared" si="10"/>
        <v>0</v>
      </c>
      <c r="N82" s="1214"/>
      <c r="O82" s="1215"/>
      <c r="P82" s="1215"/>
      <c r="Q82" s="1216"/>
      <c r="R82" s="1433">
        <f t="shared" si="1"/>
        <v>0</v>
      </c>
      <c r="S82" s="383"/>
    </row>
    <row r="83" spans="1:19" ht="19.5" customHeight="1">
      <c r="A83" s="22">
        <v>72</v>
      </c>
      <c r="H83" s="667"/>
      <c r="I83" s="1100">
        <v>2900</v>
      </c>
      <c r="J83" s="2192" t="s">
        <v>919</v>
      </c>
      <c r="K83" s="2192"/>
      <c r="L83" s="351">
        <f t="shared" ref="L83:Q83" si="11">SUM(L84:L91)</f>
        <v>0</v>
      </c>
      <c r="M83" s="352">
        <f t="shared" si="11"/>
        <v>0</v>
      </c>
      <c r="N83" s="463">
        <f t="shared" si="11"/>
        <v>0</v>
      </c>
      <c r="O83" s="464">
        <f t="shared" si="11"/>
        <v>0</v>
      </c>
      <c r="P83" s="464">
        <f t="shared" si="11"/>
        <v>0</v>
      </c>
      <c r="Q83" s="465">
        <f t="shared" si="11"/>
        <v>0</v>
      </c>
      <c r="R83" s="1433">
        <f t="shared" si="1"/>
        <v>0</v>
      </c>
      <c r="S83" s="383"/>
    </row>
    <row r="84" spans="1:19" ht="19.5" customHeight="1">
      <c r="A84" s="22">
        <v>73</v>
      </c>
      <c r="H84" s="667"/>
      <c r="I84" s="1139"/>
      <c r="J84" s="1102">
        <v>2910</v>
      </c>
      <c r="K84" s="1140" t="s">
        <v>2144</v>
      </c>
      <c r="L84" s="507"/>
      <c r="M84" s="516">
        <f t="shared" ref="M84:M91" si="12">N84+O84+P84+Q84</f>
        <v>0</v>
      </c>
      <c r="N84" s="430"/>
      <c r="O84" s="431"/>
      <c r="P84" s="431"/>
      <c r="Q84" s="432"/>
      <c r="R84" s="1433">
        <f t="shared" si="1"/>
        <v>0</v>
      </c>
      <c r="S84" s="383"/>
    </row>
    <row r="85" spans="1:19" ht="15.75">
      <c r="A85" s="22">
        <v>74</v>
      </c>
      <c r="H85" s="667"/>
      <c r="I85" s="1139"/>
      <c r="J85" s="1126">
        <v>2920</v>
      </c>
      <c r="K85" s="1141" t="s">
        <v>2143</v>
      </c>
      <c r="L85" s="1417"/>
      <c r="M85" s="523">
        <f>N85+O85+P85+Q85</f>
        <v>0</v>
      </c>
      <c r="N85" s="436"/>
      <c r="O85" s="437"/>
      <c r="P85" s="437"/>
      <c r="Q85" s="438"/>
      <c r="R85" s="1433">
        <f t="shared" si="1"/>
        <v>0</v>
      </c>
      <c r="S85" s="383"/>
    </row>
    <row r="86" spans="1:19" ht="31.5">
      <c r="A86" s="22">
        <v>75</v>
      </c>
      <c r="H86" s="667"/>
      <c r="I86" s="1139"/>
      <c r="J86" s="1126">
        <v>2969</v>
      </c>
      <c r="K86" s="1141" t="s">
        <v>920</v>
      </c>
      <c r="L86" s="1417"/>
      <c r="M86" s="523">
        <f t="shared" si="12"/>
        <v>0</v>
      </c>
      <c r="N86" s="436"/>
      <c r="O86" s="437"/>
      <c r="P86" s="437"/>
      <c r="Q86" s="438"/>
      <c r="R86" s="1433">
        <f t="shared" si="1"/>
        <v>0</v>
      </c>
      <c r="S86" s="383"/>
    </row>
    <row r="87" spans="1:19" ht="31.5">
      <c r="A87" s="22">
        <v>76</v>
      </c>
      <c r="H87" s="667"/>
      <c r="I87" s="1139"/>
      <c r="J87" s="1142">
        <v>2970</v>
      </c>
      <c r="K87" s="1143" t="s">
        <v>921</v>
      </c>
      <c r="L87" s="1419"/>
      <c r="M87" s="527">
        <f t="shared" si="12"/>
        <v>0</v>
      </c>
      <c r="N87" s="630"/>
      <c r="O87" s="631"/>
      <c r="P87" s="631"/>
      <c r="Q87" s="606"/>
      <c r="R87" s="1433">
        <f t="shared" si="1"/>
        <v>0</v>
      </c>
      <c r="S87" s="383"/>
    </row>
    <row r="88" spans="1:19" ht="15.75">
      <c r="A88" s="22">
        <v>77</v>
      </c>
      <c r="H88" s="667"/>
      <c r="I88" s="1139"/>
      <c r="J88" s="1130">
        <v>2989</v>
      </c>
      <c r="K88" s="1144" t="s">
        <v>922</v>
      </c>
      <c r="L88" s="1418"/>
      <c r="M88" s="525">
        <f t="shared" si="12"/>
        <v>0</v>
      </c>
      <c r="N88" s="622"/>
      <c r="O88" s="623"/>
      <c r="P88" s="623"/>
      <c r="Q88" s="587"/>
      <c r="R88" s="1433">
        <f t="shared" si="1"/>
        <v>0</v>
      </c>
      <c r="S88" s="383"/>
    </row>
    <row r="89" spans="1:19" ht="31.5">
      <c r="A89" s="22">
        <v>78</v>
      </c>
      <c r="H89" s="667"/>
      <c r="I89" s="1107"/>
      <c r="J89" s="1124">
        <v>2990</v>
      </c>
      <c r="K89" s="1145" t="s">
        <v>2145</v>
      </c>
      <c r="L89" s="1416"/>
      <c r="M89" s="521">
        <f>N89+O89+P89+Q89</f>
        <v>0</v>
      </c>
      <c r="N89" s="439"/>
      <c r="O89" s="440"/>
      <c r="P89" s="440"/>
      <c r="Q89" s="441"/>
      <c r="R89" s="1433">
        <f t="shared" si="1"/>
        <v>0</v>
      </c>
      <c r="S89" s="383"/>
    </row>
    <row r="90" spans="1:19" ht="18.75" customHeight="1">
      <c r="A90" s="22">
        <v>79</v>
      </c>
      <c r="H90" s="667"/>
      <c r="I90" s="1107"/>
      <c r="J90" s="1124">
        <v>2991</v>
      </c>
      <c r="K90" s="1145" t="s">
        <v>923</v>
      </c>
      <c r="L90" s="1416"/>
      <c r="M90" s="521">
        <f t="shared" si="12"/>
        <v>0</v>
      </c>
      <c r="N90" s="439"/>
      <c r="O90" s="440"/>
      <c r="P90" s="440"/>
      <c r="Q90" s="441"/>
      <c r="R90" s="1433">
        <f t="shared" si="1"/>
        <v>0</v>
      </c>
      <c r="S90" s="383"/>
    </row>
    <row r="91" spans="1:19" ht="18.75" customHeight="1">
      <c r="A91" s="22">
        <v>80</v>
      </c>
      <c r="H91" s="667"/>
      <c r="I91" s="1107"/>
      <c r="J91" s="1104">
        <v>2992</v>
      </c>
      <c r="K91" s="1146" t="s">
        <v>924</v>
      </c>
      <c r="L91" s="513"/>
      <c r="M91" s="517">
        <f t="shared" si="12"/>
        <v>0</v>
      </c>
      <c r="N91" s="442"/>
      <c r="O91" s="443"/>
      <c r="P91" s="443"/>
      <c r="Q91" s="444"/>
      <c r="R91" s="1433">
        <f t="shared" si="1"/>
        <v>0</v>
      </c>
      <c r="S91" s="383"/>
    </row>
    <row r="92" spans="1:19" ht="18.75" customHeight="1">
      <c r="A92" s="22">
        <v>81</v>
      </c>
      <c r="H92" s="667"/>
      <c r="I92" s="1100">
        <v>3300</v>
      </c>
      <c r="J92" s="1147" t="s">
        <v>2237</v>
      </c>
      <c r="K92" s="1372"/>
      <c r="L92" s="351">
        <f t="shared" ref="L92:Q92" si="13">SUM(L93:L97)</f>
        <v>0</v>
      </c>
      <c r="M92" s="352">
        <f t="shared" si="13"/>
        <v>0</v>
      </c>
      <c r="N92" s="463">
        <f t="shared" si="13"/>
        <v>0</v>
      </c>
      <c r="O92" s="464">
        <f t="shared" si="13"/>
        <v>0</v>
      </c>
      <c r="P92" s="464">
        <f t="shared" si="13"/>
        <v>0</v>
      </c>
      <c r="Q92" s="465">
        <f t="shared" si="13"/>
        <v>0</v>
      </c>
      <c r="R92" s="1433">
        <f t="shared" si="1"/>
        <v>0</v>
      </c>
      <c r="S92" s="383"/>
    </row>
    <row r="93" spans="1:19" ht="18.75" customHeight="1">
      <c r="A93" s="22">
        <v>82</v>
      </c>
      <c r="H93" s="667"/>
      <c r="I93" s="1106"/>
      <c r="J93" s="1102">
        <v>3301</v>
      </c>
      <c r="K93" s="1148" t="s">
        <v>926</v>
      </c>
      <c r="L93" s="507"/>
      <c r="M93" s="516">
        <f t="shared" ref="M93:M100" si="14">N93+O93+P93+Q93</f>
        <v>0</v>
      </c>
      <c r="N93" s="430"/>
      <c r="O93" s="431"/>
      <c r="P93" s="1396">
        <v>0</v>
      </c>
      <c r="Q93" s="637">
        <v>0</v>
      </c>
      <c r="R93" s="1433">
        <f t="shared" si="1"/>
        <v>0</v>
      </c>
      <c r="S93" s="383"/>
    </row>
    <row r="94" spans="1:19" ht="18.75" customHeight="1">
      <c r="A94" s="22">
        <v>83</v>
      </c>
      <c r="H94" s="667"/>
      <c r="I94" s="1106"/>
      <c r="J94" s="1108">
        <v>3302</v>
      </c>
      <c r="K94" s="1149" t="s">
        <v>1027</v>
      </c>
      <c r="L94" s="509"/>
      <c r="M94" s="518">
        <f t="shared" si="14"/>
        <v>0</v>
      </c>
      <c r="N94" s="433"/>
      <c r="O94" s="434"/>
      <c r="P94" s="1398">
        <v>0</v>
      </c>
      <c r="Q94" s="638">
        <v>0</v>
      </c>
      <c r="R94" s="1433">
        <f t="shared" si="1"/>
        <v>0</v>
      </c>
      <c r="S94" s="383"/>
    </row>
    <row r="95" spans="1:19" ht="18.75" customHeight="1">
      <c r="A95" s="22">
        <v>84</v>
      </c>
      <c r="H95" s="667"/>
      <c r="I95" s="1106"/>
      <c r="J95" s="1108">
        <v>3303</v>
      </c>
      <c r="K95" s="1149" t="s">
        <v>927</v>
      </c>
      <c r="L95" s="509"/>
      <c r="M95" s="518">
        <f t="shared" si="14"/>
        <v>0</v>
      </c>
      <c r="N95" s="433"/>
      <c r="O95" s="434"/>
      <c r="P95" s="1398">
        <v>0</v>
      </c>
      <c r="Q95" s="638">
        <v>0</v>
      </c>
      <c r="R95" s="1433">
        <f t="shared" si="1"/>
        <v>0</v>
      </c>
      <c r="S95" s="383"/>
    </row>
    <row r="96" spans="1:19" ht="18.75" customHeight="1">
      <c r="A96" s="22">
        <v>85</v>
      </c>
      <c r="H96" s="667"/>
      <c r="I96" s="1106"/>
      <c r="J96" s="1108">
        <v>3304</v>
      </c>
      <c r="K96" s="1149" t="s">
        <v>928</v>
      </c>
      <c r="L96" s="509"/>
      <c r="M96" s="518">
        <f t="shared" si="14"/>
        <v>0</v>
      </c>
      <c r="N96" s="433"/>
      <c r="O96" s="434"/>
      <c r="P96" s="1398">
        <v>0</v>
      </c>
      <c r="Q96" s="638">
        <v>0</v>
      </c>
      <c r="R96" s="1433">
        <f t="shared" si="1"/>
        <v>0</v>
      </c>
      <c r="S96" s="383"/>
    </row>
    <row r="97" spans="1:19" ht="31.5">
      <c r="A97" s="22">
        <v>86</v>
      </c>
      <c r="H97" s="667"/>
      <c r="I97" s="1106"/>
      <c r="J97" s="1104">
        <v>3306</v>
      </c>
      <c r="K97" s="1150" t="s">
        <v>1730</v>
      </c>
      <c r="L97" s="513"/>
      <c r="M97" s="517">
        <f t="shared" si="14"/>
        <v>0</v>
      </c>
      <c r="N97" s="442"/>
      <c r="O97" s="443"/>
      <c r="P97" s="1400">
        <v>0</v>
      </c>
      <c r="Q97" s="1405">
        <v>0</v>
      </c>
      <c r="R97" s="1433">
        <f t="shared" si="1"/>
        <v>0</v>
      </c>
      <c r="S97" s="383"/>
    </row>
    <row r="98" spans="1:19" ht="18.75" customHeight="1">
      <c r="A98" s="22">
        <v>87</v>
      </c>
      <c r="H98" s="667"/>
      <c r="I98" s="1100">
        <v>3900</v>
      </c>
      <c r="J98" s="2192" t="s">
        <v>929</v>
      </c>
      <c r="K98" s="2192"/>
      <c r="L98" s="1415"/>
      <c r="M98" s="352">
        <f t="shared" si="14"/>
        <v>0</v>
      </c>
      <c r="N98" s="1214"/>
      <c r="O98" s="1215"/>
      <c r="P98" s="1215"/>
      <c r="Q98" s="1216"/>
      <c r="R98" s="1433">
        <f t="shared" ref="R98:R145" si="15">(IF($E98&lt;&gt;0,$K$2,IF($F98&lt;&gt;0,$K$2,IF($G98&lt;&gt;0,$K$2,IF($H98&lt;&gt;0,$K$2,IF($I98&lt;&gt;0,$K$2,IF($J98&lt;&gt;0,$K$2,"")))))))</f>
        <v>0</v>
      </c>
      <c r="S98" s="383"/>
    </row>
    <row r="99" spans="1:19" ht="18.75" customHeight="1">
      <c r="A99" s="22">
        <v>88</v>
      </c>
      <c r="H99" s="667"/>
      <c r="I99" s="1100">
        <v>4000</v>
      </c>
      <c r="J99" s="2192" t="s">
        <v>930</v>
      </c>
      <c r="K99" s="2192"/>
      <c r="L99" s="1415"/>
      <c r="M99" s="352">
        <f t="shared" si="14"/>
        <v>0</v>
      </c>
      <c r="N99" s="1214"/>
      <c r="O99" s="1215"/>
      <c r="P99" s="1215"/>
      <c r="Q99" s="1216"/>
      <c r="R99" s="1433">
        <f t="shared" si="15"/>
        <v>0</v>
      </c>
      <c r="S99" s="383"/>
    </row>
    <row r="100" spans="1:19" ht="18.75" customHeight="1">
      <c r="A100" s="22">
        <v>89</v>
      </c>
      <c r="H100" s="667"/>
      <c r="I100" s="1100">
        <v>4100</v>
      </c>
      <c r="J100" s="2192" t="s">
        <v>931</v>
      </c>
      <c r="K100" s="2192"/>
      <c r="L100" s="1415"/>
      <c r="M100" s="352">
        <f t="shared" si="14"/>
        <v>0</v>
      </c>
      <c r="N100" s="1214"/>
      <c r="O100" s="1215"/>
      <c r="P100" s="1215"/>
      <c r="Q100" s="1216"/>
      <c r="R100" s="1433">
        <f t="shared" si="15"/>
        <v>0</v>
      </c>
      <c r="S100" s="383"/>
    </row>
    <row r="101" spans="1:19" ht="18.75" customHeight="1">
      <c r="A101" s="22">
        <v>90</v>
      </c>
      <c r="H101" s="667"/>
      <c r="I101" s="1100">
        <v>4200</v>
      </c>
      <c r="J101" s="2192" t="s">
        <v>932</v>
      </c>
      <c r="K101" s="2192"/>
      <c r="L101" s="351">
        <f t="shared" ref="L101:Q101" si="16">SUM(L102:L107)</f>
        <v>0</v>
      </c>
      <c r="M101" s="352">
        <f t="shared" si="16"/>
        <v>0</v>
      </c>
      <c r="N101" s="463">
        <f t="shared" si="16"/>
        <v>0</v>
      </c>
      <c r="O101" s="464">
        <f t="shared" si="16"/>
        <v>0</v>
      </c>
      <c r="P101" s="464">
        <f t="shared" si="16"/>
        <v>0</v>
      </c>
      <c r="Q101" s="465">
        <f t="shared" si="16"/>
        <v>0</v>
      </c>
      <c r="R101" s="1433">
        <f t="shared" si="15"/>
        <v>0</v>
      </c>
      <c r="S101" s="383"/>
    </row>
    <row r="102" spans="1:19" ht="18.75" customHeight="1">
      <c r="A102" s="22">
        <v>91</v>
      </c>
      <c r="H102" s="667"/>
      <c r="I102" s="1151"/>
      <c r="J102" s="1102">
        <v>4201</v>
      </c>
      <c r="K102" s="1103" t="s">
        <v>933</v>
      </c>
      <c r="L102" s="507"/>
      <c r="M102" s="516">
        <f t="shared" ref="M102:M107" si="17">N102+O102+P102+Q102</f>
        <v>0</v>
      </c>
      <c r="N102" s="430"/>
      <c r="O102" s="431"/>
      <c r="P102" s="431"/>
      <c r="Q102" s="432"/>
      <c r="R102" s="1433">
        <f t="shared" si="15"/>
        <v>0</v>
      </c>
      <c r="S102" s="383"/>
    </row>
    <row r="103" spans="1:19" ht="18.75" customHeight="1">
      <c r="A103" s="22">
        <v>92</v>
      </c>
      <c r="H103" s="667"/>
      <c r="I103" s="1151"/>
      <c r="J103" s="1108">
        <v>4202</v>
      </c>
      <c r="K103" s="1152" t="s">
        <v>934</v>
      </c>
      <c r="L103" s="509"/>
      <c r="M103" s="518">
        <f t="shared" si="17"/>
        <v>0</v>
      </c>
      <c r="N103" s="433"/>
      <c r="O103" s="434"/>
      <c r="P103" s="434"/>
      <c r="Q103" s="435"/>
      <c r="R103" s="1433">
        <f t="shared" si="15"/>
        <v>0</v>
      </c>
      <c r="S103" s="383"/>
    </row>
    <row r="104" spans="1:19" ht="18.75" customHeight="1">
      <c r="A104" s="22">
        <v>93</v>
      </c>
      <c r="H104" s="667"/>
      <c r="I104" s="1151"/>
      <c r="J104" s="1108">
        <v>4214</v>
      </c>
      <c r="K104" s="1152" t="s">
        <v>935</v>
      </c>
      <c r="L104" s="509"/>
      <c r="M104" s="518">
        <f t="shared" si="17"/>
        <v>0</v>
      </c>
      <c r="N104" s="433"/>
      <c r="O104" s="434"/>
      <c r="P104" s="434"/>
      <c r="Q104" s="435"/>
      <c r="R104" s="1433">
        <f t="shared" si="15"/>
        <v>0</v>
      </c>
      <c r="S104" s="383"/>
    </row>
    <row r="105" spans="1:19" ht="18.75" customHeight="1">
      <c r="A105" s="22">
        <v>94</v>
      </c>
      <c r="H105" s="667"/>
      <c r="I105" s="1151"/>
      <c r="J105" s="1108">
        <v>4217</v>
      </c>
      <c r="K105" s="1152" t="s">
        <v>936</v>
      </c>
      <c r="L105" s="509"/>
      <c r="M105" s="518">
        <f t="shared" si="17"/>
        <v>0</v>
      </c>
      <c r="N105" s="433"/>
      <c r="O105" s="434"/>
      <c r="P105" s="434"/>
      <c r="Q105" s="435"/>
      <c r="R105" s="1433">
        <f t="shared" si="15"/>
        <v>0</v>
      </c>
      <c r="S105" s="383"/>
    </row>
    <row r="106" spans="1:19" ht="18.75" customHeight="1">
      <c r="A106" s="22">
        <v>95</v>
      </c>
      <c r="H106" s="667"/>
      <c r="I106" s="1151"/>
      <c r="J106" s="1108">
        <v>4218</v>
      </c>
      <c r="K106" s="1109" t="s">
        <v>937</v>
      </c>
      <c r="L106" s="509"/>
      <c r="M106" s="518">
        <f t="shared" si="17"/>
        <v>0</v>
      </c>
      <c r="N106" s="433"/>
      <c r="O106" s="434"/>
      <c r="P106" s="434"/>
      <c r="Q106" s="435"/>
      <c r="R106" s="1433">
        <f t="shared" si="15"/>
        <v>0</v>
      </c>
      <c r="S106" s="383"/>
    </row>
    <row r="107" spans="1:19" ht="18.75" customHeight="1">
      <c r="A107" s="22">
        <v>96</v>
      </c>
      <c r="H107" s="667"/>
      <c r="I107" s="1151"/>
      <c r="J107" s="1104">
        <v>4219</v>
      </c>
      <c r="K107" s="1136" t="s">
        <v>938</v>
      </c>
      <c r="L107" s="513"/>
      <c r="M107" s="517">
        <f t="shared" si="17"/>
        <v>0</v>
      </c>
      <c r="N107" s="442"/>
      <c r="O107" s="443"/>
      <c r="P107" s="443"/>
      <c r="Q107" s="444"/>
      <c r="R107" s="1433">
        <f t="shared" si="15"/>
        <v>0</v>
      </c>
      <c r="S107" s="383"/>
    </row>
    <row r="108" spans="1:19" ht="18.75" customHeight="1">
      <c r="A108" s="22">
        <v>97</v>
      </c>
      <c r="H108" s="667"/>
      <c r="I108" s="1100">
        <v>4300</v>
      </c>
      <c r="J108" s="2192" t="s">
        <v>1734</v>
      </c>
      <c r="K108" s="2192"/>
      <c r="L108" s="351">
        <f t="shared" ref="L108:Q108" si="18">SUM(L109:L111)</f>
        <v>0</v>
      </c>
      <c r="M108" s="352">
        <f t="shared" si="18"/>
        <v>0</v>
      </c>
      <c r="N108" s="463">
        <f t="shared" si="18"/>
        <v>0</v>
      </c>
      <c r="O108" s="464">
        <f t="shared" si="18"/>
        <v>0</v>
      </c>
      <c r="P108" s="464">
        <f t="shared" si="18"/>
        <v>0</v>
      </c>
      <c r="Q108" s="465">
        <f t="shared" si="18"/>
        <v>0</v>
      </c>
      <c r="R108" s="1433">
        <f t="shared" si="15"/>
        <v>0</v>
      </c>
      <c r="S108" s="383"/>
    </row>
    <row r="109" spans="1:19" ht="18.75" customHeight="1">
      <c r="A109" s="22">
        <v>98</v>
      </c>
      <c r="H109" s="667"/>
      <c r="I109" s="1151"/>
      <c r="J109" s="1102">
        <v>4301</v>
      </c>
      <c r="K109" s="1121" t="s">
        <v>939</v>
      </c>
      <c r="L109" s="507"/>
      <c r="M109" s="516">
        <f t="shared" ref="M109:M114" si="19">N109+O109+P109+Q109</f>
        <v>0</v>
      </c>
      <c r="N109" s="430"/>
      <c r="O109" s="431"/>
      <c r="P109" s="431"/>
      <c r="Q109" s="432"/>
      <c r="R109" s="1433">
        <f t="shared" si="15"/>
        <v>0</v>
      </c>
      <c r="S109" s="383"/>
    </row>
    <row r="110" spans="1:19" ht="18.75" customHeight="1">
      <c r="A110" s="22">
        <v>99</v>
      </c>
      <c r="H110" s="667"/>
      <c r="I110" s="1151"/>
      <c r="J110" s="1108">
        <v>4302</v>
      </c>
      <c r="K110" s="1152" t="s">
        <v>1028</v>
      </c>
      <c r="L110" s="509"/>
      <c r="M110" s="518">
        <f t="shared" si="19"/>
        <v>0</v>
      </c>
      <c r="N110" s="433"/>
      <c r="O110" s="434"/>
      <c r="P110" s="434"/>
      <c r="Q110" s="435"/>
      <c r="R110" s="1433">
        <f t="shared" si="15"/>
        <v>0</v>
      </c>
      <c r="S110" s="383"/>
    </row>
    <row r="111" spans="1:19" ht="18.75" customHeight="1">
      <c r="A111" s="22">
        <v>100</v>
      </c>
      <c r="H111" s="667"/>
      <c r="I111" s="1151"/>
      <c r="J111" s="1104">
        <v>4309</v>
      </c>
      <c r="K111" s="1112" t="s">
        <v>941</v>
      </c>
      <c r="L111" s="513"/>
      <c r="M111" s="517">
        <f t="shared" si="19"/>
        <v>0</v>
      </c>
      <c r="N111" s="442"/>
      <c r="O111" s="443"/>
      <c r="P111" s="443"/>
      <c r="Q111" s="444"/>
      <c r="R111" s="1433">
        <f t="shared" si="15"/>
        <v>0</v>
      </c>
      <c r="S111" s="383"/>
    </row>
    <row r="112" spans="1:19" ht="18.75" customHeight="1">
      <c r="A112" s="22">
        <v>101</v>
      </c>
      <c r="H112" s="667"/>
      <c r="I112" s="1100">
        <v>4400</v>
      </c>
      <c r="J112" s="2192" t="s">
        <v>1731</v>
      </c>
      <c r="K112" s="2192"/>
      <c r="L112" s="1415"/>
      <c r="M112" s="352">
        <f t="shared" si="19"/>
        <v>0</v>
      </c>
      <c r="N112" s="1214"/>
      <c r="O112" s="1215"/>
      <c r="P112" s="1215"/>
      <c r="Q112" s="1216"/>
      <c r="R112" s="1433">
        <f t="shared" si="15"/>
        <v>0</v>
      </c>
      <c r="S112" s="383"/>
    </row>
    <row r="113" spans="1:19" ht="18.75" customHeight="1">
      <c r="A113" s="22">
        <v>102</v>
      </c>
      <c r="H113" s="667"/>
      <c r="I113" s="1100">
        <v>4500</v>
      </c>
      <c r="J113" s="2192" t="s">
        <v>1732</v>
      </c>
      <c r="K113" s="2192"/>
      <c r="L113" s="1415"/>
      <c r="M113" s="352">
        <f t="shared" si="19"/>
        <v>0</v>
      </c>
      <c r="N113" s="1214"/>
      <c r="O113" s="1215"/>
      <c r="P113" s="1215"/>
      <c r="Q113" s="1216"/>
      <c r="R113" s="1433">
        <f t="shared" si="15"/>
        <v>0</v>
      </c>
      <c r="S113" s="383"/>
    </row>
    <row r="114" spans="1:19" ht="18.75" customHeight="1">
      <c r="A114" s="22">
        <v>103</v>
      </c>
      <c r="H114" s="667"/>
      <c r="I114" s="1100">
        <v>4600</v>
      </c>
      <c r="J114" s="2193" t="s">
        <v>942</v>
      </c>
      <c r="K114" s="2194"/>
      <c r="L114" s="1415"/>
      <c r="M114" s="352">
        <f t="shared" si="19"/>
        <v>0</v>
      </c>
      <c r="N114" s="1214"/>
      <c r="O114" s="1215"/>
      <c r="P114" s="1215"/>
      <c r="Q114" s="1216"/>
      <c r="R114" s="1433">
        <f t="shared" si="15"/>
        <v>0</v>
      </c>
      <c r="S114" s="383"/>
    </row>
    <row r="115" spans="1:19" ht="18.75" customHeight="1">
      <c r="A115" s="22">
        <v>104</v>
      </c>
      <c r="H115" s="667"/>
      <c r="I115" s="1100">
        <v>4900</v>
      </c>
      <c r="J115" s="2192" t="s">
        <v>579</v>
      </c>
      <c r="K115" s="2192"/>
      <c r="L115" s="351">
        <f t="shared" ref="L115:Q115" si="20">+L116+L117</f>
        <v>0</v>
      </c>
      <c r="M115" s="352">
        <f t="shared" si="20"/>
        <v>0</v>
      </c>
      <c r="N115" s="463">
        <f t="shared" si="20"/>
        <v>0</v>
      </c>
      <c r="O115" s="464">
        <f t="shared" si="20"/>
        <v>0</v>
      </c>
      <c r="P115" s="464">
        <f t="shared" si="20"/>
        <v>0</v>
      </c>
      <c r="Q115" s="465">
        <f t="shared" si="20"/>
        <v>0</v>
      </c>
      <c r="R115" s="1433">
        <f t="shared" si="15"/>
        <v>0</v>
      </c>
      <c r="S115" s="383"/>
    </row>
    <row r="116" spans="1:19" ht="18.75" customHeight="1">
      <c r="A116" s="22">
        <v>105</v>
      </c>
      <c r="H116" s="667"/>
      <c r="I116" s="1151"/>
      <c r="J116" s="1102">
        <v>4901</v>
      </c>
      <c r="K116" s="1153" t="s">
        <v>580</v>
      </c>
      <c r="L116" s="507"/>
      <c r="M116" s="516">
        <f>N116+O116+P116+Q116</f>
        <v>0</v>
      </c>
      <c r="N116" s="430"/>
      <c r="O116" s="431"/>
      <c r="P116" s="431"/>
      <c r="Q116" s="432"/>
      <c r="R116" s="1433">
        <f t="shared" si="15"/>
        <v>0</v>
      </c>
      <c r="S116" s="383"/>
    </row>
    <row r="117" spans="1:19" ht="18.75" customHeight="1">
      <c r="A117" s="22">
        <v>106</v>
      </c>
      <c r="H117" s="667"/>
      <c r="I117" s="1151"/>
      <c r="J117" s="1104">
        <v>4902</v>
      </c>
      <c r="K117" s="1112" t="s">
        <v>581</v>
      </c>
      <c r="L117" s="513"/>
      <c r="M117" s="517">
        <f>N117+O117+P117+Q117</f>
        <v>0</v>
      </c>
      <c r="N117" s="442"/>
      <c r="O117" s="443"/>
      <c r="P117" s="443"/>
      <c r="Q117" s="444"/>
      <c r="R117" s="1433">
        <f t="shared" si="15"/>
        <v>0</v>
      </c>
      <c r="S117" s="383"/>
    </row>
    <row r="118" spans="1:19" ht="18.75" customHeight="1">
      <c r="A118" s="22">
        <v>107</v>
      </c>
      <c r="H118" s="667"/>
      <c r="I118" s="1154">
        <v>5100</v>
      </c>
      <c r="J118" s="2198" t="s">
        <v>943</v>
      </c>
      <c r="K118" s="2198"/>
      <c r="L118" s="1415"/>
      <c r="M118" s="352">
        <f>N118+O118+P118+Q118</f>
        <v>0</v>
      </c>
      <c r="N118" s="1214"/>
      <c r="O118" s="1215"/>
      <c r="P118" s="1215"/>
      <c r="Q118" s="1216"/>
      <c r="R118" s="1433">
        <f t="shared" si="15"/>
        <v>0</v>
      </c>
      <c r="S118" s="383"/>
    </row>
    <row r="119" spans="1:19" ht="18.75" customHeight="1">
      <c r="A119" s="22">
        <v>108</v>
      </c>
      <c r="H119" s="667"/>
      <c r="I119" s="1154">
        <v>5200</v>
      </c>
      <c r="J119" s="2198" t="s">
        <v>944</v>
      </c>
      <c r="K119" s="2198"/>
      <c r="L119" s="351">
        <f t="shared" ref="L119:Q119" si="21">SUM(L120:L126)</f>
        <v>0</v>
      </c>
      <c r="M119" s="352">
        <f t="shared" si="21"/>
        <v>0</v>
      </c>
      <c r="N119" s="463">
        <f t="shared" si="21"/>
        <v>0</v>
      </c>
      <c r="O119" s="464">
        <f t="shared" si="21"/>
        <v>0</v>
      </c>
      <c r="P119" s="464">
        <f t="shared" si="21"/>
        <v>0</v>
      </c>
      <c r="Q119" s="465">
        <f t="shared" si="21"/>
        <v>0</v>
      </c>
      <c r="R119" s="1433">
        <f t="shared" si="15"/>
        <v>0</v>
      </c>
      <c r="S119" s="383"/>
    </row>
    <row r="120" spans="1:19" ht="18.75" customHeight="1">
      <c r="A120" s="22">
        <v>109</v>
      </c>
      <c r="H120" s="667"/>
      <c r="I120" s="1155"/>
      <c r="J120" s="1156">
        <v>5201</v>
      </c>
      <c r="K120" s="1157" t="s">
        <v>945</v>
      </c>
      <c r="L120" s="507"/>
      <c r="M120" s="516">
        <f t="shared" ref="M120:M126" si="22">N120+O120+P120+Q120</f>
        <v>0</v>
      </c>
      <c r="N120" s="430"/>
      <c r="O120" s="431"/>
      <c r="P120" s="431"/>
      <c r="Q120" s="432"/>
      <c r="R120" s="1433">
        <f t="shared" si="15"/>
        <v>0</v>
      </c>
      <c r="S120" s="383"/>
    </row>
    <row r="121" spans="1:19" ht="18.75" customHeight="1">
      <c r="A121" s="22">
        <v>110</v>
      </c>
      <c r="H121" s="667"/>
      <c r="I121" s="1155"/>
      <c r="J121" s="1158">
        <v>5202</v>
      </c>
      <c r="K121" s="1159" t="s">
        <v>946</v>
      </c>
      <c r="L121" s="509"/>
      <c r="M121" s="518">
        <f t="shared" si="22"/>
        <v>0</v>
      </c>
      <c r="N121" s="433"/>
      <c r="O121" s="434"/>
      <c r="P121" s="434"/>
      <c r="Q121" s="435"/>
      <c r="R121" s="1433">
        <f t="shared" si="15"/>
        <v>0</v>
      </c>
      <c r="S121" s="383"/>
    </row>
    <row r="122" spans="1:19" ht="18.75" customHeight="1">
      <c r="A122" s="22">
        <v>111</v>
      </c>
      <c r="H122" s="667"/>
      <c r="I122" s="1155"/>
      <c r="J122" s="1158">
        <v>5203</v>
      </c>
      <c r="K122" s="1159" t="s">
        <v>264</v>
      </c>
      <c r="L122" s="509"/>
      <c r="M122" s="518">
        <f t="shared" si="22"/>
        <v>0</v>
      </c>
      <c r="N122" s="433"/>
      <c r="O122" s="434"/>
      <c r="P122" s="434"/>
      <c r="Q122" s="435"/>
      <c r="R122" s="1433">
        <f t="shared" si="15"/>
        <v>0</v>
      </c>
      <c r="S122" s="383"/>
    </row>
    <row r="123" spans="1:19" ht="18.75" customHeight="1">
      <c r="A123" s="22">
        <v>112</v>
      </c>
      <c r="H123" s="667"/>
      <c r="I123" s="1155"/>
      <c r="J123" s="1158">
        <v>5204</v>
      </c>
      <c r="K123" s="1159" t="s">
        <v>265</v>
      </c>
      <c r="L123" s="509"/>
      <c r="M123" s="518">
        <f t="shared" si="22"/>
        <v>0</v>
      </c>
      <c r="N123" s="433"/>
      <c r="O123" s="434"/>
      <c r="P123" s="434"/>
      <c r="Q123" s="435"/>
      <c r="R123" s="1433">
        <f t="shared" si="15"/>
        <v>0</v>
      </c>
      <c r="S123" s="383"/>
    </row>
    <row r="124" spans="1:19" ht="18.75" customHeight="1">
      <c r="A124" s="22">
        <v>113</v>
      </c>
      <c r="H124" s="667"/>
      <c r="I124" s="1155"/>
      <c r="J124" s="1158">
        <v>5205</v>
      </c>
      <c r="K124" s="1159" t="s">
        <v>266</v>
      </c>
      <c r="L124" s="509"/>
      <c r="M124" s="518">
        <f t="shared" si="22"/>
        <v>0</v>
      </c>
      <c r="N124" s="433"/>
      <c r="O124" s="434"/>
      <c r="P124" s="434"/>
      <c r="Q124" s="435"/>
      <c r="R124" s="1433">
        <f t="shared" si="15"/>
        <v>0</v>
      </c>
      <c r="S124" s="383"/>
    </row>
    <row r="125" spans="1:19" ht="18.75" customHeight="1">
      <c r="A125" s="22">
        <v>114</v>
      </c>
      <c r="H125" s="667"/>
      <c r="I125" s="1155"/>
      <c r="J125" s="1158">
        <v>5206</v>
      </c>
      <c r="K125" s="1159" t="s">
        <v>267</v>
      </c>
      <c r="L125" s="509"/>
      <c r="M125" s="518">
        <f t="shared" si="22"/>
        <v>0</v>
      </c>
      <c r="N125" s="433"/>
      <c r="O125" s="434"/>
      <c r="P125" s="434"/>
      <c r="Q125" s="435"/>
      <c r="R125" s="1433">
        <f t="shared" si="15"/>
        <v>0</v>
      </c>
      <c r="S125" s="383"/>
    </row>
    <row r="126" spans="1:19" ht="18.75" customHeight="1">
      <c r="A126" s="22">
        <v>115</v>
      </c>
      <c r="H126" s="667"/>
      <c r="I126" s="1155"/>
      <c r="J126" s="1160">
        <v>5219</v>
      </c>
      <c r="K126" s="1161" t="s">
        <v>268</v>
      </c>
      <c r="L126" s="513"/>
      <c r="M126" s="517">
        <f t="shared" si="22"/>
        <v>0</v>
      </c>
      <c r="N126" s="442"/>
      <c r="O126" s="443"/>
      <c r="P126" s="443"/>
      <c r="Q126" s="444"/>
      <c r="R126" s="1433">
        <f t="shared" si="15"/>
        <v>0</v>
      </c>
      <c r="S126" s="383"/>
    </row>
    <row r="127" spans="1:19" ht="18.75" customHeight="1">
      <c r="A127" s="22">
        <v>116</v>
      </c>
      <c r="H127" s="667"/>
      <c r="I127" s="1154">
        <v>5300</v>
      </c>
      <c r="J127" s="2198" t="s">
        <v>269</v>
      </c>
      <c r="K127" s="2198"/>
      <c r="L127" s="351">
        <f t="shared" ref="L127:Q127" si="23">SUM(L128:L129)</f>
        <v>0</v>
      </c>
      <c r="M127" s="352">
        <f t="shared" si="23"/>
        <v>0</v>
      </c>
      <c r="N127" s="463">
        <f t="shared" si="23"/>
        <v>0</v>
      </c>
      <c r="O127" s="464">
        <f t="shared" si="23"/>
        <v>0</v>
      </c>
      <c r="P127" s="464">
        <f t="shared" si="23"/>
        <v>0</v>
      </c>
      <c r="Q127" s="465">
        <f t="shared" si="23"/>
        <v>0</v>
      </c>
      <c r="R127" s="1433">
        <f t="shared" si="15"/>
        <v>0</v>
      </c>
      <c r="S127" s="383"/>
    </row>
    <row r="128" spans="1:19" ht="18.75" customHeight="1">
      <c r="A128" s="22">
        <v>117</v>
      </c>
      <c r="H128" s="667"/>
      <c r="I128" s="1155"/>
      <c r="J128" s="1156">
        <v>5301</v>
      </c>
      <c r="K128" s="1157" t="s">
        <v>1266</v>
      </c>
      <c r="L128" s="507"/>
      <c r="M128" s="516">
        <f>N128+O128+P128+Q128</f>
        <v>0</v>
      </c>
      <c r="N128" s="430"/>
      <c r="O128" s="431"/>
      <c r="P128" s="431"/>
      <c r="Q128" s="432"/>
      <c r="R128" s="1433">
        <f t="shared" si="15"/>
        <v>0</v>
      </c>
      <c r="S128" s="383"/>
    </row>
    <row r="129" spans="1:19" ht="18.75" customHeight="1">
      <c r="A129" s="22">
        <v>118</v>
      </c>
      <c r="H129" s="667"/>
      <c r="I129" s="1155"/>
      <c r="J129" s="1160">
        <v>5309</v>
      </c>
      <c r="K129" s="1161" t="s">
        <v>270</v>
      </c>
      <c r="L129" s="513"/>
      <c r="M129" s="517">
        <f>N129+O129+P129+Q129</f>
        <v>0</v>
      </c>
      <c r="N129" s="442"/>
      <c r="O129" s="443"/>
      <c r="P129" s="443"/>
      <c r="Q129" s="444"/>
      <c r="R129" s="1433">
        <f t="shared" si="15"/>
        <v>0</v>
      </c>
      <c r="S129" s="383"/>
    </row>
    <row r="130" spans="1:19" ht="18.75" customHeight="1">
      <c r="A130" s="22">
        <v>119</v>
      </c>
      <c r="H130" s="667"/>
      <c r="I130" s="1154">
        <v>5400</v>
      </c>
      <c r="J130" s="2198" t="s">
        <v>960</v>
      </c>
      <c r="K130" s="2198"/>
      <c r="L130" s="1415"/>
      <c r="M130" s="352">
        <f>N130+O130+P130+Q130</f>
        <v>0</v>
      </c>
      <c r="N130" s="1214"/>
      <c r="O130" s="1215"/>
      <c r="P130" s="1215"/>
      <c r="Q130" s="1216"/>
      <c r="R130" s="1433">
        <f t="shared" si="15"/>
        <v>0</v>
      </c>
      <c r="S130" s="383"/>
    </row>
    <row r="131" spans="1:19" ht="18.75" customHeight="1">
      <c r="A131" s="22">
        <v>120</v>
      </c>
      <c r="H131" s="667"/>
      <c r="I131" s="1100">
        <v>5500</v>
      </c>
      <c r="J131" s="2192" t="s">
        <v>961</v>
      </c>
      <c r="K131" s="2192"/>
      <c r="L131" s="351">
        <f t="shared" ref="L131:Q131" si="24">SUM(L132:L135)</f>
        <v>0</v>
      </c>
      <c r="M131" s="352">
        <f t="shared" si="24"/>
        <v>0</v>
      </c>
      <c r="N131" s="463">
        <f t="shared" si="24"/>
        <v>0</v>
      </c>
      <c r="O131" s="464">
        <f t="shared" si="24"/>
        <v>0</v>
      </c>
      <c r="P131" s="464">
        <f t="shared" si="24"/>
        <v>0</v>
      </c>
      <c r="Q131" s="465">
        <f t="shared" si="24"/>
        <v>0</v>
      </c>
      <c r="R131" s="1433">
        <f t="shared" si="15"/>
        <v>0</v>
      </c>
      <c r="S131" s="383"/>
    </row>
    <row r="132" spans="1:19" ht="18.75" customHeight="1">
      <c r="A132" s="22">
        <v>121</v>
      </c>
      <c r="H132" s="667"/>
      <c r="I132" s="1151"/>
      <c r="J132" s="1102">
        <v>5501</v>
      </c>
      <c r="K132" s="1121" t="s">
        <v>962</v>
      </c>
      <c r="L132" s="507"/>
      <c r="M132" s="516">
        <f>N132+O132+P132+Q132</f>
        <v>0</v>
      </c>
      <c r="N132" s="430"/>
      <c r="O132" s="431"/>
      <c r="P132" s="431"/>
      <c r="Q132" s="432"/>
      <c r="R132" s="1433">
        <f t="shared" si="15"/>
        <v>0</v>
      </c>
      <c r="S132" s="383"/>
    </row>
    <row r="133" spans="1:19" ht="18.75" customHeight="1">
      <c r="A133" s="22">
        <v>122</v>
      </c>
      <c r="H133" s="667"/>
      <c r="I133" s="1151"/>
      <c r="J133" s="1108">
        <v>5502</v>
      </c>
      <c r="K133" s="1109" t="s">
        <v>963</v>
      </c>
      <c r="L133" s="509"/>
      <c r="M133" s="518">
        <f>N133+O133+P133+Q133</f>
        <v>0</v>
      </c>
      <c r="N133" s="433"/>
      <c r="O133" s="434"/>
      <c r="P133" s="434"/>
      <c r="Q133" s="435"/>
      <c r="R133" s="1433">
        <f t="shared" si="15"/>
        <v>0</v>
      </c>
      <c r="S133" s="383"/>
    </row>
    <row r="134" spans="1:19" ht="18.75" customHeight="1">
      <c r="A134" s="22">
        <v>123</v>
      </c>
      <c r="H134" s="667"/>
      <c r="I134" s="1151"/>
      <c r="J134" s="1108">
        <v>5503</v>
      </c>
      <c r="K134" s="1152" t="s">
        <v>964</v>
      </c>
      <c r="L134" s="509"/>
      <c r="M134" s="518">
        <f>N134+O134+P134+Q134</f>
        <v>0</v>
      </c>
      <c r="N134" s="433"/>
      <c r="O134" s="434"/>
      <c r="P134" s="434"/>
      <c r="Q134" s="435"/>
      <c r="R134" s="1433">
        <f t="shared" si="15"/>
        <v>0</v>
      </c>
      <c r="S134" s="383"/>
    </row>
    <row r="135" spans="1:19" ht="18.75" customHeight="1">
      <c r="A135" s="22">
        <v>124</v>
      </c>
      <c r="H135" s="667"/>
      <c r="I135" s="1151"/>
      <c r="J135" s="1104">
        <v>5504</v>
      </c>
      <c r="K135" s="1132" t="s">
        <v>965</v>
      </c>
      <c r="L135" s="513"/>
      <c r="M135" s="517">
        <f>N135+O135+P135+Q135</f>
        <v>0</v>
      </c>
      <c r="N135" s="442"/>
      <c r="O135" s="443"/>
      <c r="P135" s="443"/>
      <c r="Q135" s="444"/>
      <c r="R135" s="1433">
        <f t="shared" si="15"/>
        <v>0</v>
      </c>
      <c r="S135" s="383"/>
    </row>
    <row r="136" spans="1:19" ht="18.75" customHeight="1">
      <c r="A136" s="22">
        <v>125</v>
      </c>
      <c r="H136" s="667"/>
      <c r="I136" s="1154">
        <v>5700</v>
      </c>
      <c r="J136" s="2195" t="s">
        <v>1326</v>
      </c>
      <c r="K136" s="2196"/>
      <c r="L136" s="351">
        <f t="shared" ref="L136:Q136" si="25">SUM(L137:L139)</f>
        <v>0</v>
      </c>
      <c r="M136" s="352">
        <f t="shared" si="25"/>
        <v>0</v>
      </c>
      <c r="N136" s="463">
        <f t="shared" si="25"/>
        <v>0</v>
      </c>
      <c r="O136" s="464">
        <f t="shared" si="25"/>
        <v>0</v>
      </c>
      <c r="P136" s="464">
        <f t="shared" si="25"/>
        <v>0</v>
      </c>
      <c r="Q136" s="465">
        <f t="shared" si="25"/>
        <v>0</v>
      </c>
      <c r="R136" s="1433">
        <f t="shared" si="15"/>
        <v>0</v>
      </c>
      <c r="S136" s="383"/>
    </row>
    <row r="137" spans="1:19" ht="18.75" customHeight="1">
      <c r="A137" s="22">
        <v>126</v>
      </c>
      <c r="H137" s="667"/>
      <c r="I137" s="1155"/>
      <c r="J137" s="1156">
        <v>5701</v>
      </c>
      <c r="K137" s="1157" t="s">
        <v>967</v>
      </c>
      <c r="L137" s="507"/>
      <c r="M137" s="516">
        <f>N137+O137+P137+Q137</f>
        <v>0</v>
      </c>
      <c r="N137" s="430"/>
      <c r="O137" s="431"/>
      <c r="P137" s="431"/>
      <c r="Q137" s="432"/>
      <c r="R137" s="1433">
        <f t="shared" si="15"/>
        <v>0</v>
      </c>
      <c r="S137" s="383"/>
    </row>
    <row r="138" spans="1:19" ht="18.75" customHeight="1">
      <c r="A138" s="22">
        <v>127</v>
      </c>
      <c r="H138" s="667"/>
      <c r="I138" s="1155"/>
      <c r="J138" s="1162">
        <v>5702</v>
      </c>
      <c r="K138" s="1163" t="s">
        <v>968</v>
      </c>
      <c r="L138" s="511"/>
      <c r="M138" s="519">
        <f>N138+O138+P138+Q138</f>
        <v>0</v>
      </c>
      <c r="N138" s="497"/>
      <c r="O138" s="498"/>
      <c r="P138" s="498"/>
      <c r="Q138" s="499"/>
      <c r="R138" s="1433">
        <f t="shared" si="15"/>
        <v>0</v>
      </c>
      <c r="S138" s="383"/>
    </row>
    <row r="139" spans="1:19" ht="18.75" customHeight="1">
      <c r="A139" s="22">
        <v>128</v>
      </c>
      <c r="H139" s="667"/>
      <c r="I139" s="1107"/>
      <c r="J139" s="1164">
        <v>4071</v>
      </c>
      <c r="K139" s="1165" t="s">
        <v>969</v>
      </c>
      <c r="L139" s="1420"/>
      <c r="M139" s="529">
        <f>N139+O139+P139+Q139</f>
        <v>0</v>
      </c>
      <c r="N139" s="632"/>
      <c r="O139" s="1217"/>
      <c r="P139" s="1217"/>
      <c r="Q139" s="1218"/>
      <c r="R139" s="1433">
        <f t="shared" si="15"/>
        <v>0</v>
      </c>
      <c r="S139" s="383"/>
    </row>
    <row r="140" spans="1:19" ht="7.5" customHeight="1">
      <c r="A140" s="22">
        <v>129</v>
      </c>
      <c r="H140" s="667"/>
      <c r="I140" s="1166"/>
      <c r="J140" s="1167"/>
      <c r="K140" s="1168"/>
      <c r="L140" s="1434"/>
      <c r="M140" s="649"/>
      <c r="N140" s="649"/>
      <c r="O140" s="649"/>
      <c r="P140" s="649"/>
      <c r="Q140" s="650"/>
      <c r="R140" s="1433" t="str">
        <f t="shared" si="15"/>
        <v/>
      </c>
      <c r="S140" s="383"/>
    </row>
    <row r="141" spans="1:19" ht="18.75" customHeight="1">
      <c r="A141" s="22">
        <v>130</v>
      </c>
      <c r="H141" s="667"/>
      <c r="I141" s="1169">
        <v>98</v>
      </c>
      <c r="J141" s="2224" t="s">
        <v>970</v>
      </c>
      <c r="K141" s="2225"/>
      <c r="L141" s="1421"/>
      <c r="M141" s="663">
        <f>N141+O141+P141+Q141</f>
        <v>0</v>
      </c>
      <c r="N141" s="656">
        <v>0</v>
      </c>
      <c r="O141" s="657">
        <v>0</v>
      </c>
      <c r="P141" s="657">
        <v>0</v>
      </c>
      <c r="Q141" s="658">
        <v>0</v>
      </c>
      <c r="R141" s="1433">
        <f t="shared" si="15"/>
        <v>0</v>
      </c>
      <c r="S141" s="383"/>
    </row>
    <row r="142" spans="1:19" ht="15.75" hidden="1">
      <c r="A142" s="22">
        <v>131</v>
      </c>
      <c r="H142" s="667"/>
      <c r="I142" s="1170"/>
      <c r="J142" s="1171"/>
      <c r="K142" s="1172"/>
      <c r="L142" s="276"/>
      <c r="M142" s="276"/>
      <c r="N142" s="276"/>
      <c r="O142" s="276"/>
      <c r="P142" s="276"/>
      <c r="Q142" s="277"/>
      <c r="R142" s="1433" t="str">
        <f t="shared" si="15"/>
        <v/>
      </c>
      <c r="S142" s="383"/>
    </row>
    <row r="143" spans="1:19" ht="15.75" hidden="1">
      <c r="A143" s="22">
        <v>132</v>
      </c>
      <c r="H143" s="667"/>
      <c r="I143" s="1173"/>
      <c r="J143" s="1035"/>
      <c r="K143" s="1168"/>
      <c r="L143" s="278"/>
      <c r="M143" s="278"/>
      <c r="N143" s="278"/>
      <c r="O143" s="278"/>
      <c r="P143" s="278"/>
      <c r="Q143" s="279"/>
      <c r="R143" s="1433" t="str">
        <f t="shared" si="15"/>
        <v/>
      </c>
      <c r="S143" s="383"/>
    </row>
    <row r="144" spans="1:19" ht="7.5" customHeight="1">
      <c r="A144" s="22">
        <v>133</v>
      </c>
      <c r="H144" s="667"/>
      <c r="I144" s="1174"/>
      <c r="J144" s="1175"/>
      <c r="K144" s="1168"/>
      <c r="L144" s="278"/>
      <c r="M144" s="278"/>
      <c r="N144" s="278"/>
      <c r="O144" s="278"/>
      <c r="P144" s="278"/>
      <c r="Q144" s="279"/>
      <c r="R144" s="1433" t="str">
        <f t="shared" si="15"/>
        <v/>
      </c>
      <c r="S144" s="383"/>
    </row>
    <row r="145" spans="1:20" ht="20.25" customHeight="1" thickBot="1">
      <c r="A145" s="22">
        <v>134</v>
      </c>
      <c r="H145" s="667"/>
      <c r="I145" s="1176"/>
      <c r="J145" s="1176" t="s">
        <v>494</v>
      </c>
      <c r="K145" s="1177">
        <f>+I145</f>
        <v>0</v>
      </c>
      <c r="L145" s="365">
        <f t="shared" ref="L145:Q145" si="26">SUM(L30,L33,L39,L47,L48,L66,L70,L76,L79,L80,L81,L82,L83,L92,L98,L99,L100,L101,L108,L112,L113,L114,L115,L118,L119,L127,L130,L131,L136)+L141</f>
        <v>0</v>
      </c>
      <c r="M145" s="366">
        <f t="shared" si="26"/>
        <v>0</v>
      </c>
      <c r="N145" s="646">
        <f t="shared" si="26"/>
        <v>0</v>
      </c>
      <c r="O145" s="647">
        <f t="shared" si="26"/>
        <v>0</v>
      </c>
      <c r="P145" s="647">
        <f t="shared" si="26"/>
        <v>0</v>
      </c>
      <c r="Q145" s="648">
        <f t="shared" si="26"/>
        <v>0</v>
      </c>
      <c r="R145" s="1433">
        <f t="shared" si="15"/>
        <v>0</v>
      </c>
      <c r="S145" s="1428" t="str">
        <f>LEFT(J27,1)</f>
        <v>0</v>
      </c>
      <c r="T145" s="1429"/>
    </row>
    <row r="146" spans="1:20" ht="16.5" thickTop="1">
      <c r="A146" s="22">
        <v>135</v>
      </c>
      <c r="H146" s="667"/>
      <c r="I146" s="1178"/>
      <c r="J146" s="1179"/>
      <c r="K146" s="1037"/>
      <c r="L146" s="664"/>
      <c r="M146" s="664"/>
      <c r="N146" s="664"/>
      <c r="O146" s="664"/>
      <c r="P146" s="664"/>
      <c r="Q146" s="664"/>
      <c r="R146" s="4">
        <f>R145</f>
        <v>0</v>
      </c>
      <c r="S146" s="382"/>
    </row>
    <row r="147" spans="1:20" ht="15.75">
      <c r="A147" s="22">
        <v>136</v>
      </c>
      <c r="H147" s="667"/>
      <c r="I147" s="1089"/>
      <c r="J147" s="1180"/>
      <c r="K147" s="1181"/>
      <c r="L147" s="665"/>
      <c r="M147" s="665"/>
      <c r="N147" s="665"/>
      <c r="O147" s="665"/>
      <c r="P147" s="665"/>
      <c r="Q147" s="665"/>
      <c r="R147" s="4">
        <f>R145</f>
        <v>0</v>
      </c>
      <c r="S147" s="382"/>
    </row>
    <row r="148" spans="1:20" ht="15.75">
      <c r="A148" s="22">
        <v>137</v>
      </c>
      <c r="H148" s="667"/>
      <c r="I148" s="664"/>
      <c r="J148" s="1035"/>
      <c r="K148" s="1054"/>
      <c r="L148" s="665"/>
      <c r="M148" s="665"/>
      <c r="N148" s="665"/>
      <c r="O148" s="665"/>
      <c r="P148" s="665"/>
      <c r="Q148" s="665"/>
      <c r="R148" s="1815" t="str">
        <f>(IF(SUM(R159:R180)&lt;&gt;0,$K$2,""))</f>
        <v/>
      </c>
      <c r="S148" s="382"/>
    </row>
    <row r="149" spans="1:20" ht="15.75">
      <c r="A149" s="22">
        <v>138</v>
      </c>
      <c r="H149" s="667"/>
      <c r="I149" s="2190">
        <f>$B$7</f>
        <v>0</v>
      </c>
      <c r="J149" s="2191"/>
      <c r="K149" s="2191"/>
      <c r="L149" s="665"/>
      <c r="M149" s="665"/>
      <c r="N149" s="665"/>
      <c r="O149" s="665"/>
      <c r="P149" s="665"/>
      <c r="Q149" s="665"/>
      <c r="R149" s="1815" t="str">
        <f>(IF(SUM(R159:R180)&lt;&gt;0,$K$2,""))</f>
        <v/>
      </c>
      <c r="S149" s="382"/>
    </row>
    <row r="150" spans="1:20" ht="15.75">
      <c r="A150" s="22">
        <v>139</v>
      </c>
      <c r="H150" s="667"/>
      <c r="I150" s="664"/>
      <c r="J150" s="1035"/>
      <c r="K150" s="1054"/>
      <c r="L150" s="1055" t="s">
        <v>737</v>
      </c>
      <c r="M150" s="1055" t="s">
        <v>644</v>
      </c>
      <c r="N150" s="665"/>
      <c r="O150" s="665"/>
      <c r="P150" s="665"/>
      <c r="Q150" s="665"/>
      <c r="R150" s="1815" t="str">
        <f>(IF(SUM(R159:R180)&lt;&gt;0,$K$2,""))</f>
        <v/>
      </c>
      <c r="S150" s="382"/>
    </row>
    <row r="151" spans="1:20" ht="27" customHeight="1">
      <c r="A151" s="22">
        <v>140</v>
      </c>
      <c r="H151" s="667"/>
      <c r="I151" s="2187">
        <f>$B$9</f>
        <v>0</v>
      </c>
      <c r="J151" s="2188"/>
      <c r="K151" s="2189"/>
      <c r="L151" s="977">
        <f>$E$9</f>
        <v>0</v>
      </c>
      <c r="M151" s="1059">
        <f>$F$9</f>
        <v>0</v>
      </c>
      <c r="N151" s="665"/>
      <c r="O151" s="665"/>
      <c r="P151" s="665"/>
      <c r="Q151" s="665"/>
      <c r="R151" s="1815" t="str">
        <f>(IF(SUM(R159:R180)&lt;&gt;0,$K$2,""))</f>
        <v/>
      </c>
      <c r="S151" s="382"/>
    </row>
    <row r="152" spans="1:20" ht="15.75">
      <c r="A152" s="22">
        <v>141</v>
      </c>
      <c r="H152" s="667"/>
      <c r="I152" s="1060">
        <f>$B$10</f>
        <v>0</v>
      </c>
      <c r="J152" s="664"/>
      <c r="K152" s="1037"/>
      <c r="L152" s="1061"/>
      <c r="M152" s="1061"/>
      <c r="N152" s="665"/>
      <c r="O152" s="665"/>
      <c r="P152" s="665"/>
      <c r="Q152" s="665"/>
      <c r="R152" s="1815" t="str">
        <f>(IF(SUM(R159:R180)&lt;&gt;0,$K$2,""))</f>
        <v/>
      </c>
      <c r="S152" s="382"/>
    </row>
    <row r="153" spans="1:20" ht="6" customHeight="1">
      <c r="A153" s="22">
        <v>142</v>
      </c>
      <c r="H153" s="667"/>
      <c r="I153" s="1060"/>
      <c r="J153" s="664"/>
      <c r="K153" s="1037"/>
      <c r="L153" s="1060"/>
      <c r="M153" s="664"/>
      <c r="N153" s="665"/>
      <c r="O153" s="665"/>
      <c r="P153" s="665"/>
      <c r="Q153" s="665"/>
      <c r="R153" s="1815" t="str">
        <f>(IF(SUM(R159:R180)&lt;&gt;0,$K$2,""))</f>
        <v/>
      </c>
      <c r="S153" s="382"/>
    </row>
    <row r="154" spans="1:20" ht="27" customHeight="1">
      <c r="A154" s="22">
        <v>143</v>
      </c>
      <c r="H154" s="667"/>
      <c r="I154" s="2221">
        <f>$B$12</f>
        <v>0</v>
      </c>
      <c r="J154" s="2222"/>
      <c r="K154" s="2223"/>
      <c r="L154" s="1062" t="s">
        <v>1305</v>
      </c>
      <c r="M154" s="1814">
        <f>$F$12</f>
        <v>0</v>
      </c>
      <c r="N154" s="665"/>
      <c r="O154" s="665"/>
      <c r="P154" s="665"/>
      <c r="Q154" s="665"/>
      <c r="R154" s="1815" t="str">
        <f>(IF(SUM(R159:R180)&lt;&gt;0,$K$2,""))</f>
        <v/>
      </c>
      <c r="S154" s="382"/>
    </row>
    <row r="155" spans="1:20" ht="15.75">
      <c r="A155" s="22">
        <v>144</v>
      </c>
      <c r="H155" s="667"/>
      <c r="I155" s="1064">
        <f>$B$13</f>
        <v>0</v>
      </c>
      <c r="J155" s="664"/>
      <c r="K155" s="1037"/>
      <c r="L155" s="1065"/>
      <c r="M155" s="1066"/>
      <c r="N155" s="665"/>
      <c r="O155" s="665"/>
      <c r="P155" s="665"/>
      <c r="Q155" s="665"/>
      <c r="R155" s="1815" t="str">
        <f>(IF(SUM(R159:R180)&lt;&gt;0,$K$2,""))</f>
        <v/>
      </c>
      <c r="S155" s="382"/>
    </row>
    <row r="156" spans="1:20" ht="21.75" customHeight="1">
      <c r="A156" s="22">
        <v>145</v>
      </c>
      <c r="H156" s="667"/>
      <c r="I156" s="1182"/>
      <c r="J156" s="1182"/>
      <c r="K156" s="1183" t="s">
        <v>1416</v>
      </c>
      <c r="L156" s="1184">
        <f>$E$15</f>
        <v>0</v>
      </c>
      <c r="M156" s="1185">
        <f>$F$15</f>
        <v>0</v>
      </c>
      <c r="N156" s="278"/>
      <c r="O156" s="278"/>
      <c r="P156" s="278"/>
      <c r="Q156" s="278"/>
      <c r="R156" s="1815" t="str">
        <f>(IF(SUM(R159:R180)&lt;&gt;0,$K$2,""))</f>
        <v/>
      </c>
      <c r="S156" s="382"/>
    </row>
    <row r="157" spans="1:20" ht="18.75" customHeight="1" thickBot="1">
      <c r="A157" s="22">
        <v>146</v>
      </c>
      <c r="H157" s="667"/>
      <c r="I157" s="1061"/>
      <c r="J157" s="1035"/>
      <c r="K157" s="1186" t="s">
        <v>2200</v>
      </c>
      <c r="L157" s="665"/>
      <c r="M157" s="1187" t="s">
        <v>740</v>
      </c>
      <c r="N157" s="1187"/>
      <c r="O157" s="278"/>
      <c r="P157" s="1187"/>
      <c r="Q157" s="278"/>
      <c r="R157" s="1815" t="str">
        <f>(IF(SUM(R159:R180)&lt;&gt;0,$K$2,""))</f>
        <v/>
      </c>
      <c r="S157" s="382"/>
    </row>
    <row r="158" spans="1:20" ht="21" customHeight="1">
      <c r="A158" s="22">
        <v>147</v>
      </c>
      <c r="H158" s="667"/>
      <c r="I158" s="1188" t="s">
        <v>972</v>
      </c>
      <c r="J158" s="1189" t="s">
        <v>973</v>
      </c>
      <c r="K158" s="1190" t="s">
        <v>974</v>
      </c>
      <c r="L158" s="1191" t="s">
        <v>975</v>
      </c>
      <c r="M158" s="1192" t="s">
        <v>976</v>
      </c>
      <c r="N158" s="666"/>
      <c r="O158" s="666"/>
      <c r="P158" s="666"/>
      <c r="Q158" s="666"/>
      <c r="R158" s="1815" t="str">
        <f>(IF(SUM(R159:R180)&lt;&gt;0,$K$2,""))</f>
        <v/>
      </c>
      <c r="S158" s="382"/>
    </row>
    <row r="159" spans="1:20" ht="18.75" customHeight="1">
      <c r="A159" s="22">
        <v>148</v>
      </c>
      <c r="H159" s="667"/>
      <c r="I159" s="1193"/>
      <c r="J159" s="1194" t="s">
        <v>977</v>
      </c>
      <c r="K159" s="1195" t="s">
        <v>978</v>
      </c>
      <c r="L159" s="1219">
        <f>L160+L161</f>
        <v>0</v>
      </c>
      <c r="M159" s="1220">
        <f>M160+M161</f>
        <v>0</v>
      </c>
      <c r="N159" s="666"/>
      <c r="O159" s="666"/>
      <c r="P159" s="666"/>
      <c r="Q159" s="666"/>
      <c r="R159" s="172" t="str">
        <f t="shared" ref="R159:R184" si="27">(IF($E159&lt;&gt;0,$K$2,IF($F159&lt;&gt;0,$K$2,"")))</f>
        <v/>
      </c>
      <c r="S159" s="382"/>
    </row>
    <row r="160" spans="1:20" ht="18.75" customHeight="1">
      <c r="A160" s="22">
        <v>149</v>
      </c>
      <c r="H160" s="667"/>
      <c r="I160" s="1196"/>
      <c r="J160" s="1197" t="s">
        <v>979</v>
      </c>
      <c r="K160" s="1198" t="s">
        <v>980</v>
      </c>
      <c r="L160" s="1221"/>
      <c r="M160" s="1222"/>
      <c r="N160" s="666"/>
      <c r="O160" s="666"/>
      <c r="P160" s="666"/>
      <c r="Q160" s="666"/>
      <c r="R160" s="172" t="str">
        <f t="shared" si="27"/>
        <v/>
      </c>
      <c r="S160" s="382"/>
    </row>
    <row r="161" spans="1:19" ht="18.75" customHeight="1">
      <c r="A161" s="22">
        <v>150</v>
      </c>
      <c r="H161" s="667"/>
      <c r="I161" s="1199"/>
      <c r="J161" s="1200" t="s">
        <v>981</v>
      </c>
      <c r="K161" s="1201" t="s">
        <v>982</v>
      </c>
      <c r="L161" s="1223"/>
      <c r="M161" s="1224"/>
      <c r="N161" s="666"/>
      <c r="O161" s="666"/>
      <c r="P161" s="666"/>
      <c r="Q161" s="666"/>
      <c r="R161" s="172" t="str">
        <f t="shared" si="27"/>
        <v/>
      </c>
      <c r="S161" s="382"/>
    </row>
    <row r="162" spans="1:19" ht="18.75" customHeight="1">
      <c r="A162" s="22">
        <v>151</v>
      </c>
      <c r="H162" s="667"/>
      <c r="I162" s="1193"/>
      <c r="J162" s="1194" t="s">
        <v>983</v>
      </c>
      <c r="K162" s="1195" t="s">
        <v>984</v>
      </c>
      <c r="L162" s="1225">
        <f>L163+L164</f>
        <v>0</v>
      </c>
      <c r="M162" s="1226">
        <f>M163+M164</f>
        <v>0</v>
      </c>
      <c r="N162" s="666"/>
      <c r="O162" s="666"/>
      <c r="P162" s="666"/>
      <c r="Q162" s="666"/>
      <c r="R162" s="172" t="str">
        <f t="shared" si="27"/>
        <v/>
      </c>
      <c r="S162" s="382"/>
    </row>
    <row r="163" spans="1:19" ht="18.75" customHeight="1">
      <c r="A163" s="22">
        <v>152</v>
      </c>
      <c r="H163" s="667"/>
      <c r="I163" s="1196"/>
      <c r="J163" s="1197" t="s">
        <v>985</v>
      </c>
      <c r="K163" s="1198" t="s">
        <v>980</v>
      </c>
      <c r="L163" s="1221"/>
      <c r="M163" s="1222"/>
      <c r="N163" s="666"/>
      <c r="O163" s="666"/>
      <c r="P163" s="666"/>
      <c r="Q163" s="666"/>
      <c r="R163" s="172" t="str">
        <f t="shared" si="27"/>
        <v/>
      </c>
      <c r="S163" s="382"/>
    </row>
    <row r="164" spans="1:19" ht="18.75" customHeight="1">
      <c r="A164" s="22">
        <v>153</v>
      </c>
      <c r="H164" s="667"/>
      <c r="I164" s="1202"/>
      <c r="J164" s="1203" t="s">
        <v>986</v>
      </c>
      <c r="K164" s="1204" t="s">
        <v>987</v>
      </c>
      <c r="L164" s="1227"/>
      <c r="M164" s="1228"/>
      <c r="N164" s="666"/>
      <c r="O164" s="666"/>
      <c r="P164" s="666"/>
      <c r="Q164" s="666"/>
      <c r="R164" s="172" t="str">
        <f t="shared" si="27"/>
        <v/>
      </c>
      <c r="S164" s="382"/>
    </row>
    <row r="165" spans="1:19" ht="18.75" customHeight="1">
      <c r="A165" s="22">
        <v>154</v>
      </c>
      <c r="H165" s="667"/>
      <c r="I165" s="1193"/>
      <c r="J165" s="1194" t="s">
        <v>988</v>
      </c>
      <c r="K165" s="1195" t="s">
        <v>989</v>
      </c>
      <c r="L165" s="1229"/>
      <c r="M165" s="1230"/>
      <c r="N165" s="666"/>
      <c r="O165" s="666"/>
      <c r="P165" s="666"/>
      <c r="Q165" s="666"/>
      <c r="R165" s="172" t="str">
        <f t="shared" si="27"/>
        <v/>
      </c>
      <c r="S165" s="382"/>
    </row>
    <row r="166" spans="1:19" ht="18.75" customHeight="1">
      <c r="A166" s="22">
        <v>155</v>
      </c>
      <c r="H166" s="667"/>
      <c r="I166" s="1196"/>
      <c r="J166" s="1205" t="s">
        <v>990</v>
      </c>
      <c r="K166" s="1206" t="s">
        <v>991</v>
      </c>
      <c r="L166" s="1231"/>
      <c r="M166" s="1232"/>
      <c r="N166" s="666"/>
      <c r="O166" s="666"/>
      <c r="P166" s="666"/>
      <c r="Q166" s="666"/>
      <c r="R166" s="172" t="str">
        <f t="shared" si="27"/>
        <v/>
      </c>
      <c r="S166" s="382"/>
    </row>
    <row r="167" spans="1:19" ht="18.75" customHeight="1">
      <c r="A167" s="22">
        <v>156</v>
      </c>
      <c r="H167" s="667"/>
      <c r="I167" s="1202"/>
      <c r="J167" s="1200" t="s">
        <v>992</v>
      </c>
      <c r="K167" s="1201" t="s">
        <v>993</v>
      </c>
      <c r="L167" s="1233"/>
      <c r="M167" s="1234"/>
      <c r="N167" s="666"/>
      <c r="O167" s="666"/>
      <c r="P167" s="666"/>
      <c r="Q167" s="666"/>
      <c r="R167" s="172" t="str">
        <f t="shared" si="27"/>
        <v/>
      </c>
      <c r="S167" s="382"/>
    </row>
    <row r="168" spans="1:19" ht="18.75" customHeight="1">
      <c r="A168" s="22">
        <v>157</v>
      </c>
      <c r="H168" s="667"/>
      <c r="I168" s="1193"/>
      <c r="J168" s="1194" t="s">
        <v>994</v>
      </c>
      <c r="K168" s="1195" t="s">
        <v>995</v>
      </c>
      <c r="L168" s="1225"/>
      <c r="M168" s="1226"/>
      <c r="N168" s="666"/>
      <c r="O168" s="666"/>
      <c r="P168" s="666"/>
      <c r="Q168" s="666"/>
      <c r="R168" s="172" t="str">
        <f t="shared" si="27"/>
        <v/>
      </c>
      <c r="S168" s="382"/>
    </row>
    <row r="169" spans="1:19" ht="18.75" customHeight="1">
      <c r="A169" s="22">
        <v>158</v>
      </c>
      <c r="H169" s="667"/>
      <c r="I169" s="1196"/>
      <c r="J169" s="1205" t="s">
        <v>996</v>
      </c>
      <c r="K169" s="1206" t="s">
        <v>997</v>
      </c>
      <c r="L169" s="1235"/>
      <c r="M169" s="1236"/>
      <c r="N169" s="666"/>
      <c r="O169" s="666"/>
      <c r="P169" s="666"/>
      <c r="Q169" s="666"/>
      <c r="R169" s="172" t="str">
        <f t="shared" si="27"/>
        <v/>
      </c>
      <c r="S169" s="382"/>
    </row>
    <row r="170" spans="1:19" ht="18.75" customHeight="1">
      <c r="A170" s="22">
        <v>159</v>
      </c>
      <c r="H170" s="667"/>
      <c r="I170" s="1202"/>
      <c r="J170" s="1200" t="s">
        <v>998</v>
      </c>
      <c r="K170" s="1201" t="s">
        <v>999</v>
      </c>
      <c r="L170" s="1223"/>
      <c r="M170" s="1224"/>
      <c r="N170" s="666"/>
      <c r="O170" s="666"/>
      <c r="P170" s="666"/>
      <c r="Q170" s="666"/>
      <c r="R170" s="172" t="str">
        <f t="shared" si="27"/>
        <v/>
      </c>
      <c r="S170" s="382"/>
    </row>
    <row r="171" spans="1:19" ht="18.75" customHeight="1">
      <c r="A171" s="22">
        <v>160</v>
      </c>
      <c r="H171" s="667"/>
      <c r="I171" s="1193"/>
      <c r="J171" s="1194" t="s">
        <v>1000</v>
      </c>
      <c r="K171" s="1195" t="s">
        <v>312</v>
      </c>
      <c r="L171" s="1225"/>
      <c r="M171" s="1226"/>
      <c r="N171" s="666"/>
      <c r="O171" s="666"/>
      <c r="P171" s="666"/>
      <c r="Q171" s="666"/>
      <c r="R171" s="172" t="str">
        <f t="shared" si="27"/>
        <v/>
      </c>
      <c r="S171" s="382"/>
    </row>
    <row r="172" spans="1:19" ht="18.75" customHeight="1">
      <c r="A172" s="22">
        <v>161</v>
      </c>
      <c r="H172" s="667"/>
      <c r="I172" s="1193"/>
      <c r="J172" s="1194" t="s">
        <v>313</v>
      </c>
      <c r="K172" s="1195" t="s">
        <v>11</v>
      </c>
      <c r="L172" s="1237"/>
      <c r="M172" s="1238"/>
      <c r="N172" s="666"/>
      <c r="O172" s="666"/>
      <c r="P172" s="666"/>
      <c r="Q172" s="666"/>
      <c r="R172" s="172" t="str">
        <f t="shared" si="27"/>
        <v/>
      </c>
      <c r="S172" s="382"/>
    </row>
    <row r="173" spans="1:19" ht="18.75" customHeight="1">
      <c r="A173" s="22">
        <v>162</v>
      </c>
      <c r="H173" s="667"/>
      <c r="I173" s="1193"/>
      <c r="J173" s="1194" t="s">
        <v>314</v>
      </c>
      <c r="K173" s="1195" t="s">
        <v>9</v>
      </c>
      <c r="L173" s="1225"/>
      <c r="M173" s="1226"/>
      <c r="N173" s="666"/>
      <c r="O173" s="666"/>
      <c r="P173" s="666"/>
      <c r="Q173" s="666"/>
      <c r="R173" s="172" t="str">
        <f t="shared" si="27"/>
        <v/>
      </c>
      <c r="S173" s="382"/>
    </row>
    <row r="174" spans="1:19" ht="18.75" customHeight="1">
      <c r="A174" s="22">
        <v>163</v>
      </c>
      <c r="H174" s="667"/>
      <c r="I174" s="1193"/>
      <c r="J174" s="1194" t="s">
        <v>315</v>
      </c>
      <c r="K174" s="1195" t="s">
        <v>10</v>
      </c>
      <c r="L174" s="1225"/>
      <c r="M174" s="1226"/>
      <c r="N174" s="666"/>
      <c r="O174" s="666"/>
      <c r="P174" s="666"/>
      <c r="Q174" s="666"/>
      <c r="R174" s="172" t="str">
        <f t="shared" si="27"/>
        <v/>
      </c>
      <c r="S174" s="382"/>
    </row>
    <row r="175" spans="1:19" ht="18.75" customHeight="1">
      <c r="A175" s="22">
        <v>164</v>
      </c>
      <c r="H175" s="667"/>
      <c r="I175" s="1193"/>
      <c r="J175" s="1194" t="s">
        <v>316</v>
      </c>
      <c r="K175" s="1195" t="s">
        <v>317</v>
      </c>
      <c r="L175" s="1225"/>
      <c r="M175" s="1226"/>
      <c r="N175" s="666"/>
      <c r="O175" s="666"/>
      <c r="P175" s="666"/>
      <c r="Q175" s="666"/>
      <c r="R175" s="172" t="str">
        <f t="shared" si="27"/>
        <v/>
      </c>
      <c r="S175" s="382"/>
    </row>
    <row r="176" spans="1:19" ht="18.75" customHeight="1">
      <c r="A176" s="22">
        <v>165</v>
      </c>
      <c r="H176" s="667"/>
      <c r="I176" s="1193"/>
      <c r="J176" s="1194" t="s">
        <v>318</v>
      </c>
      <c r="K176" s="1195" t="s">
        <v>319</v>
      </c>
      <c r="L176" s="1225"/>
      <c r="M176" s="1226"/>
      <c r="N176" s="666"/>
      <c r="O176" s="666"/>
      <c r="P176" s="666"/>
      <c r="Q176" s="666"/>
      <c r="R176" s="172" t="str">
        <f t="shared" si="27"/>
        <v/>
      </c>
      <c r="S176" s="382"/>
    </row>
    <row r="177" spans="1:19" ht="18.75" customHeight="1">
      <c r="A177" s="22">
        <v>166</v>
      </c>
      <c r="H177" s="667"/>
      <c r="I177" s="1193"/>
      <c r="J177" s="1194" t="s">
        <v>320</v>
      </c>
      <c r="K177" s="1195" t="s">
        <v>321</v>
      </c>
      <c r="L177" s="1225"/>
      <c r="M177" s="1226"/>
      <c r="N177" s="666"/>
      <c r="O177" s="666"/>
      <c r="P177" s="666"/>
      <c r="Q177" s="666"/>
      <c r="R177" s="172" t="str">
        <f t="shared" si="27"/>
        <v/>
      </c>
      <c r="S177" s="382"/>
    </row>
    <row r="178" spans="1:19" ht="18.75" customHeight="1">
      <c r="A178" s="22">
        <v>167</v>
      </c>
      <c r="H178" s="667"/>
      <c r="I178" s="1193"/>
      <c r="J178" s="1194" t="s">
        <v>322</v>
      </c>
      <c r="K178" s="1195" t="s">
        <v>323</v>
      </c>
      <c r="L178" s="1225"/>
      <c r="M178" s="1226"/>
      <c r="N178" s="666"/>
      <c r="O178" s="666"/>
      <c r="P178" s="666"/>
      <c r="Q178" s="666"/>
      <c r="R178" s="172" t="str">
        <f t="shared" si="27"/>
        <v/>
      </c>
      <c r="S178" s="382"/>
    </row>
    <row r="179" spans="1:19" ht="18.75" customHeight="1">
      <c r="A179" s="22">
        <v>168</v>
      </c>
      <c r="H179" s="667"/>
      <c r="I179" s="1193"/>
      <c r="J179" s="1194" t="s">
        <v>324</v>
      </c>
      <c r="K179" s="1195" t="s">
        <v>325</v>
      </c>
      <c r="L179" s="1225"/>
      <c r="M179" s="1226"/>
      <c r="N179" s="666"/>
      <c r="O179" s="666"/>
      <c r="P179" s="666"/>
      <c r="Q179" s="666"/>
      <c r="R179" s="172" t="str">
        <f t="shared" si="27"/>
        <v/>
      </c>
      <c r="S179" s="382"/>
    </row>
    <row r="180" spans="1:19" ht="18.75" customHeight="1" thickBot="1">
      <c r="A180" s="22">
        <v>169</v>
      </c>
      <c r="H180" s="667"/>
      <c r="I180" s="1207"/>
      <c r="J180" s="1208" t="s">
        <v>326</v>
      </c>
      <c r="K180" s="1209" t="s">
        <v>327</v>
      </c>
      <c r="L180" s="1239"/>
      <c r="M180" s="1240"/>
      <c r="N180" s="666"/>
      <c r="O180" s="666"/>
      <c r="P180" s="666"/>
      <c r="Q180" s="666"/>
      <c r="R180" s="172" t="str">
        <f t="shared" si="27"/>
        <v/>
      </c>
      <c r="S180" s="382"/>
    </row>
    <row r="181" spans="1:19" ht="38.25" customHeight="1" thickTop="1">
      <c r="A181" s="22">
        <v>170</v>
      </c>
      <c r="H181" s="667"/>
      <c r="I181" s="1188" t="s">
        <v>972</v>
      </c>
      <c r="J181" s="1189" t="s">
        <v>2193</v>
      </c>
      <c r="K181" s="1190" t="s">
        <v>2194</v>
      </c>
      <c r="L181" s="1191" t="s">
        <v>975</v>
      </c>
      <c r="M181" s="1192" t="s">
        <v>976</v>
      </c>
      <c r="N181" s="666"/>
      <c r="O181" s="666"/>
      <c r="P181" s="666"/>
      <c r="Q181" s="666"/>
      <c r="R181" s="172" t="str">
        <f>(IF($E182&lt;&gt;0,$K$2,IF($F182&lt;&gt;0,$K$2,"")))</f>
        <v/>
      </c>
      <c r="S181" s="382"/>
    </row>
    <row r="182" spans="1:19" ht="18.75" customHeight="1">
      <c r="A182" s="22">
        <v>171</v>
      </c>
      <c r="H182" s="667"/>
      <c r="I182" s="1193"/>
      <c r="J182" s="1194" t="s">
        <v>2196</v>
      </c>
      <c r="K182" s="1195" t="s">
        <v>2203</v>
      </c>
      <c r="L182" s="678">
        <f>L183+L184</f>
        <v>0</v>
      </c>
      <c r="M182" s="679">
        <f>M183+M184</f>
        <v>0</v>
      </c>
      <c r="N182" s="666"/>
      <c r="O182" s="666"/>
      <c r="P182" s="666"/>
      <c r="Q182" s="666"/>
      <c r="R182" s="172" t="str">
        <f t="shared" si="27"/>
        <v/>
      </c>
      <c r="S182" s="382"/>
    </row>
    <row r="183" spans="1:19" ht="18.75" customHeight="1">
      <c r="A183" s="22">
        <v>172</v>
      </c>
      <c r="H183" s="667"/>
      <c r="I183" s="1193"/>
      <c r="J183" s="1863" t="s">
        <v>2197</v>
      </c>
      <c r="K183" s="1865" t="s">
        <v>2201</v>
      </c>
      <c r="L183" s="1225"/>
      <c r="M183" s="1226"/>
      <c r="N183" s="666"/>
      <c r="O183" s="666"/>
      <c r="P183" s="666"/>
      <c r="Q183" s="666"/>
      <c r="R183" s="172" t="str">
        <f t="shared" si="27"/>
        <v/>
      </c>
      <c r="S183" s="382"/>
    </row>
    <row r="184" spans="1:19" ht="18.75" customHeight="1" thickBot="1">
      <c r="A184" s="22">
        <v>173</v>
      </c>
      <c r="H184" s="667"/>
      <c r="I184" s="1207"/>
      <c r="J184" s="1864" t="s">
        <v>2198</v>
      </c>
      <c r="K184" s="1866" t="s">
        <v>2202</v>
      </c>
      <c r="L184" s="1239"/>
      <c r="M184" s="1240"/>
      <c r="N184" s="666"/>
      <c r="O184" s="666"/>
      <c r="P184" s="666"/>
      <c r="Q184" s="666"/>
      <c r="R184" s="172" t="str">
        <f t="shared" si="27"/>
        <v/>
      </c>
      <c r="S184" s="382"/>
    </row>
    <row r="185" spans="1:19" ht="31.5" customHeight="1" thickTop="1">
      <c r="A185" s="22">
        <v>174</v>
      </c>
      <c r="H185" s="667"/>
      <c r="I185" s="1210" t="s">
        <v>642</v>
      </c>
      <c r="J185" s="1211"/>
      <c r="K185" s="1212"/>
      <c r="L185" s="666"/>
      <c r="M185" s="666"/>
      <c r="N185" s="666"/>
      <c r="O185" s="666"/>
      <c r="P185" s="666"/>
      <c r="Q185" s="666"/>
      <c r="R185" s="4">
        <f>R145</f>
        <v>0</v>
      </c>
      <c r="S185" s="382"/>
    </row>
    <row r="186" spans="1:19" ht="35.25" customHeight="1">
      <c r="A186" s="22">
        <v>175</v>
      </c>
      <c r="H186" s="667"/>
      <c r="I186" s="2226" t="s">
        <v>328</v>
      </c>
      <c r="J186" s="2226"/>
      <c r="K186" s="2226"/>
      <c r="L186" s="666"/>
      <c r="M186" s="666"/>
      <c r="N186" s="666"/>
      <c r="O186" s="666"/>
      <c r="P186" s="666"/>
      <c r="Q186" s="666"/>
      <c r="R186" s="4">
        <f>R145</f>
        <v>0</v>
      </c>
      <c r="S186" s="382"/>
    </row>
    <row r="187" spans="1:19" ht="18.75" customHeight="1">
      <c r="A187" s="22">
        <v>176</v>
      </c>
      <c r="I187" s="21"/>
      <c r="J187" s="21"/>
      <c r="K187" s="1213"/>
      <c r="L187" s="21"/>
      <c r="M187" s="21"/>
      <c r="N187" s="21"/>
      <c r="O187" s="21"/>
      <c r="P187" s="21"/>
      <c r="Q187" s="21"/>
      <c r="R187" s="4">
        <f>R145</f>
        <v>0</v>
      </c>
      <c r="S187" s="382"/>
    </row>
    <row r="188" spans="1:19" ht="51" customHeight="1">
      <c r="I188" s="25"/>
      <c r="J188" s="25"/>
      <c r="K188" s="25"/>
      <c r="L188" s="25"/>
      <c r="M188" s="25"/>
      <c r="N188" s="25"/>
      <c r="O188" s="25"/>
      <c r="P188" s="25"/>
      <c r="Q188" s="25"/>
      <c r="R188" s="31" t="str">
        <f>(IF(L145&lt;&gt;0,$G$2,IF(Q145&lt;&gt;0,$G$2,"")))</f>
        <v/>
      </c>
    </row>
    <row r="189" spans="1:19" ht="18.75">
      <c r="I189" s="25"/>
      <c r="J189" s="25"/>
      <c r="K189" s="313"/>
      <c r="L189" s="25"/>
      <c r="M189" s="25"/>
      <c r="N189" s="25"/>
      <c r="O189" s="25"/>
      <c r="P189" s="25"/>
      <c r="Q189" s="25"/>
      <c r="R189" s="31" t="str">
        <f>(IF(L146&lt;&gt;0,$G$2,IF(Q146&lt;&gt;0,$G$2,"")))</f>
        <v/>
      </c>
    </row>
    <row r="190" spans="1:19" ht="18.75">
      <c r="I190" s="25"/>
      <c r="J190" s="25"/>
      <c r="K190" s="25"/>
      <c r="L190" s="25"/>
      <c r="M190" s="25"/>
      <c r="N190" s="25"/>
      <c r="O190" s="25"/>
      <c r="P190" s="25"/>
      <c r="Q190" s="25"/>
      <c r="R190" s="31" t="str">
        <f>(IF(L145&lt;&gt;0,$G$2,IF(Q145&lt;&gt;0,$G$2,"")))</f>
        <v/>
      </c>
    </row>
    <row r="191" spans="1:19" ht="18.75">
      <c r="I191" s="25"/>
      <c r="J191" s="25"/>
      <c r="K191" s="25"/>
      <c r="L191" s="25"/>
      <c r="M191" s="25"/>
      <c r="N191" s="25"/>
      <c r="O191" s="25"/>
      <c r="P191" s="25"/>
      <c r="Q191" s="25"/>
      <c r="R191" s="31" t="str">
        <f>(IF(L145&lt;&gt;0,$G$2,IF(Q145&lt;&gt;0,$G$2,"")))</f>
        <v/>
      </c>
    </row>
    <row r="192" spans="1:19" ht="18.75" customHeight="1">
      <c r="I192" s="25"/>
      <c r="J192" s="25"/>
      <c r="K192" s="25"/>
      <c r="L192" s="25"/>
      <c r="M192" s="25"/>
      <c r="N192" s="25"/>
      <c r="O192" s="25"/>
      <c r="P192" s="25"/>
      <c r="Q192" s="25"/>
      <c r="R192" s="31" t="str">
        <f>(IF(L145&lt;&gt;0,$G$2,IF(Q145&lt;&gt;0,$G$2,"")))</f>
        <v/>
      </c>
    </row>
    <row r="193" spans="9:18" ht="18.75" customHeight="1">
      <c r="I193" s="25"/>
      <c r="J193" s="25"/>
      <c r="K193" s="25"/>
      <c r="L193" s="25"/>
      <c r="M193" s="25"/>
      <c r="N193" s="25"/>
      <c r="O193" s="25"/>
      <c r="P193" s="25"/>
      <c r="Q193" s="25"/>
      <c r="R193" s="31" t="str">
        <f>(IF(L145&lt;&gt;0,$G$2,IF(Q145&lt;&gt;0,$G$2,"")))</f>
        <v/>
      </c>
    </row>
    <row r="194" spans="9:18" ht="18.75">
      <c r="I194" s="25"/>
      <c r="J194" s="25"/>
      <c r="K194" s="25"/>
      <c r="L194" s="25"/>
      <c r="M194" s="25"/>
      <c r="N194" s="25"/>
      <c r="O194" s="25"/>
      <c r="P194" s="25"/>
      <c r="Q194" s="25"/>
      <c r="R194" s="31" t="str">
        <f>(IF(L145&lt;&gt;0,$G$2,IF(Q145&lt;&gt;0,$G$2,"")))</f>
        <v/>
      </c>
    </row>
    <row r="195" spans="9:18">
      <c r="I195" s="25"/>
      <c r="J195" s="25"/>
      <c r="K195" s="25"/>
      <c r="L195" s="25"/>
      <c r="M195" s="25"/>
      <c r="N195" s="25"/>
      <c r="O195" s="25"/>
      <c r="P195" s="25"/>
      <c r="Q195" s="25"/>
    </row>
    <row r="196" spans="9:18">
      <c r="I196" s="25"/>
      <c r="J196" s="25"/>
      <c r="K196" s="25"/>
      <c r="L196" s="25"/>
      <c r="M196" s="25"/>
      <c r="N196" s="25"/>
      <c r="O196" s="25"/>
      <c r="P196" s="25"/>
      <c r="Q196" s="25"/>
    </row>
    <row r="197" spans="9:18">
      <c r="I197" s="25"/>
      <c r="J197" s="25"/>
      <c r="K197" s="25"/>
      <c r="L197" s="25"/>
      <c r="M197" s="25"/>
      <c r="N197" s="25"/>
      <c r="O197" s="25"/>
      <c r="P197" s="25"/>
      <c r="Q197" s="25"/>
    </row>
    <row r="198" spans="9:18">
      <c r="I198" s="25"/>
      <c r="J198" s="25"/>
      <c r="K198" s="25"/>
      <c r="L198" s="25"/>
      <c r="M198" s="25"/>
      <c r="N198" s="25"/>
      <c r="O198" s="25"/>
      <c r="P198" s="25"/>
      <c r="Q198" s="25"/>
    </row>
    <row r="199" spans="9:18">
      <c r="I199" s="25"/>
      <c r="J199" s="25"/>
      <c r="K199" s="25"/>
      <c r="L199" s="25"/>
      <c r="M199" s="25"/>
      <c r="N199" s="25"/>
      <c r="O199" s="25"/>
      <c r="P199" s="25"/>
      <c r="Q199" s="25"/>
    </row>
    <row r="200" spans="9:18">
      <c r="I200" s="25"/>
      <c r="J200" s="25"/>
      <c r="K200" s="25"/>
      <c r="L200" s="25"/>
      <c r="M200" s="25"/>
      <c r="N200" s="25"/>
      <c r="O200" s="25"/>
      <c r="P200" s="25"/>
      <c r="Q200" s="25"/>
    </row>
    <row r="201" spans="9:18">
      <c r="I201" s="25"/>
      <c r="J201" s="25"/>
      <c r="K201" s="25"/>
      <c r="L201" s="25"/>
      <c r="M201" s="25"/>
      <c r="N201" s="25"/>
      <c r="O201" s="25"/>
      <c r="P201" s="25"/>
      <c r="Q201" s="25"/>
    </row>
    <row r="202" spans="9:18">
      <c r="I202" s="25"/>
      <c r="J202" s="25"/>
      <c r="K202" s="25"/>
      <c r="L202" s="25"/>
      <c r="M202" s="25"/>
      <c r="N202" s="25"/>
      <c r="O202" s="25"/>
      <c r="P202" s="25"/>
      <c r="Q202" s="25"/>
    </row>
    <row r="203" spans="9:18">
      <c r="I203" s="25"/>
      <c r="J203" s="25"/>
      <c r="K203" s="25"/>
      <c r="L203" s="25"/>
      <c r="M203" s="25"/>
      <c r="N203" s="25"/>
      <c r="O203" s="25"/>
      <c r="P203" s="25"/>
      <c r="Q203" s="25"/>
    </row>
    <row r="204" spans="9:18">
      <c r="I204" s="25"/>
      <c r="J204" s="25"/>
      <c r="K204" s="25"/>
      <c r="L204" s="25"/>
      <c r="M204" s="25"/>
      <c r="N204" s="25"/>
      <c r="O204" s="25"/>
      <c r="P204" s="25"/>
      <c r="Q204" s="25"/>
    </row>
    <row r="205" spans="9:18">
      <c r="I205" s="25"/>
      <c r="J205" s="25"/>
      <c r="K205" s="25"/>
      <c r="L205" s="25"/>
      <c r="M205" s="25"/>
      <c r="N205" s="25"/>
      <c r="O205" s="25"/>
      <c r="P205" s="25"/>
      <c r="Q205" s="25"/>
    </row>
    <row r="206" spans="9:18">
      <c r="I206" s="25"/>
      <c r="J206" s="25"/>
      <c r="K206" s="25"/>
      <c r="L206" s="25"/>
      <c r="M206" s="25"/>
      <c r="N206" s="25"/>
      <c r="O206" s="25"/>
      <c r="P206" s="25"/>
      <c r="Q206" s="25"/>
    </row>
    <row r="207" spans="9:18">
      <c r="I207" s="25"/>
      <c r="J207" s="25"/>
      <c r="K207" s="25"/>
      <c r="L207" s="25"/>
      <c r="M207" s="25"/>
      <c r="N207" s="25"/>
      <c r="O207" s="25"/>
      <c r="P207" s="25"/>
      <c r="Q207" s="25"/>
    </row>
    <row r="208" spans="9:18">
      <c r="I208" s="25"/>
      <c r="J208" s="25"/>
      <c r="K208" s="25"/>
      <c r="L208" s="25"/>
      <c r="M208" s="25"/>
      <c r="N208" s="25"/>
      <c r="O208" s="25"/>
      <c r="P208" s="25"/>
      <c r="Q208" s="25"/>
    </row>
    <row r="209" spans="9:17">
      <c r="I209" s="25"/>
      <c r="J209" s="25"/>
      <c r="K209" s="25"/>
      <c r="L209" s="25"/>
      <c r="M209" s="25"/>
      <c r="N209" s="25"/>
      <c r="O209" s="25"/>
      <c r="P209" s="25"/>
      <c r="Q209" s="25"/>
    </row>
    <row r="210" spans="9:17">
      <c r="I210" s="25"/>
      <c r="J210" s="25"/>
      <c r="K210" s="25"/>
      <c r="L210" s="25"/>
      <c r="M210" s="25"/>
      <c r="N210" s="25"/>
      <c r="O210" s="25"/>
      <c r="P210" s="25"/>
      <c r="Q210" s="25"/>
    </row>
    <row r="211" spans="9:17">
      <c r="I211" s="25"/>
      <c r="J211" s="25"/>
      <c r="K211" s="25"/>
      <c r="L211" s="25"/>
      <c r="M211" s="25"/>
      <c r="N211" s="25"/>
      <c r="O211" s="25"/>
      <c r="P211" s="25"/>
      <c r="Q211" s="25"/>
    </row>
    <row r="212" spans="9:17">
      <c r="I212" s="25"/>
      <c r="J212" s="25"/>
      <c r="K212" s="25"/>
      <c r="L212" s="25"/>
      <c r="M212" s="25"/>
      <c r="N212" s="25"/>
      <c r="O212" s="25"/>
      <c r="P212" s="25"/>
      <c r="Q212" s="25"/>
    </row>
    <row r="213" spans="9:17">
      <c r="I213" s="25"/>
      <c r="J213" s="25"/>
      <c r="K213" s="25"/>
      <c r="L213" s="25"/>
      <c r="M213" s="25"/>
      <c r="N213" s="25"/>
      <c r="O213" s="25"/>
      <c r="P213" s="25"/>
      <c r="Q213" s="25"/>
    </row>
    <row r="214" spans="9:17">
      <c r="I214" s="25"/>
      <c r="J214" s="25"/>
      <c r="K214" s="25"/>
      <c r="L214" s="25"/>
      <c r="M214" s="25"/>
      <c r="N214" s="25"/>
      <c r="O214" s="25"/>
      <c r="P214" s="25"/>
      <c r="Q214" s="25"/>
    </row>
    <row r="215" spans="9:17">
      <c r="I215" s="25"/>
      <c r="J215" s="25"/>
      <c r="K215" s="25"/>
      <c r="L215" s="25"/>
      <c r="M215" s="25"/>
      <c r="N215" s="25"/>
      <c r="O215" s="25"/>
      <c r="P215" s="25"/>
      <c r="Q215" s="25"/>
    </row>
    <row r="216" spans="9:17">
      <c r="I216" s="25"/>
      <c r="J216" s="25"/>
      <c r="K216" s="25"/>
      <c r="L216" s="25"/>
      <c r="M216" s="25"/>
      <c r="N216" s="25"/>
      <c r="O216" s="25"/>
      <c r="P216" s="25"/>
      <c r="Q216" s="25"/>
    </row>
    <row r="217" spans="9:17">
      <c r="I217" s="25"/>
      <c r="J217" s="25"/>
      <c r="K217" s="25"/>
      <c r="L217" s="25"/>
      <c r="M217" s="25"/>
      <c r="N217" s="25"/>
      <c r="O217" s="25"/>
      <c r="P217" s="25"/>
      <c r="Q217" s="25"/>
    </row>
    <row r="218" spans="9:17">
      <c r="I218" s="25"/>
      <c r="J218" s="25"/>
      <c r="K218" s="25"/>
      <c r="L218" s="25"/>
      <c r="M218" s="25"/>
      <c r="N218" s="25"/>
      <c r="O218" s="25"/>
      <c r="P218" s="25"/>
      <c r="Q218" s="25"/>
    </row>
    <row r="219" spans="9:17">
      <c r="I219" s="25"/>
      <c r="J219" s="25"/>
      <c r="K219" s="25"/>
      <c r="L219" s="25"/>
      <c r="M219" s="25"/>
      <c r="N219" s="25"/>
      <c r="O219" s="25"/>
      <c r="P219" s="25"/>
      <c r="Q219" s="25"/>
    </row>
    <row r="220" spans="9:17">
      <c r="I220" s="25"/>
      <c r="J220" s="25"/>
      <c r="K220" s="25"/>
      <c r="L220" s="25"/>
      <c r="M220" s="25"/>
      <c r="N220" s="25"/>
      <c r="O220" s="25"/>
      <c r="P220" s="25"/>
      <c r="Q220" s="25"/>
    </row>
    <row r="221" spans="9:17">
      <c r="I221" s="25"/>
      <c r="J221" s="25"/>
      <c r="K221" s="25"/>
      <c r="L221" s="25"/>
      <c r="M221" s="25"/>
      <c r="N221" s="25"/>
      <c r="O221" s="25"/>
      <c r="P221" s="25"/>
      <c r="Q221" s="25"/>
    </row>
    <row r="222" spans="9:17">
      <c r="I222" s="25"/>
      <c r="J222" s="25"/>
      <c r="K222" s="25"/>
      <c r="L222" s="25"/>
      <c r="M222" s="25"/>
      <c r="N222" s="25"/>
      <c r="O222" s="25"/>
      <c r="P222" s="25"/>
      <c r="Q222" s="25"/>
    </row>
    <row r="223" spans="9:17">
      <c r="I223" s="25"/>
      <c r="J223" s="25"/>
      <c r="K223" s="25"/>
      <c r="L223" s="25"/>
      <c r="M223" s="25"/>
      <c r="N223" s="25"/>
      <c r="O223" s="25"/>
      <c r="P223" s="25"/>
      <c r="Q223" s="25"/>
    </row>
    <row r="224" spans="9:17">
      <c r="I224" s="25"/>
      <c r="J224" s="25"/>
      <c r="K224" s="25"/>
      <c r="L224" s="25"/>
      <c r="M224" s="25"/>
      <c r="N224" s="25"/>
      <c r="O224" s="25"/>
      <c r="P224" s="25"/>
      <c r="Q224" s="25"/>
    </row>
    <row r="225" spans="9:17">
      <c r="I225" s="25"/>
      <c r="J225" s="25"/>
      <c r="K225" s="25"/>
      <c r="L225" s="25"/>
      <c r="M225" s="25"/>
      <c r="N225" s="25"/>
      <c r="O225" s="25"/>
      <c r="P225" s="25"/>
      <c r="Q225" s="25"/>
    </row>
    <row r="226" spans="9:17">
      <c r="I226" s="25"/>
      <c r="J226" s="25"/>
      <c r="K226" s="25"/>
      <c r="L226" s="25"/>
      <c r="M226" s="25"/>
      <c r="N226" s="25"/>
      <c r="O226" s="25"/>
      <c r="P226" s="25"/>
      <c r="Q226" s="25"/>
    </row>
    <row r="227" spans="9:17">
      <c r="I227" s="25"/>
      <c r="J227" s="25"/>
      <c r="K227" s="25"/>
      <c r="L227" s="25"/>
      <c r="M227" s="25"/>
      <c r="N227" s="25"/>
      <c r="O227" s="25"/>
      <c r="P227" s="25"/>
      <c r="Q227" s="25"/>
    </row>
    <row r="228" spans="9:17">
      <c r="I228" s="25"/>
      <c r="J228" s="25"/>
      <c r="K228" s="25"/>
      <c r="L228" s="25"/>
      <c r="M228" s="25"/>
      <c r="N228" s="25"/>
      <c r="O228" s="25"/>
      <c r="P228" s="25"/>
      <c r="Q228" s="25"/>
    </row>
    <row r="229" spans="9:17">
      <c r="I229" s="25"/>
      <c r="J229" s="25"/>
      <c r="K229" s="25"/>
      <c r="L229" s="25"/>
      <c r="M229" s="25"/>
      <c r="N229" s="25"/>
      <c r="O229" s="25"/>
      <c r="P229" s="25"/>
      <c r="Q229" s="25"/>
    </row>
    <row r="230" spans="9:17">
      <c r="I230" s="25"/>
      <c r="J230" s="25"/>
      <c r="K230" s="25"/>
      <c r="L230" s="25"/>
      <c r="M230" s="25"/>
      <c r="N230" s="25"/>
      <c r="O230" s="25"/>
      <c r="P230" s="25"/>
      <c r="Q230" s="25"/>
    </row>
    <row r="231" spans="9:17">
      <c r="I231" s="25"/>
      <c r="J231" s="25"/>
      <c r="K231" s="25"/>
      <c r="L231" s="25"/>
      <c r="M231" s="25"/>
      <c r="N231" s="25"/>
      <c r="O231" s="25"/>
      <c r="P231" s="25"/>
      <c r="Q231" s="25"/>
    </row>
    <row r="232" spans="9:17">
      <c r="I232" s="25"/>
      <c r="J232" s="25"/>
      <c r="K232" s="25"/>
      <c r="L232" s="25"/>
      <c r="M232" s="25"/>
      <c r="N232" s="25"/>
      <c r="O232" s="25"/>
      <c r="P232" s="25"/>
      <c r="Q232" s="25"/>
    </row>
    <row r="233" spans="9:17">
      <c r="I233" s="25"/>
      <c r="J233" s="25"/>
      <c r="K233" s="25"/>
      <c r="L233" s="25"/>
      <c r="M233" s="25"/>
      <c r="N233" s="25"/>
      <c r="O233" s="25"/>
      <c r="P233" s="25"/>
      <c r="Q233" s="25"/>
    </row>
    <row r="234" spans="9:17">
      <c r="I234" s="25"/>
      <c r="J234" s="25"/>
      <c r="K234" s="25"/>
      <c r="L234" s="25"/>
      <c r="M234" s="25"/>
      <c r="N234" s="25"/>
      <c r="O234" s="25"/>
      <c r="P234" s="25"/>
      <c r="Q234" s="25"/>
    </row>
    <row r="235" spans="9:17">
      <c r="I235" s="25"/>
      <c r="J235" s="25"/>
      <c r="K235" s="25"/>
      <c r="L235" s="25"/>
      <c r="M235" s="25"/>
      <c r="N235" s="25"/>
      <c r="O235" s="25"/>
      <c r="P235" s="25"/>
      <c r="Q235" s="25"/>
    </row>
    <row r="236" spans="9:17">
      <c r="I236" s="25"/>
      <c r="J236" s="25"/>
      <c r="K236" s="25"/>
      <c r="L236" s="25"/>
      <c r="M236" s="25"/>
      <c r="N236" s="25"/>
      <c r="O236" s="25"/>
      <c r="P236" s="25"/>
      <c r="Q236" s="25"/>
    </row>
    <row r="237" spans="9:17">
      <c r="I237" s="25"/>
      <c r="J237" s="25"/>
      <c r="K237" s="25"/>
      <c r="L237" s="25"/>
      <c r="M237" s="25"/>
      <c r="N237" s="25"/>
      <c r="O237" s="25"/>
      <c r="P237" s="25"/>
      <c r="Q237" s="25"/>
    </row>
    <row r="238" spans="9:17">
      <c r="I238" s="25"/>
      <c r="J238" s="25"/>
      <c r="K238" s="25"/>
      <c r="L238" s="25"/>
      <c r="M238" s="25"/>
      <c r="N238" s="25"/>
      <c r="O238" s="25"/>
      <c r="P238" s="25"/>
      <c r="Q238" s="25"/>
    </row>
    <row r="239" spans="9:17">
      <c r="I239" s="25"/>
      <c r="J239" s="25"/>
      <c r="K239" s="25"/>
      <c r="L239" s="25"/>
      <c r="M239" s="25"/>
      <c r="N239" s="25"/>
      <c r="O239" s="25"/>
      <c r="P239" s="25"/>
      <c r="Q239" s="25"/>
    </row>
    <row r="240" spans="9:17">
      <c r="I240" s="25"/>
      <c r="J240" s="25"/>
      <c r="K240" s="25"/>
      <c r="L240" s="25"/>
      <c r="M240" s="25"/>
      <c r="N240" s="25"/>
      <c r="O240" s="25"/>
      <c r="P240" s="25"/>
      <c r="Q240" s="25"/>
    </row>
    <row r="241" spans="9:17">
      <c r="I241" s="25"/>
      <c r="J241" s="25"/>
      <c r="K241" s="25"/>
      <c r="L241" s="25"/>
      <c r="M241" s="25"/>
      <c r="N241" s="25"/>
      <c r="O241" s="25"/>
      <c r="P241" s="25"/>
      <c r="Q241" s="25"/>
    </row>
    <row r="242" spans="9:17">
      <c r="I242" s="25"/>
      <c r="J242" s="25"/>
      <c r="K242" s="25"/>
      <c r="L242" s="25"/>
      <c r="M242" s="25"/>
      <c r="N242" s="25"/>
      <c r="O242" s="25"/>
      <c r="P242" s="25"/>
      <c r="Q242" s="25"/>
    </row>
    <row r="243" spans="9:17">
      <c r="I243" s="25"/>
      <c r="J243" s="25"/>
      <c r="K243" s="25"/>
      <c r="L243" s="25"/>
      <c r="M243" s="25"/>
      <c r="N243" s="25"/>
      <c r="O243" s="25"/>
      <c r="P243" s="25"/>
      <c r="Q243" s="25"/>
    </row>
    <row r="244" spans="9:17">
      <c r="I244" s="25"/>
      <c r="J244" s="25"/>
      <c r="K244" s="25"/>
      <c r="L244" s="25"/>
      <c r="M244" s="25"/>
      <c r="N244" s="25"/>
      <c r="O244" s="25"/>
      <c r="P244" s="25"/>
      <c r="Q244" s="25"/>
    </row>
    <row r="245" spans="9:17">
      <c r="I245" s="25"/>
      <c r="J245" s="25"/>
      <c r="K245" s="25"/>
      <c r="L245" s="25"/>
      <c r="M245" s="25"/>
      <c r="N245" s="25"/>
      <c r="O245" s="25"/>
      <c r="P245" s="25"/>
      <c r="Q245" s="25"/>
    </row>
    <row r="246" spans="9:17">
      <c r="I246" s="25"/>
      <c r="J246" s="25"/>
      <c r="K246" s="25"/>
      <c r="L246" s="25"/>
      <c r="M246" s="25"/>
      <c r="N246" s="25"/>
      <c r="O246" s="25"/>
      <c r="P246" s="25"/>
      <c r="Q246" s="25"/>
    </row>
    <row r="247" spans="9:17">
      <c r="I247" s="25"/>
      <c r="J247" s="25"/>
      <c r="K247" s="25"/>
      <c r="L247" s="25"/>
      <c r="M247" s="25"/>
      <c r="N247" s="25"/>
      <c r="O247" s="25"/>
      <c r="P247" s="25"/>
      <c r="Q247" s="25"/>
    </row>
    <row r="248" spans="9:17">
      <c r="I248" s="25"/>
      <c r="J248" s="25"/>
      <c r="K248" s="25"/>
      <c r="L248" s="25"/>
      <c r="M248" s="25"/>
      <c r="N248" s="25"/>
      <c r="O248" s="25"/>
      <c r="P248" s="25"/>
      <c r="Q248" s="25"/>
    </row>
    <row r="249" spans="9:17">
      <c r="I249" s="25"/>
      <c r="J249" s="25"/>
      <c r="K249" s="25"/>
      <c r="L249" s="25"/>
      <c r="M249" s="25"/>
      <c r="N249" s="25"/>
      <c r="O249" s="25"/>
      <c r="P249" s="25"/>
      <c r="Q249" s="25"/>
    </row>
    <row r="250" spans="9:17">
      <c r="I250" s="25"/>
      <c r="J250" s="25"/>
      <c r="K250" s="25"/>
      <c r="L250" s="25"/>
      <c r="M250" s="25"/>
      <c r="N250" s="25"/>
      <c r="O250" s="25"/>
      <c r="P250" s="25"/>
      <c r="Q250" s="25"/>
    </row>
    <row r="251" spans="9:17">
      <c r="I251" s="25"/>
      <c r="J251" s="25"/>
      <c r="K251" s="25"/>
      <c r="L251" s="25"/>
      <c r="M251" s="25"/>
      <c r="N251" s="25"/>
      <c r="O251" s="25"/>
      <c r="P251" s="25"/>
      <c r="Q251" s="25"/>
    </row>
    <row r="252" spans="9:17">
      <c r="I252" s="25"/>
      <c r="J252" s="25"/>
      <c r="K252" s="25"/>
      <c r="L252" s="25"/>
      <c r="M252" s="25"/>
      <c r="N252" s="25"/>
      <c r="O252" s="25"/>
      <c r="P252" s="25"/>
      <c r="Q252" s="25"/>
    </row>
    <row r="253" spans="9:17">
      <c r="I253" s="25"/>
      <c r="J253" s="25"/>
      <c r="K253" s="25"/>
      <c r="L253" s="25"/>
      <c r="M253" s="25"/>
      <c r="N253" s="25"/>
      <c r="O253" s="25"/>
      <c r="P253" s="25"/>
      <c r="Q253" s="25"/>
    </row>
    <row r="254" spans="9:17">
      <c r="I254" s="25"/>
      <c r="J254" s="25"/>
      <c r="K254" s="25"/>
      <c r="L254" s="25"/>
      <c r="M254" s="25"/>
      <c r="N254" s="25"/>
      <c r="O254" s="25"/>
      <c r="P254" s="25"/>
      <c r="Q254" s="25"/>
    </row>
    <row r="255" spans="9:17">
      <c r="I255" s="25"/>
      <c r="J255" s="25"/>
      <c r="K255" s="25"/>
      <c r="L255" s="25"/>
      <c r="M255" s="25"/>
      <c r="N255" s="25"/>
      <c r="O255" s="25"/>
      <c r="P255" s="25"/>
      <c r="Q255" s="25"/>
    </row>
    <row r="256" spans="9:17">
      <c r="I256" s="25"/>
      <c r="J256" s="25"/>
      <c r="K256" s="25"/>
      <c r="L256" s="25"/>
      <c r="M256" s="25"/>
      <c r="N256" s="25"/>
      <c r="O256" s="25"/>
      <c r="P256" s="25"/>
      <c r="Q256" s="25"/>
    </row>
    <row r="257" spans="9:17">
      <c r="I257" s="25"/>
      <c r="J257" s="25"/>
      <c r="K257" s="25"/>
      <c r="L257" s="25"/>
      <c r="M257" s="25"/>
      <c r="N257" s="25"/>
      <c r="O257" s="25"/>
      <c r="P257" s="25"/>
      <c r="Q257" s="25"/>
    </row>
    <row r="258" spans="9:17">
      <c r="I258" s="25"/>
      <c r="J258" s="25"/>
      <c r="K258" s="25"/>
      <c r="L258" s="25"/>
      <c r="M258" s="25"/>
      <c r="N258" s="25"/>
      <c r="O258" s="25"/>
      <c r="P258" s="25"/>
      <c r="Q258" s="25"/>
    </row>
    <row r="259" spans="9:17">
      <c r="I259" s="25"/>
      <c r="J259" s="25"/>
      <c r="K259" s="25"/>
      <c r="L259" s="25"/>
      <c r="M259" s="25"/>
      <c r="N259" s="25"/>
      <c r="O259" s="25"/>
      <c r="P259" s="25"/>
      <c r="Q259" s="25"/>
    </row>
    <row r="260" spans="9:17">
      <c r="I260" s="25"/>
      <c r="J260" s="25"/>
      <c r="K260" s="25"/>
      <c r="L260" s="25"/>
      <c r="M260" s="25"/>
      <c r="N260" s="25"/>
      <c r="O260" s="25"/>
      <c r="P260" s="25"/>
      <c r="Q260" s="25"/>
    </row>
    <row r="261" spans="9:17">
      <c r="I261" s="25"/>
      <c r="J261" s="25"/>
      <c r="K261" s="25"/>
      <c r="L261" s="25"/>
      <c r="M261" s="25"/>
      <c r="N261" s="25"/>
      <c r="O261" s="25"/>
      <c r="P261" s="25"/>
      <c r="Q261" s="25"/>
    </row>
    <row r="262" spans="9:17">
      <c r="I262" s="25"/>
      <c r="J262" s="25"/>
      <c r="K262" s="25"/>
      <c r="L262" s="25"/>
      <c r="M262" s="25"/>
      <c r="N262" s="25"/>
      <c r="O262" s="25"/>
      <c r="P262" s="25"/>
      <c r="Q262" s="25"/>
    </row>
    <row r="263" spans="9:17">
      <c r="I263" s="25"/>
      <c r="J263" s="25"/>
      <c r="K263" s="25"/>
      <c r="L263" s="25"/>
      <c r="M263" s="25"/>
      <c r="N263" s="25"/>
      <c r="O263" s="25"/>
      <c r="P263" s="25"/>
      <c r="Q263" s="25"/>
    </row>
    <row r="264" spans="9:17">
      <c r="I264" s="25"/>
      <c r="J264" s="25"/>
      <c r="K264" s="25"/>
      <c r="L264" s="25"/>
      <c r="M264" s="25"/>
      <c r="N264" s="25"/>
      <c r="O264" s="25"/>
      <c r="P264" s="25"/>
      <c r="Q264" s="25"/>
    </row>
    <row r="265" spans="9:17">
      <c r="I265" s="25"/>
      <c r="J265" s="25"/>
      <c r="K265" s="25"/>
      <c r="L265" s="25"/>
      <c r="M265" s="25"/>
      <c r="N265" s="25"/>
      <c r="O265" s="25"/>
      <c r="P265" s="25"/>
      <c r="Q265" s="25"/>
    </row>
    <row r="266" spans="9:17">
      <c r="I266" s="25"/>
      <c r="J266" s="25"/>
      <c r="K266" s="25"/>
      <c r="L266" s="25"/>
      <c r="M266" s="25"/>
      <c r="N266" s="25"/>
      <c r="O266" s="25"/>
      <c r="P266" s="25"/>
      <c r="Q266" s="25"/>
    </row>
    <row r="267" spans="9:17">
      <c r="I267" s="25"/>
      <c r="J267" s="25"/>
      <c r="K267" s="25"/>
      <c r="L267" s="25"/>
      <c r="M267" s="25"/>
      <c r="N267" s="25"/>
      <c r="O267" s="25"/>
      <c r="P267" s="25"/>
      <c r="Q267" s="25"/>
    </row>
    <row r="268" spans="9:17">
      <c r="I268" s="25"/>
      <c r="J268" s="25"/>
      <c r="K268" s="25"/>
      <c r="L268" s="25"/>
      <c r="M268" s="25"/>
      <c r="N268" s="25"/>
      <c r="O268" s="25"/>
      <c r="P268" s="25"/>
      <c r="Q268" s="25"/>
    </row>
    <row r="269" spans="9:17">
      <c r="I269" s="25"/>
      <c r="J269" s="25"/>
      <c r="K269" s="25"/>
      <c r="L269" s="25"/>
      <c r="M269" s="25"/>
      <c r="N269" s="25"/>
      <c r="O269" s="25"/>
      <c r="P269" s="25"/>
      <c r="Q269" s="25"/>
    </row>
    <row r="270" spans="9:17">
      <c r="I270" s="25"/>
      <c r="J270" s="25"/>
      <c r="K270" s="25"/>
      <c r="L270" s="25"/>
      <c r="M270" s="25"/>
      <c r="N270" s="25"/>
      <c r="O270" s="25"/>
      <c r="P270" s="25"/>
      <c r="Q270" s="25"/>
    </row>
    <row r="271" spans="9:17">
      <c r="I271" s="25"/>
      <c r="J271" s="25"/>
      <c r="K271" s="25"/>
      <c r="L271" s="25"/>
      <c r="M271" s="25"/>
      <c r="N271" s="25"/>
      <c r="O271" s="25"/>
      <c r="P271" s="25"/>
      <c r="Q271" s="25"/>
    </row>
    <row r="272" spans="9:17">
      <c r="I272" s="25"/>
      <c r="J272" s="25"/>
      <c r="K272" s="25"/>
      <c r="L272" s="25"/>
      <c r="M272" s="25"/>
      <c r="N272" s="25"/>
      <c r="O272" s="25"/>
      <c r="P272" s="25"/>
      <c r="Q272" s="25"/>
    </row>
    <row r="273" spans="9:17">
      <c r="I273" s="25"/>
      <c r="J273" s="25"/>
      <c r="K273" s="25"/>
      <c r="L273" s="25"/>
      <c r="M273" s="25"/>
      <c r="N273" s="25"/>
      <c r="O273" s="25"/>
      <c r="P273" s="25"/>
      <c r="Q273" s="25"/>
    </row>
    <row r="274" spans="9:17">
      <c r="I274" s="25"/>
      <c r="J274" s="25"/>
      <c r="K274" s="25"/>
      <c r="L274" s="25"/>
      <c r="M274" s="25"/>
      <c r="N274" s="25"/>
      <c r="O274" s="25"/>
      <c r="P274" s="25"/>
      <c r="Q274" s="25"/>
    </row>
    <row r="275" spans="9:17">
      <c r="I275" s="25"/>
      <c r="J275" s="25"/>
      <c r="K275" s="25"/>
      <c r="L275" s="25"/>
      <c r="M275" s="25"/>
      <c r="N275" s="25"/>
      <c r="O275" s="25"/>
      <c r="P275" s="25"/>
      <c r="Q275" s="25"/>
    </row>
    <row r="276" spans="9:17">
      <c r="I276" s="25"/>
      <c r="J276" s="25"/>
      <c r="K276" s="25"/>
      <c r="L276" s="25"/>
      <c r="M276" s="25"/>
      <c r="N276" s="25"/>
      <c r="O276" s="25"/>
      <c r="P276" s="25"/>
      <c r="Q276" s="25"/>
    </row>
    <row r="277" spans="9:17">
      <c r="I277" s="25"/>
      <c r="J277" s="25"/>
      <c r="K277" s="25"/>
      <c r="L277" s="25"/>
      <c r="M277" s="25"/>
      <c r="N277" s="25"/>
      <c r="O277" s="25"/>
      <c r="P277" s="25"/>
      <c r="Q277" s="25"/>
    </row>
    <row r="278" spans="9:17">
      <c r="I278" s="25"/>
      <c r="J278" s="25"/>
      <c r="K278" s="25"/>
      <c r="L278" s="25"/>
      <c r="M278" s="25"/>
      <c r="N278" s="25"/>
      <c r="O278" s="25"/>
      <c r="P278" s="25"/>
      <c r="Q278" s="25"/>
    </row>
    <row r="279" spans="9:17">
      <c r="I279" s="25"/>
      <c r="J279" s="25"/>
      <c r="K279" s="25"/>
      <c r="L279" s="25"/>
      <c r="M279" s="25"/>
      <c r="N279" s="25"/>
      <c r="O279" s="25"/>
      <c r="P279" s="25"/>
      <c r="Q279" s="25"/>
    </row>
    <row r="280" spans="9:17">
      <c r="I280" s="25"/>
      <c r="J280" s="25"/>
      <c r="K280" s="25"/>
      <c r="L280" s="25"/>
      <c r="M280" s="25"/>
      <c r="N280" s="25"/>
      <c r="O280" s="25"/>
      <c r="P280" s="25"/>
      <c r="Q280" s="25"/>
    </row>
    <row r="281" spans="9:17">
      <c r="I281" s="25"/>
      <c r="J281" s="25"/>
      <c r="K281" s="25"/>
      <c r="L281" s="25"/>
      <c r="M281" s="25"/>
      <c r="N281" s="25"/>
      <c r="O281" s="25"/>
      <c r="P281" s="25"/>
      <c r="Q281" s="25"/>
    </row>
    <row r="282" spans="9:17">
      <c r="I282" s="25"/>
      <c r="J282" s="25"/>
      <c r="K282" s="25"/>
      <c r="L282" s="25"/>
      <c r="M282" s="25"/>
      <c r="N282" s="25"/>
      <c r="O282" s="25"/>
      <c r="P282" s="25"/>
      <c r="Q282" s="25"/>
    </row>
    <row r="283" spans="9:17">
      <c r="I283" s="25"/>
      <c r="J283" s="25"/>
      <c r="K283" s="25"/>
      <c r="L283" s="25"/>
      <c r="M283" s="25"/>
      <c r="N283" s="25"/>
      <c r="O283" s="25"/>
      <c r="P283" s="25"/>
      <c r="Q283" s="25"/>
    </row>
    <row r="284" spans="9:17">
      <c r="I284" s="25"/>
      <c r="J284" s="25"/>
      <c r="K284" s="25"/>
      <c r="L284" s="25"/>
      <c r="M284" s="25"/>
      <c r="N284" s="25"/>
      <c r="O284" s="25"/>
      <c r="P284" s="25"/>
      <c r="Q284" s="25"/>
    </row>
    <row r="285" spans="9:17">
      <c r="I285" s="25"/>
      <c r="J285" s="25"/>
      <c r="K285" s="25"/>
      <c r="L285" s="25"/>
      <c r="M285" s="25"/>
      <c r="N285" s="25"/>
      <c r="O285" s="25"/>
      <c r="P285" s="25"/>
      <c r="Q285" s="25"/>
    </row>
    <row r="286" spans="9:17">
      <c r="I286" s="25"/>
      <c r="J286" s="25"/>
      <c r="K286" s="25"/>
      <c r="L286" s="25"/>
      <c r="M286" s="25"/>
      <c r="N286" s="25"/>
      <c r="O286" s="25"/>
      <c r="P286" s="25"/>
      <c r="Q286" s="25"/>
    </row>
    <row r="287" spans="9:17">
      <c r="I287" s="25"/>
      <c r="J287" s="25"/>
      <c r="K287" s="25"/>
      <c r="L287" s="25"/>
      <c r="M287" s="25"/>
      <c r="N287" s="25"/>
      <c r="O287" s="25"/>
      <c r="P287" s="25"/>
      <c r="Q287" s="25"/>
    </row>
    <row r="288" spans="9:17">
      <c r="I288" s="25"/>
      <c r="J288" s="25"/>
      <c r="K288" s="25"/>
      <c r="L288" s="25"/>
      <c r="M288" s="25"/>
      <c r="N288" s="25"/>
      <c r="O288" s="25"/>
      <c r="P288" s="25"/>
      <c r="Q288" s="25"/>
    </row>
    <row r="289" spans="9:17">
      <c r="I289" s="25"/>
      <c r="J289" s="25"/>
      <c r="K289" s="25"/>
      <c r="L289" s="25"/>
      <c r="M289" s="25"/>
      <c r="N289" s="25"/>
      <c r="O289" s="25"/>
      <c r="P289" s="25"/>
      <c r="Q289" s="25"/>
    </row>
    <row r="290" spans="9:17">
      <c r="I290" s="25"/>
      <c r="J290" s="25"/>
      <c r="K290" s="25"/>
      <c r="L290" s="25"/>
      <c r="M290" s="25"/>
      <c r="N290" s="25"/>
      <c r="O290" s="25"/>
      <c r="P290" s="25"/>
      <c r="Q290" s="25"/>
    </row>
    <row r="291" spans="9:17">
      <c r="I291" s="25"/>
      <c r="J291" s="25"/>
      <c r="K291" s="25"/>
      <c r="L291" s="25"/>
      <c r="M291" s="25"/>
      <c r="N291" s="25"/>
      <c r="O291" s="25"/>
      <c r="P291" s="25"/>
      <c r="Q291" s="25"/>
    </row>
    <row r="292" spans="9:17">
      <c r="I292" s="25"/>
      <c r="J292" s="25"/>
      <c r="K292" s="25"/>
      <c r="L292" s="25"/>
      <c r="M292" s="25"/>
      <c r="N292" s="25"/>
      <c r="O292" s="25"/>
      <c r="P292" s="25"/>
      <c r="Q292" s="25"/>
    </row>
    <row r="293" spans="9:17">
      <c r="I293" s="25"/>
      <c r="J293" s="25"/>
      <c r="K293" s="25"/>
      <c r="L293" s="25"/>
      <c r="M293" s="25"/>
      <c r="N293" s="25"/>
      <c r="O293" s="25"/>
      <c r="P293" s="25"/>
      <c r="Q293" s="25"/>
    </row>
    <row r="294" spans="9:17">
      <c r="I294" s="25"/>
      <c r="J294" s="25"/>
      <c r="K294" s="25"/>
      <c r="L294" s="25"/>
      <c r="M294" s="25"/>
      <c r="N294" s="25"/>
      <c r="O294" s="25"/>
      <c r="P294" s="25"/>
      <c r="Q294" s="25"/>
    </row>
    <row r="295" spans="9:17">
      <c r="I295" s="25"/>
      <c r="J295" s="25"/>
      <c r="K295" s="25"/>
      <c r="L295" s="25"/>
      <c r="M295" s="25"/>
      <c r="N295" s="25"/>
      <c r="O295" s="25"/>
      <c r="P295" s="25"/>
      <c r="Q295" s="25"/>
    </row>
    <row r="296" spans="9:17">
      <c r="I296" s="25"/>
      <c r="J296" s="25"/>
      <c r="K296" s="25"/>
      <c r="L296" s="25"/>
      <c r="M296" s="25"/>
      <c r="N296" s="25"/>
      <c r="O296" s="25"/>
      <c r="P296" s="25"/>
      <c r="Q296" s="25"/>
    </row>
    <row r="297" spans="9:17">
      <c r="I297" s="25"/>
      <c r="J297" s="25"/>
      <c r="K297" s="25"/>
      <c r="L297" s="25"/>
      <c r="M297" s="25"/>
      <c r="N297" s="25"/>
      <c r="O297" s="25"/>
      <c r="P297" s="25"/>
      <c r="Q297" s="25"/>
    </row>
    <row r="298" spans="9:17">
      <c r="I298" s="25"/>
      <c r="J298" s="25"/>
      <c r="K298" s="25"/>
      <c r="L298" s="25"/>
      <c r="M298" s="25"/>
      <c r="N298" s="25"/>
      <c r="O298" s="25"/>
      <c r="P298" s="25"/>
      <c r="Q298" s="25"/>
    </row>
    <row r="299" spans="9:17">
      <c r="I299" s="25"/>
      <c r="J299" s="25"/>
      <c r="K299" s="25"/>
      <c r="L299" s="25"/>
      <c r="M299" s="25"/>
      <c r="N299" s="25"/>
      <c r="O299" s="25"/>
      <c r="P299" s="25"/>
      <c r="Q299" s="25"/>
    </row>
    <row r="300" spans="9:17">
      <c r="I300" s="25"/>
      <c r="J300" s="25"/>
      <c r="K300" s="25"/>
      <c r="L300" s="25"/>
      <c r="M300" s="25"/>
      <c r="N300" s="25"/>
      <c r="O300" s="25"/>
      <c r="P300" s="25"/>
      <c r="Q300" s="25"/>
    </row>
    <row r="301" spans="9:17">
      <c r="I301" s="25"/>
      <c r="J301" s="25"/>
      <c r="K301" s="25"/>
      <c r="L301" s="25"/>
      <c r="M301" s="25"/>
      <c r="N301" s="25"/>
      <c r="O301" s="25"/>
      <c r="P301" s="25"/>
      <c r="Q301" s="25"/>
    </row>
    <row r="302" spans="9:17">
      <c r="I302" s="25"/>
      <c r="J302" s="25"/>
      <c r="K302" s="25"/>
      <c r="L302" s="25"/>
      <c r="M302" s="25"/>
      <c r="N302" s="25"/>
      <c r="O302" s="25"/>
      <c r="P302" s="25"/>
      <c r="Q302" s="25"/>
    </row>
    <row r="303" spans="9:17">
      <c r="I303" s="25"/>
      <c r="J303" s="25"/>
      <c r="K303" s="25"/>
      <c r="L303" s="25"/>
      <c r="M303" s="25"/>
      <c r="N303" s="25"/>
      <c r="O303" s="25"/>
      <c r="P303" s="25"/>
      <c r="Q303" s="25"/>
    </row>
    <row r="304" spans="9:17">
      <c r="K304" s="25"/>
    </row>
  </sheetData>
  <sheetProtection password="81B0" sheet="1" scenarios="1"/>
  <mergeCells count="36">
    <mergeCell ref="I14:K14"/>
    <mergeCell ref="I16:K16"/>
    <mergeCell ref="I19:K19"/>
    <mergeCell ref="J70:K70"/>
    <mergeCell ref="J48:K48"/>
    <mergeCell ref="J118:K118"/>
    <mergeCell ref="J66:K66"/>
    <mergeCell ref="J76:K76"/>
    <mergeCell ref="J33:K33"/>
    <mergeCell ref="J39:K39"/>
    <mergeCell ref="J30:K30"/>
    <mergeCell ref="J80:K80"/>
    <mergeCell ref="J81:K81"/>
    <mergeCell ref="J82:K82"/>
    <mergeCell ref="J83:K83"/>
    <mergeCell ref="J119:K119"/>
    <mergeCell ref="J98:K98"/>
    <mergeCell ref="J99:K99"/>
    <mergeCell ref="J100:K100"/>
    <mergeCell ref="J114:K114"/>
    <mergeCell ref="I151:K151"/>
    <mergeCell ref="I154:K154"/>
    <mergeCell ref="I186:K186"/>
    <mergeCell ref="J47:K47"/>
    <mergeCell ref="J108:K108"/>
    <mergeCell ref="J112:K112"/>
    <mergeCell ref="J113:K113"/>
    <mergeCell ref="J79:K79"/>
    <mergeCell ref="J115:K115"/>
    <mergeCell ref="J101:K101"/>
    <mergeCell ref="J127:K127"/>
    <mergeCell ref="J130:K130"/>
    <mergeCell ref="J131:K131"/>
    <mergeCell ref="J136:K136"/>
    <mergeCell ref="J141:K141"/>
    <mergeCell ref="I149:K149"/>
  </mergeCells>
  <phoneticPr fontId="3" type="noConversion"/>
  <conditionalFormatting sqref="L156:M156">
    <cfRule type="cellIs" dxfId="21" priority="38" stopIfTrue="1" operator="equal">
      <formula>98</formula>
    </cfRule>
    <cfRule type="cellIs" dxfId="20" priority="39" stopIfTrue="1" operator="equal">
      <formula>96</formula>
    </cfRule>
    <cfRule type="cellIs" dxfId="19" priority="40" stopIfTrue="1" operator="equal">
      <formula>42</formula>
    </cfRule>
    <cfRule type="cellIs" dxfId="5" priority="41" stopIfTrue="1" operator="equal">
      <formula>97</formula>
    </cfRule>
    <cfRule type="cellIs" dxfId="4" priority="42" stopIfTrue="1" operator="equal">
      <formula>33</formula>
    </cfRule>
  </conditionalFormatting>
  <conditionalFormatting sqref="K145">
    <cfRule type="cellIs" dxfId="18" priority="27" stopIfTrue="1" operator="equal">
      <formula>0</formula>
    </cfRule>
  </conditionalFormatting>
  <conditionalFormatting sqref="M19">
    <cfRule type="cellIs" dxfId="17" priority="26" stopIfTrue="1" operator="equal">
      <formula>0</formula>
    </cfRule>
  </conditionalFormatting>
  <conditionalFormatting sqref="M154">
    <cfRule type="cellIs" dxfId="16" priority="25" stopIfTrue="1" operator="equal">
      <formula>0</formula>
    </cfRule>
  </conditionalFormatting>
  <conditionalFormatting sqref="K28">
    <cfRule type="cellIs" dxfId="15" priority="24" stopIfTrue="1" operator="notEqual">
      <formula>"ИЗБЕРЕТЕ ДЕЙНОСТ"</formula>
    </cfRule>
  </conditionalFormatting>
  <conditionalFormatting sqref="J28">
    <cfRule type="cellIs" dxfId="14" priority="23" stopIfTrue="1" operator="notEqual">
      <formula>0</formula>
    </cfRule>
  </conditionalFormatting>
  <conditionalFormatting sqref="L21">
    <cfRule type="cellIs" dxfId="13" priority="8" stopIfTrue="1" operator="equal">
      <formula>98</formula>
    </cfRule>
    <cfRule type="cellIs" dxfId="12" priority="9" stopIfTrue="1" operator="equal">
      <formula>96</formula>
    </cfRule>
    <cfRule type="cellIs" dxfId="11" priority="10" stopIfTrue="1" operator="equal">
      <formula>42</formula>
    </cfRule>
    <cfRule type="cellIs" dxfId="3" priority="11" stopIfTrue="1" operator="equal">
      <formula>97</formula>
    </cfRule>
    <cfRule type="cellIs" dxfId="2" priority="12" stopIfTrue="1" operator="equal">
      <formula>33</formula>
    </cfRule>
  </conditionalFormatting>
  <conditionalFormatting sqref="M21">
    <cfRule type="cellIs" dxfId="10" priority="3" stopIfTrue="1" operator="equal">
      <formula>"ЧУЖДИ СРЕДСТВА"</formula>
    </cfRule>
    <cfRule type="cellIs" dxfId="9" priority="4" stopIfTrue="1" operator="equal">
      <formula>"СЕС - ДМП"</formula>
    </cfRule>
    <cfRule type="cellIs" dxfId="8" priority="5" stopIfTrue="1" operator="equal">
      <formula>"СЕС - РА"</formula>
    </cfRule>
    <cfRule type="cellIs" dxfId="1" priority="6" stopIfTrue="1" operator="equal">
      <formula>"СЕС - ДЕС"</formula>
    </cfRule>
    <cfRule type="cellIs" dxfId="0" priority="7" stopIfTrue="1" operator="equal">
      <formula>"СЕС - КСФ"</formula>
    </cfRule>
  </conditionalFormatting>
  <conditionalFormatting sqref="K26">
    <cfRule type="cellIs" dxfId="7" priority="2" stopIfTrue="1" operator="notEqual">
      <formula>"ИЗБЕРЕТЕ ОПЕРАТИВНА ПРОГРАМА "</formula>
    </cfRule>
  </conditionalFormatting>
  <conditionalFormatting sqref="J26">
    <cfRule type="cellIs" dxfId="6" priority="1" stopIfTrue="1" operator="notEqual">
      <formula>0</formula>
    </cfRule>
  </conditionalFormatting>
  <dataValidations xWindow="382" yWindow="578" count="6">
    <dataValidation type="whole" operator="lessThan" allowBlank="1" showInputMessage="1" showErrorMessage="1" error="Въвежда се цяло число!" sqref="L116:Q118 L49:Q65 L128:Q130 L141:Q141 L34:Q38 L137:Q139 L77:Q82 L40:Q47 L120:Q126 L31:Q32 L67:Q69 L71:Q75 L102:Q107 L109:Q114 L132:Q135 L84:Q91 L93:Q100">
      <formula1>999999999999999000</formula1>
    </dataValidation>
    <dataValidation allowBlank="1" showInputMessage="1" showErrorMessage="1" prompt="Средногодишни щатни бройки - без бройките за дейности, финансирани по единни разходни стандарти._x000a__x000a_" sqref="L162:M164"/>
    <dataValidation allowBlank="1" showInputMessage="1" showErrorMessage="1" prompt="Щатни бройки - без бройките за дейности, финансирани по единни разходни стандарти._x000a__x000a_" sqref="L159:M161"/>
    <dataValidation allowBlank="1" showInputMessage="1" showErrorMessage="1" prompt="Средна годишна брутна заплата - без бройките за дейности, финансирани по единни разходни стандарти._x000a__x000a_" sqref="L165:M167"/>
    <dataValidation type="list" allowBlank="1" showInputMessage="1" showErrorMessage="1" prompt="Използва се само  за финансово-правна форма СЕС-КСФ (код 98)_x000a_" sqref="K26">
      <formula1>OP_LIST</formula1>
    </dataValidation>
    <dataValidation type="list" allowBlank="1" showInputMessage="1" showErrorMessage="1" promptTitle="ВЪВЕДЕТЕ ДЕЙНОСТ" sqref="K28">
      <formula1>EBK_DEIN</formula1>
    </dataValidation>
  </dataValidations>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733"/>
  <sheetViews>
    <sheetView topLeftCell="D298" workbookViewId="0">
      <selection activeCell="C298" sqref="A1:C65536"/>
    </sheetView>
  </sheetViews>
  <sheetFormatPr defaultRowHeight="14.25"/>
  <cols>
    <col min="1" max="1" width="78.7109375" style="173" hidden="1" customWidth="1"/>
    <col min="2" max="2" width="165.7109375" style="1960" hidden="1" customWidth="1"/>
    <col min="3" max="3" width="48.140625" style="173" hidden="1" customWidth="1"/>
    <col min="4" max="5" width="48.140625" style="173" customWidth="1"/>
    <col min="6" max="16384" width="9.140625" style="173"/>
  </cols>
  <sheetData>
    <row r="1" spans="1:5">
      <c r="A1" s="1888" t="s">
        <v>1274</v>
      </c>
      <c r="B1" s="1889" t="s">
        <v>1281</v>
      </c>
      <c r="C1" s="1888"/>
    </row>
    <row r="2" spans="1:5" ht="31.5" customHeight="1">
      <c r="A2" s="1890">
        <v>0</v>
      </c>
      <c r="B2" s="1891" t="s">
        <v>1431</v>
      </c>
      <c r="C2" s="1892" t="s">
        <v>1489</v>
      </c>
    </row>
    <row r="3" spans="1:5" ht="35.25" customHeight="1">
      <c r="A3" s="1890">
        <v>33</v>
      </c>
      <c r="B3" s="1891" t="s">
        <v>1432</v>
      </c>
      <c r="C3" s="1892" t="s">
        <v>1490</v>
      </c>
      <c r="D3" s="1893"/>
    </row>
    <row r="4" spans="1:5" ht="35.25" customHeight="1">
      <c r="A4" s="1890">
        <v>42</v>
      </c>
      <c r="B4" s="1891" t="s">
        <v>1433</v>
      </c>
      <c r="C4" s="1892" t="s">
        <v>1491</v>
      </c>
    </row>
    <row r="5" spans="1:5" ht="19.5">
      <c r="A5" s="1890">
        <v>96</v>
      </c>
      <c r="B5" s="1891" t="s">
        <v>1434</v>
      </c>
      <c r="C5" s="1892" t="s">
        <v>1492</v>
      </c>
    </row>
    <row r="6" spans="1:5" ht="19.5">
      <c r="A6" s="1890">
        <v>97</v>
      </c>
      <c r="B6" s="1891" t="s">
        <v>1435</v>
      </c>
      <c r="C6" s="1892" t="s">
        <v>1493</v>
      </c>
      <c r="D6" s="1893"/>
    </row>
    <row r="7" spans="1:5" ht="19.5">
      <c r="A7" s="1890">
        <v>98</v>
      </c>
      <c r="B7" s="1891" t="s">
        <v>1436</v>
      </c>
      <c r="C7" s="1892" t="s">
        <v>1494</v>
      </c>
      <c r="D7" s="1894"/>
    </row>
    <row r="8" spans="1:5" ht="15">
      <c r="A8" s="1894"/>
      <c r="B8" s="1894"/>
      <c r="C8" s="1894"/>
      <c r="D8" s="1894"/>
    </row>
    <row r="9" spans="1:5" ht="15.75">
      <c r="A9" s="1893"/>
      <c r="B9" s="1893"/>
      <c r="C9" s="1895"/>
      <c r="D9" s="1894"/>
    </row>
    <row r="10" spans="1:5">
      <c r="A10" s="1888" t="s">
        <v>1274</v>
      </c>
      <c r="B10" s="1889" t="s">
        <v>1280</v>
      </c>
      <c r="C10" s="1888"/>
    </row>
    <row r="11" spans="1:5">
      <c r="A11" s="1888"/>
      <c r="B11" s="1889" t="s">
        <v>55</v>
      </c>
      <c r="C11" s="1888"/>
    </row>
    <row r="12" spans="1:5" ht="15.75">
      <c r="A12" s="1896">
        <v>1101</v>
      </c>
      <c r="B12" s="1897" t="s">
        <v>56</v>
      </c>
      <c r="C12" s="1896">
        <v>1101</v>
      </c>
      <c r="E12" s="1898"/>
    </row>
    <row r="13" spans="1:5" ht="15.75">
      <c r="A13" s="1896">
        <v>1103</v>
      </c>
      <c r="B13" s="1899" t="s">
        <v>57</v>
      </c>
      <c r="C13" s="1896">
        <v>1103</v>
      </c>
      <c r="E13" s="1898"/>
    </row>
    <row r="14" spans="1:5" ht="15.75">
      <c r="A14" s="1896">
        <v>1104</v>
      </c>
      <c r="B14" s="1900" t="s">
        <v>58</v>
      </c>
      <c r="C14" s="1896">
        <v>1104</v>
      </c>
      <c r="E14" s="1898"/>
    </row>
    <row r="15" spans="1:5" ht="15.75">
      <c r="A15" s="1896">
        <v>1105</v>
      </c>
      <c r="B15" s="1900" t="s">
        <v>59</v>
      </c>
      <c r="C15" s="1896">
        <v>1105</v>
      </c>
      <c r="E15" s="1898"/>
    </row>
    <row r="16" spans="1:5" ht="15.75">
      <c r="A16" s="1896">
        <v>1106</v>
      </c>
      <c r="B16" s="1900" t="s">
        <v>60</v>
      </c>
      <c r="C16" s="1896">
        <v>1106</v>
      </c>
      <c r="E16" s="1898"/>
    </row>
    <row r="17" spans="1:5" ht="15.75">
      <c r="A17" s="1896">
        <v>1107</v>
      </c>
      <c r="B17" s="1900" t="s">
        <v>61</v>
      </c>
      <c r="C17" s="1896">
        <v>1107</v>
      </c>
      <c r="E17" s="1898"/>
    </row>
    <row r="18" spans="1:5" ht="15.75">
      <c r="A18" s="1896">
        <v>1108</v>
      </c>
      <c r="B18" s="1900" t="s">
        <v>62</v>
      </c>
      <c r="C18" s="1896">
        <v>1108</v>
      </c>
      <c r="E18" s="1898"/>
    </row>
    <row r="19" spans="1:5" ht="15.75">
      <c r="A19" s="1896">
        <v>1111</v>
      </c>
      <c r="B19" s="1901" t="s">
        <v>63</v>
      </c>
      <c r="C19" s="1896">
        <v>1111</v>
      </c>
      <c r="E19" s="1898"/>
    </row>
    <row r="20" spans="1:5" ht="15.75">
      <c r="A20" s="1896">
        <v>1115</v>
      </c>
      <c r="B20" s="1901" t="s">
        <v>64</v>
      </c>
      <c r="C20" s="1896">
        <v>1115</v>
      </c>
      <c r="E20" s="1898"/>
    </row>
    <row r="21" spans="1:5" ht="15.75">
      <c r="A21" s="1896">
        <v>1116</v>
      </c>
      <c r="B21" s="1901" t="s">
        <v>65</v>
      </c>
      <c r="C21" s="1896">
        <v>1116</v>
      </c>
      <c r="E21" s="1898"/>
    </row>
    <row r="22" spans="1:5" ht="15.75">
      <c r="A22" s="1896">
        <v>1117</v>
      </c>
      <c r="B22" s="1901" t="s">
        <v>66</v>
      </c>
      <c r="C22" s="1896">
        <v>1117</v>
      </c>
      <c r="E22" s="1898"/>
    </row>
    <row r="23" spans="1:5" ht="15.75">
      <c r="A23" s="1896">
        <v>1121</v>
      </c>
      <c r="B23" s="1900" t="s">
        <v>67</v>
      </c>
      <c r="C23" s="1896">
        <v>1121</v>
      </c>
      <c r="E23" s="1898"/>
    </row>
    <row r="24" spans="1:5" ht="15.75">
      <c r="A24" s="1896">
        <v>1122</v>
      </c>
      <c r="B24" s="1900" t="s">
        <v>68</v>
      </c>
      <c r="C24" s="1896">
        <v>1122</v>
      </c>
      <c r="E24" s="1898"/>
    </row>
    <row r="25" spans="1:5" ht="15.75">
      <c r="A25" s="1896">
        <v>1123</v>
      </c>
      <c r="B25" s="1900" t="s">
        <v>69</v>
      </c>
      <c r="C25" s="1896">
        <v>1123</v>
      </c>
      <c r="E25" s="1898"/>
    </row>
    <row r="26" spans="1:5" ht="15.75">
      <c r="A26" s="1896">
        <v>1125</v>
      </c>
      <c r="B26" s="1902" t="s">
        <v>70</v>
      </c>
      <c r="C26" s="1896">
        <v>1125</v>
      </c>
      <c r="E26" s="1898"/>
    </row>
    <row r="27" spans="1:5" ht="15.75">
      <c r="A27" s="1896">
        <v>1128</v>
      </c>
      <c r="B27" s="1900" t="s">
        <v>71</v>
      </c>
      <c r="C27" s="1896">
        <v>1128</v>
      </c>
      <c r="E27" s="1898"/>
    </row>
    <row r="28" spans="1:5" ht="15.75">
      <c r="A28" s="1896">
        <v>1139</v>
      </c>
      <c r="B28" s="1903" t="s">
        <v>72</v>
      </c>
      <c r="C28" s="1896">
        <v>1139</v>
      </c>
      <c r="E28" s="1898"/>
    </row>
    <row r="29" spans="1:5" ht="15.75">
      <c r="A29" s="1896">
        <v>1141</v>
      </c>
      <c r="B29" s="1901" t="s">
        <v>73</v>
      </c>
      <c r="C29" s="1896">
        <v>1141</v>
      </c>
      <c r="E29" s="1898"/>
    </row>
    <row r="30" spans="1:5" ht="15.75">
      <c r="A30" s="1896">
        <v>1142</v>
      </c>
      <c r="B30" s="1900" t="s">
        <v>74</v>
      </c>
      <c r="C30" s="1896">
        <v>1142</v>
      </c>
      <c r="E30" s="1898"/>
    </row>
    <row r="31" spans="1:5" ht="15.75">
      <c r="A31" s="1896">
        <v>1143</v>
      </c>
      <c r="B31" s="1901" t="s">
        <v>75</v>
      </c>
      <c r="C31" s="1896">
        <v>1143</v>
      </c>
      <c r="E31" s="1898"/>
    </row>
    <row r="32" spans="1:5" ht="15.75">
      <c r="A32" s="1896">
        <v>1144</v>
      </c>
      <c r="B32" s="1901" t="s">
        <v>76</v>
      </c>
      <c r="C32" s="1896">
        <v>1144</v>
      </c>
      <c r="E32" s="1898"/>
    </row>
    <row r="33" spans="1:5" ht="15.75">
      <c r="A33" s="1896">
        <v>1145</v>
      </c>
      <c r="B33" s="1900" t="s">
        <v>77</v>
      </c>
      <c r="C33" s="1896">
        <v>1145</v>
      </c>
      <c r="E33" s="1898"/>
    </row>
    <row r="34" spans="1:5" ht="15.75">
      <c r="A34" s="1896">
        <v>1146</v>
      </c>
      <c r="B34" s="1901" t="s">
        <v>78</v>
      </c>
      <c r="C34" s="1896">
        <v>1146</v>
      </c>
      <c r="E34" s="1898"/>
    </row>
    <row r="35" spans="1:5" ht="15.75">
      <c r="A35" s="1896">
        <v>1147</v>
      </c>
      <c r="B35" s="1901" t="s">
        <v>79</v>
      </c>
      <c r="C35" s="1896">
        <v>1147</v>
      </c>
      <c r="E35" s="1898"/>
    </row>
    <row r="36" spans="1:5" ht="15.75">
      <c r="A36" s="1896">
        <v>1148</v>
      </c>
      <c r="B36" s="1901" t="s">
        <v>80</v>
      </c>
      <c r="C36" s="1896">
        <v>1148</v>
      </c>
      <c r="E36" s="1898"/>
    </row>
    <row r="37" spans="1:5" ht="15.75">
      <c r="A37" s="1896">
        <v>1149</v>
      </c>
      <c r="B37" s="1901" t="s">
        <v>81</v>
      </c>
      <c r="C37" s="1896">
        <v>1149</v>
      </c>
      <c r="E37" s="1898"/>
    </row>
    <row r="38" spans="1:5" ht="15.75">
      <c r="A38" s="1896">
        <v>1151</v>
      </c>
      <c r="B38" s="1901" t="s">
        <v>82</v>
      </c>
      <c r="C38" s="1896">
        <v>1151</v>
      </c>
      <c r="E38" s="1898"/>
    </row>
    <row r="39" spans="1:5" ht="15.75">
      <c r="A39" s="1896">
        <v>1158</v>
      </c>
      <c r="B39" s="1900" t="s">
        <v>83</v>
      </c>
      <c r="C39" s="1896">
        <v>1158</v>
      </c>
      <c r="E39" s="1898"/>
    </row>
    <row r="40" spans="1:5" ht="15.75">
      <c r="A40" s="1896">
        <v>1161</v>
      </c>
      <c r="B40" s="1900" t="s">
        <v>84</v>
      </c>
      <c r="C40" s="1896">
        <v>1161</v>
      </c>
      <c r="E40" s="1898"/>
    </row>
    <row r="41" spans="1:5" ht="15.75">
      <c r="A41" s="1896">
        <v>1162</v>
      </c>
      <c r="B41" s="1900" t="s">
        <v>85</v>
      </c>
      <c r="C41" s="1896">
        <v>1162</v>
      </c>
      <c r="E41" s="1898"/>
    </row>
    <row r="42" spans="1:5" ht="15.75">
      <c r="A42" s="1896">
        <v>1163</v>
      </c>
      <c r="B42" s="1900" t="s">
        <v>86</v>
      </c>
      <c r="C42" s="1896">
        <v>1163</v>
      </c>
      <c r="E42" s="1898"/>
    </row>
    <row r="43" spans="1:5" ht="15.75">
      <c r="A43" s="1896">
        <v>1168</v>
      </c>
      <c r="B43" s="1900" t="s">
        <v>87</v>
      </c>
      <c r="C43" s="1896">
        <v>1168</v>
      </c>
      <c r="E43" s="1898"/>
    </row>
    <row r="44" spans="1:5" ht="15.75">
      <c r="A44" s="1896">
        <v>1179</v>
      </c>
      <c r="B44" s="1901" t="s">
        <v>88</v>
      </c>
      <c r="C44" s="1896">
        <v>1179</v>
      </c>
      <c r="E44" s="1898"/>
    </row>
    <row r="45" spans="1:5" ht="15.75">
      <c r="A45" s="1896">
        <v>2201</v>
      </c>
      <c r="B45" s="1901" t="s">
        <v>89</v>
      </c>
      <c r="C45" s="1896">
        <v>2201</v>
      </c>
      <c r="E45" s="1898"/>
    </row>
    <row r="46" spans="1:5" ht="15.75">
      <c r="A46" s="1896">
        <v>2205</v>
      </c>
      <c r="B46" s="1900" t="s">
        <v>90</v>
      </c>
      <c r="C46" s="1896">
        <v>2205</v>
      </c>
      <c r="E46" s="1898"/>
    </row>
    <row r="47" spans="1:5" ht="15.75">
      <c r="A47" s="1896">
        <v>2206</v>
      </c>
      <c r="B47" s="1903" t="s">
        <v>91</v>
      </c>
      <c r="C47" s="1896">
        <v>2206</v>
      </c>
      <c r="E47" s="1898"/>
    </row>
    <row r="48" spans="1:5" ht="15.75">
      <c r="A48" s="1896">
        <v>2215</v>
      </c>
      <c r="B48" s="1900" t="s">
        <v>92</v>
      </c>
      <c r="C48" s="1896">
        <v>2215</v>
      </c>
      <c r="E48" s="1898"/>
    </row>
    <row r="49" spans="1:5" ht="15.75">
      <c r="A49" s="1896">
        <v>2218</v>
      </c>
      <c r="B49" s="1900" t="s">
        <v>93</v>
      </c>
      <c r="C49" s="1896">
        <v>2218</v>
      </c>
      <c r="E49" s="1898"/>
    </row>
    <row r="50" spans="1:5" ht="15.75">
      <c r="A50" s="1896">
        <v>2219</v>
      </c>
      <c r="B50" s="1900" t="s">
        <v>94</v>
      </c>
      <c r="C50" s="1896">
        <v>2219</v>
      </c>
      <c r="E50" s="1898"/>
    </row>
    <row r="51" spans="1:5" ht="15.75">
      <c r="A51" s="1896">
        <v>2221</v>
      </c>
      <c r="B51" s="1901" t="s">
        <v>95</v>
      </c>
      <c r="C51" s="1896">
        <v>2221</v>
      </c>
      <c r="E51" s="1898"/>
    </row>
    <row r="52" spans="1:5" ht="15.75">
      <c r="A52" s="1896">
        <v>2222</v>
      </c>
      <c r="B52" s="1904" t="s">
        <v>96</v>
      </c>
      <c r="C52" s="1896">
        <v>2222</v>
      </c>
      <c r="E52" s="1898"/>
    </row>
    <row r="53" spans="1:5" ht="15.75">
      <c r="A53" s="1896">
        <v>2223</v>
      </c>
      <c r="B53" s="1904" t="s">
        <v>2168</v>
      </c>
      <c r="C53" s="1896">
        <v>2223</v>
      </c>
      <c r="E53" s="1898"/>
    </row>
    <row r="54" spans="1:5" ht="15.75">
      <c r="A54" s="1896">
        <v>2224</v>
      </c>
      <c r="B54" s="1903" t="s">
        <v>97</v>
      </c>
      <c r="C54" s="1896">
        <v>2224</v>
      </c>
      <c r="E54" s="1898"/>
    </row>
    <row r="55" spans="1:5" ht="15.75">
      <c r="A55" s="1896">
        <v>2225</v>
      </c>
      <c r="B55" s="1900" t="s">
        <v>98</v>
      </c>
      <c r="C55" s="1896">
        <v>2225</v>
      </c>
      <c r="E55" s="1898"/>
    </row>
    <row r="56" spans="1:5" ht="15.75">
      <c r="A56" s="1896">
        <v>2228</v>
      </c>
      <c r="B56" s="1900" t="s">
        <v>99</v>
      </c>
      <c r="C56" s="1896">
        <v>2228</v>
      </c>
      <c r="E56" s="1898"/>
    </row>
    <row r="57" spans="1:5" ht="15.75">
      <c r="A57" s="1896">
        <v>2239</v>
      </c>
      <c r="B57" s="1901" t="s">
        <v>100</v>
      </c>
      <c r="C57" s="1896">
        <v>2239</v>
      </c>
      <c r="E57" s="1898"/>
    </row>
    <row r="58" spans="1:5" ht="15.75">
      <c r="A58" s="1896">
        <v>2241</v>
      </c>
      <c r="B58" s="1904" t="s">
        <v>101</v>
      </c>
      <c r="C58" s="1896">
        <v>2241</v>
      </c>
      <c r="E58" s="1898"/>
    </row>
    <row r="59" spans="1:5" ht="15.75">
      <c r="A59" s="1896">
        <v>2242</v>
      </c>
      <c r="B59" s="1904" t="s">
        <v>102</v>
      </c>
      <c r="C59" s="1896">
        <v>2242</v>
      </c>
      <c r="E59" s="1898"/>
    </row>
    <row r="60" spans="1:5" ht="15.75">
      <c r="A60" s="1896">
        <v>2243</v>
      </c>
      <c r="B60" s="1904" t="s">
        <v>103</v>
      </c>
      <c r="C60" s="1896">
        <v>2243</v>
      </c>
      <c r="E60" s="1898"/>
    </row>
    <row r="61" spans="1:5" ht="15.75">
      <c r="A61" s="1896">
        <v>2244</v>
      </c>
      <c r="B61" s="1904" t="s">
        <v>104</v>
      </c>
      <c r="C61" s="1896">
        <v>2244</v>
      </c>
      <c r="E61" s="1898"/>
    </row>
    <row r="62" spans="1:5" ht="15.75">
      <c r="A62" s="1896">
        <v>2245</v>
      </c>
      <c r="B62" s="1905" t="s">
        <v>105</v>
      </c>
      <c r="C62" s="1896">
        <v>2245</v>
      </c>
      <c r="E62" s="1898"/>
    </row>
    <row r="63" spans="1:5" ht="15.75">
      <c r="A63" s="1896">
        <v>2246</v>
      </c>
      <c r="B63" s="1904" t="s">
        <v>106</v>
      </c>
      <c r="C63" s="1896">
        <v>2246</v>
      </c>
      <c r="E63" s="1898"/>
    </row>
    <row r="64" spans="1:5" ht="15.75">
      <c r="A64" s="1896">
        <v>2247</v>
      </c>
      <c r="B64" s="1904" t="s">
        <v>107</v>
      </c>
      <c r="C64" s="1896">
        <v>2247</v>
      </c>
      <c r="E64" s="1898"/>
    </row>
    <row r="65" spans="1:5" ht="15.75">
      <c r="A65" s="1896">
        <v>2248</v>
      </c>
      <c r="B65" s="1904" t="s">
        <v>108</v>
      </c>
      <c r="C65" s="1896">
        <v>2248</v>
      </c>
      <c r="E65" s="1898"/>
    </row>
    <row r="66" spans="1:5" ht="15.75">
      <c r="A66" s="1896">
        <v>2249</v>
      </c>
      <c r="B66" s="1904" t="s">
        <v>109</v>
      </c>
      <c r="C66" s="1896">
        <v>2249</v>
      </c>
      <c r="E66" s="1898"/>
    </row>
    <row r="67" spans="1:5" ht="15.75">
      <c r="A67" s="1896">
        <v>2258</v>
      </c>
      <c r="B67" s="1900" t="s">
        <v>110</v>
      </c>
      <c r="C67" s="1896">
        <v>2258</v>
      </c>
      <c r="E67" s="1898"/>
    </row>
    <row r="68" spans="1:5" ht="15.75">
      <c r="A68" s="1896">
        <v>2259</v>
      </c>
      <c r="B68" s="1903" t="s">
        <v>111</v>
      </c>
      <c r="C68" s="1896">
        <v>2259</v>
      </c>
      <c r="E68" s="1898"/>
    </row>
    <row r="69" spans="1:5" ht="15.75">
      <c r="A69" s="1896">
        <v>2261</v>
      </c>
      <c r="B69" s="1901" t="s">
        <v>112</v>
      </c>
      <c r="C69" s="1896">
        <v>2261</v>
      </c>
      <c r="E69" s="1898"/>
    </row>
    <row r="70" spans="1:5" ht="15.75">
      <c r="A70" s="1896">
        <v>2268</v>
      </c>
      <c r="B70" s="1900" t="s">
        <v>113</v>
      </c>
      <c r="C70" s="1896">
        <v>2268</v>
      </c>
      <c r="E70" s="1898"/>
    </row>
    <row r="71" spans="1:5" ht="15.75">
      <c r="A71" s="1896">
        <v>2279</v>
      </c>
      <c r="B71" s="1901" t="s">
        <v>114</v>
      </c>
      <c r="C71" s="1896">
        <v>2279</v>
      </c>
      <c r="E71" s="1898"/>
    </row>
    <row r="72" spans="1:5" ht="15.75">
      <c r="A72" s="1896">
        <v>2281</v>
      </c>
      <c r="B72" s="1903" t="s">
        <v>115</v>
      </c>
      <c r="C72" s="1896">
        <v>2281</v>
      </c>
      <c r="E72" s="1898"/>
    </row>
    <row r="73" spans="1:5" ht="15.75">
      <c r="A73" s="1896">
        <v>2282</v>
      </c>
      <c r="B73" s="1903" t="s">
        <v>116</v>
      </c>
      <c r="C73" s="1896">
        <v>2282</v>
      </c>
      <c r="E73" s="1898"/>
    </row>
    <row r="74" spans="1:5" ht="15.75">
      <c r="A74" s="1896">
        <v>2283</v>
      </c>
      <c r="B74" s="1903" t="s">
        <v>117</v>
      </c>
      <c r="C74" s="1896">
        <v>2283</v>
      </c>
      <c r="E74" s="1898"/>
    </row>
    <row r="75" spans="1:5" ht="15.75">
      <c r="A75" s="1896">
        <v>2284</v>
      </c>
      <c r="B75" s="1903" t="s">
        <v>118</v>
      </c>
      <c r="C75" s="1896">
        <v>2284</v>
      </c>
      <c r="E75" s="1898"/>
    </row>
    <row r="76" spans="1:5" ht="15.75">
      <c r="A76" s="1896">
        <v>2285</v>
      </c>
      <c r="B76" s="1903" t="s">
        <v>119</v>
      </c>
      <c r="C76" s="1896">
        <v>2285</v>
      </c>
      <c r="E76" s="1898"/>
    </row>
    <row r="77" spans="1:5" ht="15.75">
      <c r="A77" s="1896">
        <v>2288</v>
      </c>
      <c r="B77" s="1903" t="s">
        <v>120</v>
      </c>
      <c r="C77" s="1896">
        <v>2288</v>
      </c>
      <c r="E77" s="1898"/>
    </row>
    <row r="78" spans="1:5" ht="15.75">
      <c r="A78" s="1896">
        <v>2289</v>
      </c>
      <c r="B78" s="1903" t="s">
        <v>121</v>
      </c>
      <c r="C78" s="1896">
        <v>2289</v>
      </c>
      <c r="E78" s="1898"/>
    </row>
    <row r="79" spans="1:5" ht="15.75">
      <c r="A79" s="1896">
        <v>3301</v>
      </c>
      <c r="B79" s="1900" t="s">
        <v>122</v>
      </c>
      <c r="C79" s="1896">
        <v>3301</v>
      </c>
      <c r="E79" s="1898"/>
    </row>
    <row r="80" spans="1:5" ht="15.75">
      <c r="A80" s="1896">
        <v>3311</v>
      </c>
      <c r="B80" s="1900" t="s">
        <v>2149</v>
      </c>
      <c r="C80" s="1896">
        <v>3311</v>
      </c>
      <c r="E80" s="1898"/>
    </row>
    <row r="81" spans="1:5" ht="15.75">
      <c r="A81" s="1896">
        <v>3312</v>
      </c>
      <c r="B81" s="1901" t="s">
        <v>2150</v>
      </c>
      <c r="C81" s="1896">
        <v>3312</v>
      </c>
      <c r="E81" s="1898"/>
    </row>
    <row r="82" spans="1:5" ht="15.75">
      <c r="A82" s="1896">
        <v>3318</v>
      </c>
      <c r="B82" s="1903" t="s">
        <v>123</v>
      </c>
      <c r="C82" s="1896">
        <v>3318</v>
      </c>
      <c r="E82" s="1898"/>
    </row>
    <row r="83" spans="1:5" ht="15.75">
      <c r="A83" s="1896">
        <v>3321</v>
      </c>
      <c r="B83" s="1900" t="s">
        <v>2151</v>
      </c>
      <c r="C83" s="1896">
        <v>3321</v>
      </c>
      <c r="E83" s="1898"/>
    </row>
    <row r="84" spans="1:5" ht="15.75">
      <c r="A84" s="1896">
        <v>3322</v>
      </c>
      <c r="B84" s="1901" t="s">
        <v>2152</v>
      </c>
      <c r="C84" s="1896">
        <v>3322</v>
      </c>
      <c r="E84" s="1898"/>
    </row>
    <row r="85" spans="1:5" ht="15.75">
      <c r="A85" s="1896">
        <v>3323</v>
      </c>
      <c r="B85" s="1903" t="s">
        <v>2153</v>
      </c>
      <c r="C85" s="1896">
        <v>3323</v>
      </c>
      <c r="E85" s="1898"/>
    </row>
    <row r="86" spans="1:5" ht="15.75">
      <c r="A86" s="1896">
        <v>3324</v>
      </c>
      <c r="B86" s="1903" t="s">
        <v>124</v>
      </c>
      <c r="C86" s="1896">
        <v>3324</v>
      </c>
      <c r="E86" s="1898"/>
    </row>
    <row r="87" spans="1:5" ht="15.75">
      <c r="A87" s="1896">
        <v>3325</v>
      </c>
      <c r="B87" s="1901" t="s">
        <v>2154</v>
      </c>
      <c r="C87" s="1896">
        <v>3325</v>
      </c>
      <c r="E87" s="1898"/>
    </row>
    <row r="88" spans="1:5" ht="15.75">
      <c r="A88" s="1896">
        <v>3326</v>
      </c>
      <c r="B88" s="1900" t="s">
        <v>2155</v>
      </c>
      <c r="C88" s="1896">
        <v>3326</v>
      </c>
      <c r="E88" s="1898"/>
    </row>
    <row r="89" spans="1:5" ht="15.75">
      <c r="A89" s="1896">
        <v>3327</v>
      </c>
      <c r="B89" s="1900" t="s">
        <v>2156</v>
      </c>
      <c r="C89" s="1896">
        <v>3327</v>
      </c>
      <c r="E89" s="1898"/>
    </row>
    <row r="90" spans="1:5" ht="15.75">
      <c r="A90" s="1896">
        <v>3332</v>
      </c>
      <c r="B90" s="1900" t="s">
        <v>125</v>
      </c>
      <c r="C90" s="1896">
        <v>3332</v>
      </c>
      <c r="E90" s="1898"/>
    </row>
    <row r="91" spans="1:5" ht="15.75">
      <c r="A91" s="1896">
        <v>3333</v>
      </c>
      <c r="B91" s="1901" t="s">
        <v>126</v>
      </c>
      <c r="C91" s="1896">
        <v>3333</v>
      </c>
      <c r="E91" s="1898"/>
    </row>
    <row r="92" spans="1:5" ht="15.75">
      <c r="A92" s="1896">
        <v>3334</v>
      </c>
      <c r="B92" s="1901" t="s">
        <v>805</v>
      </c>
      <c r="C92" s="1896">
        <v>3334</v>
      </c>
      <c r="E92" s="1898"/>
    </row>
    <row r="93" spans="1:5" ht="15.75">
      <c r="A93" s="1896">
        <v>3336</v>
      </c>
      <c r="B93" s="1901" t="s">
        <v>806</v>
      </c>
      <c r="C93" s="1896">
        <v>3336</v>
      </c>
      <c r="E93" s="1898"/>
    </row>
    <row r="94" spans="1:5" ht="15.75">
      <c r="A94" s="1896">
        <v>3337</v>
      </c>
      <c r="B94" s="1900" t="s">
        <v>2157</v>
      </c>
      <c r="C94" s="1896">
        <v>3337</v>
      </c>
      <c r="E94" s="1898"/>
    </row>
    <row r="95" spans="1:5" ht="15.75">
      <c r="A95" s="1896">
        <v>3338</v>
      </c>
      <c r="B95" s="1900" t="s">
        <v>2158</v>
      </c>
      <c r="C95" s="1896">
        <v>3338</v>
      </c>
      <c r="E95" s="1898"/>
    </row>
    <row r="96" spans="1:5" ht="15.75">
      <c r="A96" s="1896">
        <v>3341</v>
      </c>
      <c r="B96" s="1901" t="s">
        <v>807</v>
      </c>
      <c r="C96" s="1896">
        <v>3341</v>
      </c>
      <c r="E96" s="1898"/>
    </row>
    <row r="97" spans="1:5" ht="15.75">
      <c r="A97" s="1896">
        <v>3349</v>
      </c>
      <c r="B97" s="1901" t="s">
        <v>127</v>
      </c>
      <c r="C97" s="1896">
        <v>3349</v>
      </c>
      <c r="E97" s="1898"/>
    </row>
    <row r="98" spans="1:5" ht="15.75">
      <c r="A98" s="1896">
        <v>3359</v>
      </c>
      <c r="B98" s="1901" t="s">
        <v>128</v>
      </c>
      <c r="C98" s="1896">
        <v>3359</v>
      </c>
      <c r="E98" s="1898"/>
    </row>
    <row r="99" spans="1:5" ht="15.75">
      <c r="A99" s="1896">
        <v>3369</v>
      </c>
      <c r="B99" s="1901" t="s">
        <v>129</v>
      </c>
      <c r="C99" s="1896">
        <v>3369</v>
      </c>
      <c r="E99" s="1898"/>
    </row>
    <row r="100" spans="1:5" ht="15.75">
      <c r="A100" s="1896">
        <v>3388</v>
      </c>
      <c r="B100" s="1900" t="s">
        <v>130</v>
      </c>
      <c r="C100" s="1896">
        <v>3388</v>
      </c>
      <c r="E100" s="1898"/>
    </row>
    <row r="101" spans="1:5" ht="15.75">
      <c r="A101" s="1896">
        <v>3389</v>
      </c>
      <c r="B101" s="1901" t="s">
        <v>131</v>
      </c>
      <c r="C101" s="1896">
        <v>3389</v>
      </c>
      <c r="E101" s="1898"/>
    </row>
    <row r="102" spans="1:5" ht="15.75">
      <c r="A102" s="1896">
        <v>4401</v>
      </c>
      <c r="B102" s="1900" t="s">
        <v>132</v>
      </c>
      <c r="C102" s="1896">
        <v>4401</v>
      </c>
      <c r="E102" s="1898"/>
    </row>
    <row r="103" spans="1:5" ht="15.75">
      <c r="A103" s="1896">
        <v>4412</v>
      </c>
      <c r="B103" s="1903" t="s">
        <v>133</v>
      </c>
      <c r="C103" s="1896">
        <v>4412</v>
      </c>
      <c r="E103" s="1898"/>
    </row>
    <row r="104" spans="1:5" ht="15.75">
      <c r="A104" s="1896">
        <v>4415</v>
      </c>
      <c r="B104" s="1901" t="s">
        <v>134</v>
      </c>
      <c r="C104" s="1896">
        <v>4415</v>
      </c>
      <c r="E104" s="1898"/>
    </row>
    <row r="105" spans="1:5" ht="15.75">
      <c r="A105" s="1896">
        <v>4418</v>
      </c>
      <c r="B105" s="1901" t="s">
        <v>135</v>
      </c>
      <c r="C105" s="1896">
        <v>4418</v>
      </c>
      <c r="E105" s="1898"/>
    </row>
    <row r="106" spans="1:5" ht="15.75">
      <c r="A106" s="1896">
        <v>4429</v>
      </c>
      <c r="B106" s="1900" t="s">
        <v>136</v>
      </c>
      <c r="C106" s="1896">
        <v>4429</v>
      </c>
      <c r="E106" s="1898"/>
    </row>
    <row r="107" spans="1:5" ht="15.75">
      <c r="A107" s="1896">
        <v>4431</v>
      </c>
      <c r="B107" s="1901" t="s">
        <v>2159</v>
      </c>
      <c r="C107" s="1896">
        <v>4431</v>
      </c>
      <c r="E107" s="1898"/>
    </row>
    <row r="108" spans="1:5" ht="15.75">
      <c r="A108" s="1896">
        <v>4433</v>
      </c>
      <c r="B108" s="1901" t="s">
        <v>137</v>
      </c>
      <c r="C108" s="1896">
        <v>4433</v>
      </c>
      <c r="E108" s="1898"/>
    </row>
    <row r="109" spans="1:5" ht="15.75">
      <c r="A109" s="1896">
        <v>4436</v>
      </c>
      <c r="B109" s="1901" t="s">
        <v>138</v>
      </c>
      <c r="C109" s="1896">
        <v>4436</v>
      </c>
      <c r="E109" s="1898"/>
    </row>
    <row r="110" spans="1:5" ht="15.75">
      <c r="A110" s="1896">
        <v>4437</v>
      </c>
      <c r="B110" s="1902" t="s">
        <v>139</v>
      </c>
      <c r="C110" s="1896">
        <v>4437</v>
      </c>
      <c r="E110" s="1898"/>
    </row>
    <row r="111" spans="1:5" ht="15.75">
      <c r="A111" s="1896">
        <v>4448</v>
      </c>
      <c r="B111" s="1902" t="s">
        <v>2220</v>
      </c>
      <c r="C111" s="1896">
        <v>4448</v>
      </c>
      <c r="E111" s="1898"/>
    </row>
    <row r="112" spans="1:5" ht="15.75">
      <c r="A112" s="1896">
        <v>4450</v>
      </c>
      <c r="B112" s="1901" t="s">
        <v>140</v>
      </c>
      <c r="C112" s="1896">
        <v>4450</v>
      </c>
      <c r="E112" s="1898"/>
    </row>
    <row r="113" spans="1:5" ht="15.75">
      <c r="A113" s="1896">
        <v>4451</v>
      </c>
      <c r="B113" s="1906" t="s">
        <v>141</v>
      </c>
      <c r="C113" s="1896">
        <v>4451</v>
      </c>
      <c r="E113" s="1898"/>
    </row>
    <row r="114" spans="1:5" ht="15.75">
      <c r="A114" s="1896">
        <v>4452</v>
      </c>
      <c r="B114" s="1906" t="s">
        <v>142</v>
      </c>
      <c r="C114" s="1896">
        <v>4452</v>
      </c>
      <c r="E114" s="1898"/>
    </row>
    <row r="115" spans="1:5" ht="15.75">
      <c r="A115" s="1896">
        <v>4453</v>
      </c>
      <c r="B115" s="1906" t="s">
        <v>143</v>
      </c>
      <c r="C115" s="1896">
        <v>4453</v>
      </c>
      <c r="E115" s="1898"/>
    </row>
    <row r="116" spans="1:5" ht="15.75">
      <c r="A116" s="1896">
        <v>4454</v>
      </c>
      <c r="B116" s="1907" t="s">
        <v>144</v>
      </c>
      <c r="C116" s="1896">
        <v>4454</v>
      </c>
      <c r="E116" s="1898"/>
    </row>
    <row r="117" spans="1:5" ht="15.75">
      <c r="A117" s="1896">
        <v>4455</v>
      </c>
      <c r="B117" s="1907" t="s">
        <v>2160</v>
      </c>
      <c r="C117" s="1896">
        <v>4455</v>
      </c>
      <c r="E117" s="1898"/>
    </row>
    <row r="118" spans="1:5" ht="15.75">
      <c r="A118" s="1896">
        <v>4456</v>
      </c>
      <c r="B118" s="1906" t="s">
        <v>145</v>
      </c>
      <c r="C118" s="1896">
        <v>4456</v>
      </c>
      <c r="E118" s="1898"/>
    </row>
    <row r="119" spans="1:5" ht="15.75">
      <c r="A119" s="1896">
        <v>4457</v>
      </c>
      <c r="B119" s="1908" t="s">
        <v>2161</v>
      </c>
      <c r="C119" s="1896">
        <v>4457</v>
      </c>
      <c r="E119" s="1898"/>
    </row>
    <row r="120" spans="1:5" ht="15.75">
      <c r="A120" s="1896">
        <v>4458</v>
      </c>
      <c r="B120" s="1908" t="s">
        <v>2221</v>
      </c>
      <c r="C120" s="1896">
        <v>4458</v>
      </c>
      <c r="E120" s="1898"/>
    </row>
    <row r="121" spans="1:5" ht="15.75">
      <c r="A121" s="1896">
        <v>4459</v>
      </c>
      <c r="B121" s="1908" t="s">
        <v>1733</v>
      </c>
      <c r="C121" s="1896">
        <v>4459</v>
      </c>
      <c r="E121" s="1898"/>
    </row>
    <row r="122" spans="1:5" ht="15.75">
      <c r="A122" s="1896">
        <v>4465</v>
      </c>
      <c r="B122" s="1897" t="s">
        <v>146</v>
      </c>
      <c r="C122" s="1896">
        <v>4465</v>
      </c>
      <c r="E122" s="1898"/>
    </row>
    <row r="123" spans="1:5" ht="15.75">
      <c r="A123" s="1896">
        <v>4467</v>
      </c>
      <c r="B123" s="1899" t="s">
        <v>147</v>
      </c>
      <c r="C123" s="1896">
        <v>4467</v>
      </c>
      <c r="E123" s="1898"/>
    </row>
    <row r="124" spans="1:5" ht="15.75">
      <c r="A124" s="1896">
        <v>4468</v>
      </c>
      <c r="B124" s="1900" t="s">
        <v>148</v>
      </c>
      <c r="C124" s="1896">
        <v>4468</v>
      </c>
      <c r="E124" s="1898"/>
    </row>
    <row r="125" spans="1:5" ht="15.75">
      <c r="A125" s="1896">
        <v>4469</v>
      </c>
      <c r="B125" s="1901" t="s">
        <v>149</v>
      </c>
      <c r="C125" s="1896">
        <v>4469</v>
      </c>
      <c r="E125" s="1898"/>
    </row>
    <row r="126" spans="1:5" ht="15.75">
      <c r="A126" s="1896">
        <v>5501</v>
      </c>
      <c r="B126" s="1900" t="s">
        <v>150</v>
      </c>
      <c r="C126" s="1896">
        <v>5501</v>
      </c>
      <c r="E126" s="1898"/>
    </row>
    <row r="127" spans="1:5" ht="15.75">
      <c r="A127" s="1896">
        <v>5511</v>
      </c>
      <c r="B127" s="1905" t="s">
        <v>151</v>
      </c>
      <c r="C127" s="1896">
        <v>5511</v>
      </c>
      <c r="E127" s="1898"/>
    </row>
    <row r="128" spans="1:5" ht="15.75">
      <c r="A128" s="1896">
        <v>5512</v>
      </c>
      <c r="B128" s="1900" t="s">
        <v>152</v>
      </c>
      <c r="C128" s="1896">
        <v>5512</v>
      </c>
      <c r="E128" s="1898"/>
    </row>
    <row r="129" spans="1:5" ht="15.75">
      <c r="A129" s="1896">
        <v>5513</v>
      </c>
      <c r="B129" s="1908" t="s">
        <v>2222</v>
      </c>
      <c r="C129" s="1896">
        <v>5513</v>
      </c>
      <c r="E129" s="1898"/>
    </row>
    <row r="130" spans="1:5" ht="15.75">
      <c r="A130" s="1896">
        <v>5514</v>
      </c>
      <c r="B130" s="1908" t="s">
        <v>837</v>
      </c>
      <c r="C130" s="1896">
        <v>5514</v>
      </c>
      <c r="E130" s="1898"/>
    </row>
    <row r="131" spans="1:5" ht="15.75">
      <c r="A131" s="1896">
        <v>5515</v>
      </c>
      <c r="B131" s="1908" t="s">
        <v>838</v>
      </c>
      <c r="C131" s="1896">
        <v>5515</v>
      </c>
      <c r="E131" s="1898"/>
    </row>
    <row r="132" spans="1:5" ht="15.75">
      <c r="A132" s="1896">
        <v>5516</v>
      </c>
      <c r="B132" s="1908" t="s">
        <v>2223</v>
      </c>
      <c r="C132" s="1896">
        <v>5516</v>
      </c>
      <c r="E132" s="1898"/>
    </row>
    <row r="133" spans="1:5" ht="15.75">
      <c r="A133" s="1896">
        <v>5517</v>
      </c>
      <c r="B133" s="1908" t="s">
        <v>839</v>
      </c>
      <c r="C133" s="1896">
        <v>5517</v>
      </c>
      <c r="E133" s="1898"/>
    </row>
    <row r="134" spans="1:5" ht="15.75">
      <c r="A134" s="1896">
        <v>5518</v>
      </c>
      <c r="B134" s="1900" t="s">
        <v>840</v>
      </c>
      <c r="C134" s="1896">
        <v>5518</v>
      </c>
      <c r="E134" s="1898"/>
    </row>
    <row r="135" spans="1:5" ht="15.75">
      <c r="A135" s="1896">
        <v>5519</v>
      </c>
      <c r="B135" s="1900" t="s">
        <v>841</v>
      </c>
      <c r="C135" s="1896">
        <v>5519</v>
      </c>
      <c r="E135" s="1898"/>
    </row>
    <row r="136" spans="1:5" ht="15.75">
      <c r="A136" s="1896">
        <v>5521</v>
      </c>
      <c r="B136" s="1900" t="s">
        <v>842</v>
      </c>
      <c r="C136" s="1896">
        <v>5521</v>
      </c>
      <c r="E136" s="1898"/>
    </row>
    <row r="137" spans="1:5" ht="15.75">
      <c r="A137" s="1896">
        <v>5522</v>
      </c>
      <c r="B137" s="1909" t="s">
        <v>843</v>
      </c>
      <c r="C137" s="1896">
        <v>5522</v>
      </c>
      <c r="E137" s="1898"/>
    </row>
    <row r="138" spans="1:5" ht="15.75">
      <c r="A138" s="1896">
        <v>5524</v>
      </c>
      <c r="B138" s="1897" t="s">
        <v>844</v>
      </c>
      <c r="C138" s="1896">
        <v>5524</v>
      </c>
      <c r="E138" s="1898"/>
    </row>
    <row r="139" spans="1:5" ht="15.75">
      <c r="A139" s="1896">
        <v>5525</v>
      </c>
      <c r="B139" s="1905" t="s">
        <v>845</v>
      </c>
      <c r="C139" s="1896">
        <v>5525</v>
      </c>
      <c r="E139" s="1898"/>
    </row>
    <row r="140" spans="1:5" ht="15.75">
      <c r="A140" s="1896">
        <v>5526</v>
      </c>
      <c r="B140" s="1902" t="s">
        <v>846</v>
      </c>
      <c r="C140" s="1896">
        <v>5526</v>
      </c>
      <c r="E140" s="1898"/>
    </row>
    <row r="141" spans="1:5" ht="15.75">
      <c r="A141" s="1896">
        <v>5527</v>
      </c>
      <c r="B141" s="1902" t="s">
        <v>847</v>
      </c>
      <c r="C141" s="1896">
        <v>5527</v>
      </c>
      <c r="E141" s="1898"/>
    </row>
    <row r="142" spans="1:5" ht="15.75">
      <c r="A142" s="1896">
        <v>5528</v>
      </c>
      <c r="B142" s="1902" t="s">
        <v>848</v>
      </c>
      <c r="C142" s="1896">
        <v>5528</v>
      </c>
      <c r="E142" s="1898"/>
    </row>
    <row r="143" spans="1:5" ht="15.75">
      <c r="A143" s="1896">
        <v>5529</v>
      </c>
      <c r="B143" s="1902" t="s">
        <v>849</v>
      </c>
      <c r="C143" s="1896">
        <v>5529</v>
      </c>
      <c r="E143" s="1898"/>
    </row>
    <row r="144" spans="1:5" ht="15.75">
      <c r="A144" s="1896">
        <v>5530</v>
      </c>
      <c r="B144" s="1902" t="s">
        <v>850</v>
      </c>
      <c r="C144" s="1896">
        <v>5530</v>
      </c>
      <c r="E144" s="1898"/>
    </row>
    <row r="145" spans="1:5" ht="15.75">
      <c r="A145" s="1896">
        <v>5531</v>
      </c>
      <c r="B145" s="1905" t="s">
        <v>851</v>
      </c>
      <c r="C145" s="1896">
        <v>5531</v>
      </c>
      <c r="E145" s="1898"/>
    </row>
    <row r="146" spans="1:5" ht="15.75">
      <c r="A146" s="1896">
        <v>5532</v>
      </c>
      <c r="B146" s="1909" t="s">
        <v>852</v>
      </c>
      <c r="C146" s="1896">
        <v>5532</v>
      </c>
      <c r="E146" s="1898"/>
    </row>
    <row r="147" spans="1:5" ht="15.75">
      <c r="A147" s="1896">
        <v>5533</v>
      </c>
      <c r="B147" s="1909" t="s">
        <v>853</v>
      </c>
      <c r="C147" s="1896">
        <v>5533</v>
      </c>
      <c r="E147" s="1898"/>
    </row>
    <row r="148" spans="1:5" ht="15.75">
      <c r="A148" s="1910">
        <v>5534</v>
      </c>
      <c r="B148" s="1909" t="s">
        <v>854</v>
      </c>
      <c r="C148" s="1910">
        <v>5534</v>
      </c>
      <c r="E148" s="1898"/>
    </row>
    <row r="149" spans="1:5" ht="15.75">
      <c r="A149" s="1910">
        <v>5535</v>
      </c>
      <c r="B149" s="1909" t="s">
        <v>855</v>
      </c>
      <c r="C149" s="1910">
        <v>5535</v>
      </c>
      <c r="E149" s="1898"/>
    </row>
    <row r="150" spans="1:5" ht="15.75">
      <c r="A150" s="1896">
        <v>5538</v>
      </c>
      <c r="B150" s="1905" t="s">
        <v>856</v>
      </c>
      <c r="C150" s="1896">
        <v>5538</v>
      </c>
      <c r="E150" s="1898"/>
    </row>
    <row r="151" spans="1:5" ht="15.75">
      <c r="A151" s="1896">
        <v>5540</v>
      </c>
      <c r="B151" s="1909" t="s">
        <v>857</v>
      </c>
      <c r="C151" s="1896">
        <v>5540</v>
      </c>
      <c r="E151" s="1898"/>
    </row>
    <row r="152" spans="1:5" ht="15.75">
      <c r="A152" s="1896">
        <v>5541</v>
      </c>
      <c r="B152" s="1909" t="s">
        <v>858</v>
      </c>
      <c r="C152" s="1896">
        <v>5541</v>
      </c>
      <c r="E152" s="1898"/>
    </row>
    <row r="153" spans="1:5" ht="15.75">
      <c r="A153" s="1896">
        <v>5545</v>
      </c>
      <c r="B153" s="1909" t="s">
        <v>859</v>
      </c>
      <c r="C153" s="1896">
        <v>5545</v>
      </c>
      <c r="E153" s="1898"/>
    </row>
    <row r="154" spans="1:5" ht="15.75">
      <c r="A154" s="1896">
        <v>5546</v>
      </c>
      <c r="B154" s="1909" t="s">
        <v>860</v>
      </c>
      <c r="C154" s="1896">
        <v>5546</v>
      </c>
      <c r="E154" s="1898"/>
    </row>
    <row r="155" spans="1:5" ht="15.75">
      <c r="A155" s="1896">
        <v>5547</v>
      </c>
      <c r="B155" s="1909" t="s">
        <v>861</v>
      </c>
      <c r="C155" s="1896">
        <v>5547</v>
      </c>
      <c r="E155" s="1898"/>
    </row>
    <row r="156" spans="1:5" ht="15.75">
      <c r="A156" s="1896">
        <v>5548</v>
      </c>
      <c r="B156" s="1909" t="s">
        <v>862</v>
      </c>
      <c r="C156" s="1896">
        <v>5548</v>
      </c>
      <c r="E156" s="1898"/>
    </row>
    <row r="157" spans="1:5" ht="15.75">
      <c r="A157" s="1896">
        <v>5550</v>
      </c>
      <c r="B157" s="1909" t="s">
        <v>863</v>
      </c>
      <c r="C157" s="1896">
        <v>5550</v>
      </c>
      <c r="E157" s="1898"/>
    </row>
    <row r="158" spans="1:5" ht="15.75">
      <c r="A158" s="1896">
        <v>5551</v>
      </c>
      <c r="B158" s="1909" t="s">
        <v>864</v>
      </c>
      <c r="C158" s="1896">
        <v>5551</v>
      </c>
      <c r="E158" s="1898"/>
    </row>
    <row r="159" spans="1:5" ht="15.75">
      <c r="A159" s="1896">
        <v>5553</v>
      </c>
      <c r="B159" s="1909" t="s">
        <v>865</v>
      </c>
      <c r="C159" s="1896">
        <v>5553</v>
      </c>
      <c r="E159" s="1898"/>
    </row>
    <row r="160" spans="1:5" ht="15.75">
      <c r="A160" s="1896">
        <v>5554</v>
      </c>
      <c r="B160" s="1905" t="s">
        <v>866</v>
      </c>
      <c r="C160" s="1896">
        <v>5554</v>
      </c>
      <c r="E160" s="1898"/>
    </row>
    <row r="161" spans="1:5" ht="15.75">
      <c r="A161" s="1896">
        <v>5556</v>
      </c>
      <c r="B161" s="1901" t="s">
        <v>867</v>
      </c>
      <c r="C161" s="1896">
        <v>5556</v>
      </c>
      <c r="E161" s="1898"/>
    </row>
    <row r="162" spans="1:5" ht="15.75">
      <c r="A162" s="1896">
        <v>5561</v>
      </c>
      <c r="B162" s="1911" t="s">
        <v>868</v>
      </c>
      <c r="C162" s="1896">
        <v>5561</v>
      </c>
      <c r="E162" s="1898"/>
    </row>
    <row r="163" spans="1:5" ht="15.75">
      <c r="A163" s="1896">
        <v>5562</v>
      </c>
      <c r="B163" s="1911" t="s">
        <v>869</v>
      </c>
      <c r="C163" s="1896">
        <v>5562</v>
      </c>
      <c r="E163" s="1898"/>
    </row>
    <row r="164" spans="1:5" ht="15.75">
      <c r="A164" s="1896">
        <v>5588</v>
      </c>
      <c r="B164" s="1900" t="s">
        <v>870</v>
      </c>
      <c r="C164" s="1896">
        <v>5588</v>
      </c>
      <c r="E164" s="1898"/>
    </row>
    <row r="165" spans="1:5" ht="15.75">
      <c r="A165" s="1896">
        <v>5589</v>
      </c>
      <c r="B165" s="1900" t="s">
        <v>871</v>
      </c>
      <c r="C165" s="1896">
        <v>5589</v>
      </c>
      <c r="E165" s="1898"/>
    </row>
    <row r="166" spans="1:5" ht="15.75">
      <c r="A166" s="1896">
        <v>6601</v>
      </c>
      <c r="B166" s="1900" t="s">
        <v>872</v>
      </c>
      <c r="C166" s="1896">
        <v>6601</v>
      </c>
      <c r="E166" s="1898"/>
    </row>
    <row r="167" spans="1:5" ht="15.75">
      <c r="A167" s="1896">
        <v>6602</v>
      </c>
      <c r="B167" s="1901" t="s">
        <v>873</v>
      </c>
      <c r="C167" s="1896">
        <v>6602</v>
      </c>
      <c r="E167" s="1898"/>
    </row>
    <row r="168" spans="1:5" ht="15.75">
      <c r="A168" s="1896">
        <v>6603</v>
      </c>
      <c r="B168" s="1901" t="s">
        <v>874</v>
      </c>
      <c r="C168" s="1896">
        <v>6603</v>
      </c>
      <c r="E168" s="1898"/>
    </row>
    <row r="169" spans="1:5" ht="15.75">
      <c r="A169" s="1896">
        <v>6604</v>
      </c>
      <c r="B169" s="1901" t="s">
        <v>875</v>
      </c>
      <c r="C169" s="1896">
        <v>6604</v>
      </c>
      <c r="E169" s="1898"/>
    </row>
    <row r="170" spans="1:5" ht="15.75">
      <c r="A170" s="1896">
        <v>6605</v>
      </c>
      <c r="B170" s="1901" t="s">
        <v>876</v>
      </c>
      <c r="C170" s="1896">
        <v>6605</v>
      </c>
      <c r="E170" s="1898"/>
    </row>
    <row r="171" spans="1:5" ht="15.75">
      <c r="A171" s="1910">
        <v>6606</v>
      </c>
      <c r="B171" s="1903" t="s">
        <v>877</v>
      </c>
      <c r="C171" s="1910">
        <v>6606</v>
      </c>
      <c r="E171" s="1898"/>
    </row>
    <row r="172" spans="1:5" ht="15.75">
      <c r="A172" s="1896">
        <v>6618</v>
      </c>
      <c r="B172" s="1900" t="s">
        <v>878</v>
      </c>
      <c r="C172" s="1896">
        <v>6618</v>
      </c>
      <c r="E172" s="1898"/>
    </row>
    <row r="173" spans="1:5" ht="15.75">
      <c r="A173" s="1896">
        <v>6619</v>
      </c>
      <c r="B173" s="1901" t="s">
        <v>879</v>
      </c>
      <c r="C173" s="1896">
        <v>6619</v>
      </c>
      <c r="E173" s="1898"/>
    </row>
    <row r="174" spans="1:5" ht="15.75">
      <c r="A174" s="1896">
        <v>6621</v>
      </c>
      <c r="B174" s="1900" t="s">
        <v>880</v>
      </c>
      <c r="C174" s="1896">
        <v>6621</v>
      </c>
      <c r="E174" s="1898"/>
    </row>
    <row r="175" spans="1:5" ht="15.75">
      <c r="A175" s="1896">
        <v>6622</v>
      </c>
      <c r="B175" s="1901" t="s">
        <v>881</v>
      </c>
      <c r="C175" s="1896">
        <v>6622</v>
      </c>
      <c r="E175" s="1898"/>
    </row>
    <row r="176" spans="1:5" ht="15.75">
      <c r="A176" s="1896">
        <v>6623</v>
      </c>
      <c r="B176" s="1901" t="s">
        <v>882</v>
      </c>
      <c r="C176" s="1896">
        <v>6623</v>
      </c>
      <c r="E176" s="1898"/>
    </row>
    <row r="177" spans="1:5" ht="15.75">
      <c r="A177" s="1896">
        <v>6624</v>
      </c>
      <c r="B177" s="1901" t="s">
        <v>883</v>
      </c>
      <c r="C177" s="1896">
        <v>6624</v>
      </c>
      <c r="E177" s="1898"/>
    </row>
    <row r="178" spans="1:5" ht="15.75">
      <c r="A178" s="1896">
        <v>6625</v>
      </c>
      <c r="B178" s="1902" t="s">
        <v>884</v>
      </c>
      <c r="C178" s="1896">
        <v>6625</v>
      </c>
      <c r="E178" s="1898"/>
    </row>
    <row r="179" spans="1:5" ht="15.75">
      <c r="A179" s="1896">
        <v>6626</v>
      </c>
      <c r="B179" s="1902" t="s">
        <v>183</v>
      </c>
      <c r="C179" s="1896">
        <v>6626</v>
      </c>
      <c r="E179" s="1898"/>
    </row>
    <row r="180" spans="1:5" ht="15.75">
      <c r="A180" s="1896">
        <v>6627</v>
      </c>
      <c r="B180" s="1902" t="s">
        <v>184</v>
      </c>
      <c r="C180" s="1896">
        <v>6627</v>
      </c>
      <c r="E180" s="1898"/>
    </row>
    <row r="181" spans="1:5" ht="15.75">
      <c r="A181" s="1896">
        <v>6628</v>
      </c>
      <c r="B181" s="1908" t="s">
        <v>185</v>
      </c>
      <c r="C181" s="1896">
        <v>6628</v>
      </c>
      <c r="E181" s="1898"/>
    </row>
    <row r="182" spans="1:5" ht="15.75">
      <c r="A182" s="1896">
        <v>6629</v>
      </c>
      <c r="B182" s="1911" t="s">
        <v>186</v>
      </c>
      <c r="C182" s="1896">
        <v>6629</v>
      </c>
      <c r="E182" s="1898"/>
    </row>
    <row r="183" spans="1:5" ht="15.75">
      <c r="A183" s="1912">
        <v>7701</v>
      </c>
      <c r="B183" s="1900" t="s">
        <v>187</v>
      </c>
      <c r="C183" s="1912">
        <v>7701</v>
      </c>
      <c r="E183" s="1898"/>
    </row>
    <row r="184" spans="1:5" ht="15.75">
      <c r="A184" s="1896">
        <v>7708</v>
      </c>
      <c r="B184" s="1900" t="s">
        <v>188</v>
      </c>
      <c r="C184" s="1896">
        <v>7708</v>
      </c>
      <c r="E184" s="1898"/>
    </row>
    <row r="185" spans="1:5" ht="15.75">
      <c r="A185" s="1896">
        <v>7711</v>
      </c>
      <c r="B185" s="1903" t="s">
        <v>189</v>
      </c>
      <c r="C185" s="1896">
        <v>7711</v>
      </c>
      <c r="E185" s="1898"/>
    </row>
    <row r="186" spans="1:5" ht="15.75">
      <c r="A186" s="1896">
        <v>7712</v>
      </c>
      <c r="B186" s="1900" t="s">
        <v>190</v>
      </c>
      <c r="C186" s="1896">
        <v>7712</v>
      </c>
      <c r="E186" s="1898"/>
    </row>
    <row r="187" spans="1:5" ht="15.75">
      <c r="A187" s="1896">
        <v>7713</v>
      </c>
      <c r="B187" s="1913" t="s">
        <v>191</v>
      </c>
      <c r="C187" s="1896">
        <v>7713</v>
      </c>
      <c r="E187" s="1898"/>
    </row>
    <row r="188" spans="1:5" ht="15.75">
      <c r="A188" s="1896">
        <v>7714</v>
      </c>
      <c r="B188" s="1899" t="s">
        <v>192</v>
      </c>
      <c r="C188" s="1896">
        <v>7714</v>
      </c>
      <c r="E188" s="1898"/>
    </row>
    <row r="189" spans="1:5" ht="15.75">
      <c r="A189" s="1896">
        <v>7718</v>
      </c>
      <c r="B189" s="1900" t="s">
        <v>193</v>
      </c>
      <c r="C189" s="1896">
        <v>7718</v>
      </c>
      <c r="E189" s="1898"/>
    </row>
    <row r="190" spans="1:5" ht="15.75">
      <c r="A190" s="1896">
        <v>7719</v>
      </c>
      <c r="B190" s="1901" t="s">
        <v>194</v>
      </c>
      <c r="C190" s="1896">
        <v>7719</v>
      </c>
      <c r="E190" s="1898"/>
    </row>
    <row r="191" spans="1:5" ht="15.75">
      <c r="A191" s="1896">
        <v>7731</v>
      </c>
      <c r="B191" s="1900" t="s">
        <v>195</v>
      </c>
      <c r="C191" s="1896">
        <v>7731</v>
      </c>
      <c r="E191" s="1898"/>
    </row>
    <row r="192" spans="1:5" ht="15.75">
      <c r="A192" s="1896">
        <v>7732</v>
      </c>
      <c r="B192" s="1901" t="s">
        <v>196</v>
      </c>
      <c r="C192" s="1896">
        <v>7732</v>
      </c>
      <c r="E192" s="1898"/>
    </row>
    <row r="193" spans="1:5" ht="15.75">
      <c r="A193" s="1896">
        <v>7733</v>
      </c>
      <c r="B193" s="1901" t="s">
        <v>197</v>
      </c>
      <c r="C193" s="1896">
        <v>7733</v>
      </c>
      <c r="E193" s="1898"/>
    </row>
    <row r="194" spans="1:5" ht="15.75">
      <c r="A194" s="1896">
        <v>7735</v>
      </c>
      <c r="B194" s="1901" t="s">
        <v>198</v>
      </c>
      <c r="C194" s="1896">
        <v>7735</v>
      </c>
      <c r="E194" s="1898"/>
    </row>
    <row r="195" spans="1:5" ht="15.75">
      <c r="A195" s="1896">
        <v>7736</v>
      </c>
      <c r="B195" s="1900" t="s">
        <v>199</v>
      </c>
      <c r="C195" s="1896">
        <v>7736</v>
      </c>
      <c r="E195" s="1898"/>
    </row>
    <row r="196" spans="1:5" ht="15.75">
      <c r="A196" s="1896">
        <v>7737</v>
      </c>
      <c r="B196" s="1901" t="s">
        <v>200</v>
      </c>
      <c r="C196" s="1896">
        <v>7737</v>
      </c>
      <c r="E196" s="1898"/>
    </row>
    <row r="197" spans="1:5" ht="15.75">
      <c r="A197" s="1896">
        <v>7738</v>
      </c>
      <c r="B197" s="1901" t="s">
        <v>201</v>
      </c>
      <c r="C197" s="1896">
        <v>7738</v>
      </c>
      <c r="E197" s="1898"/>
    </row>
    <row r="198" spans="1:5" ht="15.75">
      <c r="A198" s="1896">
        <v>7739</v>
      </c>
      <c r="B198" s="1905" t="s">
        <v>202</v>
      </c>
      <c r="C198" s="1896">
        <v>7739</v>
      </c>
      <c r="E198" s="1898"/>
    </row>
    <row r="199" spans="1:5" ht="15.75">
      <c r="A199" s="1896">
        <v>7740</v>
      </c>
      <c r="B199" s="1905" t="s">
        <v>203</v>
      </c>
      <c r="C199" s="1896">
        <v>7740</v>
      </c>
      <c r="E199" s="1898"/>
    </row>
    <row r="200" spans="1:5" ht="15.75">
      <c r="A200" s="1896">
        <v>7741</v>
      </c>
      <c r="B200" s="1901" t="s">
        <v>204</v>
      </c>
      <c r="C200" s="1896">
        <v>7741</v>
      </c>
      <c r="E200" s="1898"/>
    </row>
    <row r="201" spans="1:5" ht="15.75">
      <c r="A201" s="1896">
        <v>7742</v>
      </c>
      <c r="B201" s="1901" t="s">
        <v>205</v>
      </c>
      <c r="C201" s="1896">
        <v>7742</v>
      </c>
      <c r="E201" s="1898"/>
    </row>
    <row r="202" spans="1:5" ht="15.75">
      <c r="A202" s="1896">
        <v>7743</v>
      </c>
      <c r="B202" s="1901" t="s">
        <v>206</v>
      </c>
      <c r="C202" s="1896">
        <v>7743</v>
      </c>
      <c r="E202" s="1898"/>
    </row>
    <row r="203" spans="1:5" ht="15.75">
      <c r="A203" s="1896">
        <v>7744</v>
      </c>
      <c r="B203" s="1911" t="s">
        <v>207</v>
      </c>
      <c r="C203" s="1896">
        <v>7744</v>
      </c>
      <c r="E203" s="1898"/>
    </row>
    <row r="204" spans="1:5" ht="15.75">
      <c r="A204" s="1896">
        <v>7745</v>
      </c>
      <c r="B204" s="1901" t="s">
        <v>208</v>
      </c>
      <c r="C204" s="1896">
        <v>7745</v>
      </c>
      <c r="E204" s="1898"/>
    </row>
    <row r="205" spans="1:5" ht="15.75">
      <c r="A205" s="1896">
        <v>7746</v>
      </c>
      <c r="B205" s="1901" t="s">
        <v>209</v>
      </c>
      <c r="C205" s="1896">
        <v>7746</v>
      </c>
      <c r="E205" s="1898"/>
    </row>
    <row r="206" spans="1:5" ht="15.75">
      <c r="A206" s="1896">
        <v>7747</v>
      </c>
      <c r="B206" s="1900" t="s">
        <v>210</v>
      </c>
      <c r="C206" s="1896">
        <v>7747</v>
      </c>
      <c r="E206" s="1898"/>
    </row>
    <row r="207" spans="1:5" ht="15.75">
      <c r="A207" s="1896">
        <v>7748</v>
      </c>
      <c r="B207" s="1903" t="s">
        <v>211</v>
      </c>
      <c r="C207" s="1896">
        <v>7748</v>
      </c>
      <c r="E207" s="1898"/>
    </row>
    <row r="208" spans="1:5" ht="15.75">
      <c r="A208" s="1896">
        <v>7751</v>
      </c>
      <c r="B208" s="1901" t="s">
        <v>212</v>
      </c>
      <c r="C208" s="1896">
        <v>7751</v>
      </c>
      <c r="E208" s="1898"/>
    </row>
    <row r="209" spans="1:5" ht="15.75">
      <c r="A209" s="1896">
        <v>7752</v>
      </c>
      <c r="B209" s="1901" t="s">
        <v>213</v>
      </c>
      <c r="C209" s="1896">
        <v>7752</v>
      </c>
      <c r="E209" s="1898"/>
    </row>
    <row r="210" spans="1:5" ht="15.75">
      <c r="A210" s="1896">
        <v>7755</v>
      </c>
      <c r="B210" s="1902" t="s">
        <v>214</v>
      </c>
      <c r="C210" s="1896">
        <v>7755</v>
      </c>
      <c r="E210" s="1898"/>
    </row>
    <row r="211" spans="1:5" ht="15.75">
      <c r="A211" s="1896">
        <v>7758</v>
      </c>
      <c r="B211" s="1900" t="s">
        <v>215</v>
      </c>
      <c r="C211" s="1896">
        <v>7758</v>
      </c>
      <c r="E211" s="1898"/>
    </row>
    <row r="212" spans="1:5" ht="15.75">
      <c r="A212" s="1896">
        <v>7759</v>
      </c>
      <c r="B212" s="1901" t="s">
        <v>216</v>
      </c>
      <c r="C212" s="1896">
        <v>7759</v>
      </c>
      <c r="E212" s="1898"/>
    </row>
    <row r="213" spans="1:5" ht="15.75">
      <c r="A213" s="1896">
        <v>7761</v>
      </c>
      <c r="B213" s="1900" t="s">
        <v>217</v>
      </c>
      <c r="C213" s="1896">
        <v>7761</v>
      </c>
      <c r="E213" s="1898"/>
    </row>
    <row r="214" spans="1:5" ht="15.75">
      <c r="A214" s="1896">
        <v>7762</v>
      </c>
      <c r="B214" s="1900" t="s">
        <v>218</v>
      </c>
      <c r="C214" s="1896">
        <v>7762</v>
      </c>
      <c r="E214" s="1898"/>
    </row>
    <row r="215" spans="1:5" ht="15.75">
      <c r="A215" s="1896">
        <v>7768</v>
      </c>
      <c r="B215" s="1900" t="s">
        <v>219</v>
      </c>
      <c r="C215" s="1896">
        <v>7768</v>
      </c>
      <c r="E215" s="1898"/>
    </row>
    <row r="216" spans="1:5" ht="15.75">
      <c r="A216" s="1896">
        <v>8801</v>
      </c>
      <c r="B216" s="1903" t="s">
        <v>220</v>
      </c>
      <c r="C216" s="1896">
        <v>8801</v>
      </c>
      <c r="E216" s="1898"/>
    </row>
    <row r="217" spans="1:5" ht="15.75">
      <c r="A217" s="1896">
        <v>8802</v>
      </c>
      <c r="B217" s="1900" t="s">
        <v>221</v>
      </c>
      <c r="C217" s="1896">
        <v>8802</v>
      </c>
      <c r="E217" s="1898"/>
    </row>
    <row r="218" spans="1:5" ht="15.75">
      <c r="A218" s="1896">
        <v>8803</v>
      </c>
      <c r="B218" s="1900" t="s">
        <v>222</v>
      </c>
      <c r="C218" s="1896">
        <v>8803</v>
      </c>
      <c r="E218" s="1898"/>
    </row>
    <row r="219" spans="1:5" ht="15.75">
      <c r="A219" s="1896">
        <v>8804</v>
      </c>
      <c r="B219" s="1900" t="s">
        <v>223</v>
      </c>
      <c r="C219" s="1896">
        <v>8804</v>
      </c>
      <c r="E219" s="1898"/>
    </row>
    <row r="220" spans="1:5" ht="15.75">
      <c r="A220" s="1896">
        <v>8805</v>
      </c>
      <c r="B220" s="1902" t="s">
        <v>224</v>
      </c>
      <c r="C220" s="1896">
        <v>8805</v>
      </c>
      <c r="E220" s="1898"/>
    </row>
    <row r="221" spans="1:5" ht="15.75">
      <c r="A221" s="1896">
        <v>8807</v>
      </c>
      <c r="B221" s="1908" t="s">
        <v>225</v>
      </c>
      <c r="C221" s="1896">
        <v>8807</v>
      </c>
      <c r="E221" s="1898"/>
    </row>
    <row r="222" spans="1:5" ht="15.75">
      <c r="A222" s="1896">
        <v>8808</v>
      </c>
      <c r="B222" s="1901" t="s">
        <v>226</v>
      </c>
      <c r="C222" s="1896">
        <v>8808</v>
      </c>
      <c r="E222" s="1898"/>
    </row>
    <row r="223" spans="1:5" ht="15.75">
      <c r="A223" s="1896">
        <v>8809</v>
      </c>
      <c r="B223" s="1901" t="s">
        <v>227</v>
      </c>
      <c r="C223" s="1896">
        <v>8809</v>
      </c>
      <c r="E223" s="1898"/>
    </row>
    <row r="224" spans="1:5" ht="15.75">
      <c r="A224" s="1896">
        <v>8811</v>
      </c>
      <c r="B224" s="1900" t="s">
        <v>228</v>
      </c>
      <c r="C224" s="1896">
        <v>8811</v>
      </c>
      <c r="E224" s="1898"/>
    </row>
    <row r="225" spans="1:5" ht="15.75">
      <c r="A225" s="1896">
        <v>8813</v>
      </c>
      <c r="B225" s="1901" t="s">
        <v>229</v>
      </c>
      <c r="C225" s="1896">
        <v>8813</v>
      </c>
      <c r="E225" s="1898"/>
    </row>
    <row r="226" spans="1:5" ht="15.75">
      <c r="A226" s="1896">
        <v>8814</v>
      </c>
      <c r="B226" s="1900" t="s">
        <v>230</v>
      </c>
      <c r="C226" s="1896">
        <v>8814</v>
      </c>
      <c r="E226" s="1898"/>
    </row>
    <row r="227" spans="1:5" ht="15.75">
      <c r="A227" s="1896">
        <v>8815</v>
      </c>
      <c r="B227" s="1900" t="s">
        <v>231</v>
      </c>
      <c r="C227" s="1896">
        <v>8815</v>
      </c>
      <c r="E227" s="1898"/>
    </row>
    <row r="228" spans="1:5" ht="15.75">
      <c r="A228" s="1896">
        <v>8816</v>
      </c>
      <c r="B228" s="1901" t="s">
        <v>232</v>
      </c>
      <c r="C228" s="1896">
        <v>8816</v>
      </c>
      <c r="E228" s="1898"/>
    </row>
    <row r="229" spans="1:5" ht="15.75">
      <c r="A229" s="1896">
        <v>8817</v>
      </c>
      <c r="B229" s="1901" t="s">
        <v>233</v>
      </c>
      <c r="C229" s="1896">
        <v>8817</v>
      </c>
      <c r="E229" s="1898"/>
    </row>
    <row r="230" spans="1:5" ht="15.75">
      <c r="A230" s="1896">
        <v>8821</v>
      </c>
      <c r="B230" s="1901" t="s">
        <v>234</v>
      </c>
      <c r="C230" s="1896">
        <v>8821</v>
      </c>
      <c r="E230" s="1898"/>
    </row>
    <row r="231" spans="1:5" ht="15.75">
      <c r="A231" s="1896">
        <v>8824</v>
      </c>
      <c r="B231" s="1903" t="s">
        <v>235</v>
      </c>
      <c r="C231" s="1896">
        <v>8824</v>
      </c>
      <c r="E231" s="1898"/>
    </row>
    <row r="232" spans="1:5" ht="15.75">
      <c r="A232" s="1896">
        <v>8825</v>
      </c>
      <c r="B232" s="1903" t="s">
        <v>236</v>
      </c>
      <c r="C232" s="1896">
        <v>8825</v>
      </c>
      <c r="E232" s="1898"/>
    </row>
    <row r="233" spans="1:5" ht="15.75">
      <c r="A233" s="1896">
        <v>8826</v>
      </c>
      <c r="B233" s="1903" t="s">
        <v>237</v>
      </c>
      <c r="C233" s="1896">
        <v>8826</v>
      </c>
      <c r="E233" s="1898"/>
    </row>
    <row r="234" spans="1:5" ht="15.75">
      <c r="A234" s="1896">
        <v>8827</v>
      </c>
      <c r="B234" s="1903" t="s">
        <v>238</v>
      </c>
      <c r="C234" s="1896">
        <v>8827</v>
      </c>
      <c r="E234" s="1898"/>
    </row>
    <row r="235" spans="1:5" ht="15.75">
      <c r="A235" s="1896">
        <v>8828</v>
      </c>
      <c r="B235" s="1900" t="s">
        <v>239</v>
      </c>
      <c r="C235" s="1896">
        <v>8828</v>
      </c>
      <c r="E235" s="1898"/>
    </row>
    <row r="236" spans="1:5" ht="15.75">
      <c r="A236" s="1896">
        <v>8829</v>
      </c>
      <c r="B236" s="1900" t="s">
        <v>240</v>
      </c>
      <c r="C236" s="1896">
        <v>8829</v>
      </c>
      <c r="E236" s="1898"/>
    </row>
    <row r="237" spans="1:5" ht="15.75">
      <c r="A237" s="1896">
        <v>8831</v>
      </c>
      <c r="B237" s="1900" t="s">
        <v>241</v>
      </c>
      <c r="C237" s="1896">
        <v>8831</v>
      </c>
      <c r="E237" s="1898"/>
    </row>
    <row r="238" spans="1:5" ht="15.75">
      <c r="A238" s="1896">
        <v>8832</v>
      </c>
      <c r="B238" s="1901" t="s">
        <v>242</v>
      </c>
      <c r="C238" s="1896">
        <v>8832</v>
      </c>
      <c r="E238" s="1898"/>
    </row>
    <row r="239" spans="1:5" ht="15.75">
      <c r="A239" s="1896">
        <v>8833</v>
      </c>
      <c r="B239" s="1900" t="s">
        <v>243</v>
      </c>
      <c r="C239" s="1896">
        <v>8833</v>
      </c>
      <c r="E239" s="1898"/>
    </row>
    <row r="240" spans="1:5" ht="15.75">
      <c r="A240" s="1896">
        <v>8834</v>
      </c>
      <c r="B240" s="1901" t="s">
        <v>244</v>
      </c>
      <c r="C240" s="1896">
        <v>8834</v>
      </c>
      <c r="E240" s="1898"/>
    </row>
    <row r="241" spans="1:5" ht="15.75">
      <c r="A241" s="1896">
        <v>8835</v>
      </c>
      <c r="B241" s="1901" t="s">
        <v>245</v>
      </c>
      <c r="C241" s="1896">
        <v>8835</v>
      </c>
      <c r="E241" s="1898"/>
    </row>
    <row r="242" spans="1:5" ht="15.75">
      <c r="A242" s="1896">
        <v>8836</v>
      </c>
      <c r="B242" s="1900" t="s">
        <v>246</v>
      </c>
      <c r="C242" s="1896">
        <v>8836</v>
      </c>
      <c r="E242" s="1898"/>
    </row>
    <row r="243" spans="1:5" ht="15.75">
      <c r="A243" s="1896">
        <v>8837</v>
      </c>
      <c r="B243" s="1900" t="s">
        <v>247</v>
      </c>
      <c r="C243" s="1896">
        <v>8837</v>
      </c>
      <c r="E243" s="1898"/>
    </row>
    <row r="244" spans="1:5" ht="15.75">
      <c r="A244" s="1896">
        <v>8838</v>
      </c>
      <c r="B244" s="1900" t="s">
        <v>248</v>
      </c>
      <c r="C244" s="1896">
        <v>8838</v>
      </c>
      <c r="E244" s="1898"/>
    </row>
    <row r="245" spans="1:5" ht="15.75">
      <c r="A245" s="1896">
        <v>8839</v>
      </c>
      <c r="B245" s="1901" t="s">
        <v>249</v>
      </c>
      <c r="C245" s="1896">
        <v>8839</v>
      </c>
      <c r="E245" s="1898"/>
    </row>
    <row r="246" spans="1:5" ht="15.75">
      <c r="A246" s="1896">
        <v>8845</v>
      </c>
      <c r="B246" s="1902" t="s">
        <v>250</v>
      </c>
      <c r="C246" s="1896">
        <v>8845</v>
      </c>
      <c r="E246" s="1898"/>
    </row>
    <row r="247" spans="1:5" ht="15.75">
      <c r="A247" s="1896">
        <v>8848</v>
      </c>
      <c r="B247" s="1908" t="s">
        <v>251</v>
      </c>
      <c r="C247" s="1896">
        <v>8848</v>
      </c>
      <c r="E247" s="1898"/>
    </row>
    <row r="248" spans="1:5" ht="15.75">
      <c r="A248" s="1896">
        <v>8849</v>
      </c>
      <c r="B248" s="1900" t="s">
        <v>252</v>
      </c>
      <c r="C248" s="1896">
        <v>8849</v>
      </c>
      <c r="E248" s="1898"/>
    </row>
    <row r="249" spans="1:5" ht="15.75">
      <c r="A249" s="1896">
        <v>8851</v>
      </c>
      <c r="B249" s="1900" t="s">
        <v>253</v>
      </c>
      <c r="C249" s="1896">
        <v>8851</v>
      </c>
      <c r="E249" s="1898"/>
    </row>
    <row r="250" spans="1:5" ht="15.75">
      <c r="A250" s="1896">
        <v>8852</v>
      </c>
      <c r="B250" s="1900" t="s">
        <v>254</v>
      </c>
      <c r="C250" s="1896">
        <v>8852</v>
      </c>
      <c r="E250" s="1898"/>
    </row>
    <row r="251" spans="1:5" ht="15.75">
      <c r="A251" s="1896">
        <v>8853</v>
      </c>
      <c r="B251" s="1900" t="s">
        <v>255</v>
      </c>
      <c r="C251" s="1896">
        <v>8853</v>
      </c>
      <c r="E251" s="1898"/>
    </row>
    <row r="252" spans="1:5" ht="15.75">
      <c r="A252" s="1896">
        <v>8855</v>
      </c>
      <c r="B252" s="1902" t="s">
        <v>256</v>
      </c>
      <c r="C252" s="1896">
        <v>8855</v>
      </c>
      <c r="E252" s="1898"/>
    </row>
    <row r="253" spans="1:5" ht="15.75">
      <c r="A253" s="1896">
        <v>8858</v>
      </c>
      <c r="B253" s="1911" t="s">
        <v>257</v>
      </c>
      <c r="C253" s="1896">
        <v>8858</v>
      </c>
      <c r="E253" s="1898"/>
    </row>
    <row r="254" spans="1:5" ht="15.75">
      <c r="A254" s="1896">
        <v>8859</v>
      </c>
      <c r="B254" s="1901" t="s">
        <v>258</v>
      </c>
      <c r="C254" s="1896">
        <v>8859</v>
      </c>
      <c r="E254" s="1898"/>
    </row>
    <row r="255" spans="1:5" ht="15.75">
      <c r="A255" s="1896">
        <v>8861</v>
      </c>
      <c r="B255" s="1900" t="s">
        <v>259</v>
      </c>
      <c r="C255" s="1896">
        <v>8861</v>
      </c>
      <c r="E255" s="1898"/>
    </row>
    <row r="256" spans="1:5" ht="15.75">
      <c r="A256" s="1896">
        <v>8862</v>
      </c>
      <c r="B256" s="1901" t="s">
        <v>260</v>
      </c>
      <c r="C256" s="1896">
        <v>8862</v>
      </c>
      <c r="E256" s="1898"/>
    </row>
    <row r="257" spans="1:5" ht="15.75">
      <c r="A257" s="1896">
        <v>8863</v>
      </c>
      <c r="B257" s="1901" t="s">
        <v>261</v>
      </c>
      <c r="C257" s="1896">
        <v>8863</v>
      </c>
      <c r="E257" s="1898"/>
    </row>
    <row r="258" spans="1:5" ht="15.75">
      <c r="A258" s="1896">
        <v>8864</v>
      </c>
      <c r="B258" s="1900" t="s">
        <v>262</v>
      </c>
      <c r="C258" s="1896">
        <v>8864</v>
      </c>
      <c r="E258" s="1898"/>
    </row>
    <row r="259" spans="1:5" ht="15.75">
      <c r="A259" s="1896">
        <v>8865</v>
      </c>
      <c r="B259" s="1901" t="s">
        <v>263</v>
      </c>
      <c r="C259" s="1896">
        <v>8865</v>
      </c>
      <c r="E259" s="1898"/>
    </row>
    <row r="260" spans="1:5" ht="15.75">
      <c r="A260" s="1896">
        <v>8866</v>
      </c>
      <c r="B260" s="1901" t="s">
        <v>674</v>
      </c>
      <c r="C260" s="1896">
        <v>8866</v>
      </c>
      <c r="E260" s="1898"/>
    </row>
    <row r="261" spans="1:5" ht="15.75">
      <c r="A261" s="1896">
        <v>8867</v>
      </c>
      <c r="B261" s="1901" t="s">
        <v>675</v>
      </c>
      <c r="C261" s="1896">
        <v>8867</v>
      </c>
      <c r="E261" s="1898"/>
    </row>
    <row r="262" spans="1:5" ht="15.75">
      <c r="A262" s="1896">
        <v>8868</v>
      </c>
      <c r="B262" s="1901" t="s">
        <v>676</v>
      </c>
      <c r="C262" s="1896">
        <v>8868</v>
      </c>
      <c r="E262" s="1898"/>
    </row>
    <row r="263" spans="1:5" ht="15.75">
      <c r="A263" s="1896">
        <v>8869</v>
      </c>
      <c r="B263" s="1900" t="s">
        <v>677</v>
      </c>
      <c r="C263" s="1896">
        <v>8869</v>
      </c>
      <c r="E263" s="1898"/>
    </row>
    <row r="264" spans="1:5" ht="15.75">
      <c r="A264" s="1896">
        <v>8871</v>
      </c>
      <c r="B264" s="1901" t="s">
        <v>678</v>
      </c>
      <c r="C264" s="1896">
        <v>8871</v>
      </c>
      <c r="E264" s="1898"/>
    </row>
    <row r="265" spans="1:5" ht="15.75">
      <c r="A265" s="1896">
        <v>8872</v>
      </c>
      <c r="B265" s="1901" t="s">
        <v>271</v>
      </c>
      <c r="C265" s="1896">
        <v>8872</v>
      </c>
      <c r="E265" s="1898"/>
    </row>
    <row r="266" spans="1:5" ht="15.75">
      <c r="A266" s="1896">
        <v>8873</v>
      </c>
      <c r="B266" s="1901" t="s">
        <v>272</v>
      </c>
      <c r="C266" s="1896">
        <v>8873</v>
      </c>
      <c r="E266" s="1898"/>
    </row>
    <row r="267" spans="1:5" ht="15.75">
      <c r="A267" s="1896">
        <v>8875</v>
      </c>
      <c r="B267" s="1901" t="s">
        <v>273</v>
      </c>
      <c r="C267" s="1896">
        <v>8875</v>
      </c>
      <c r="E267" s="1898"/>
    </row>
    <row r="268" spans="1:5" ht="15.75">
      <c r="A268" s="1896">
        <v>8876</v>
      </c>
      <c r="B268" s="1901" t="s">
        <v>274</v>
      </c>
      <c r="C268" s="1896">
        <v>8876</v>
      </c>
      <c r="E268" s="1898"/>
    </row>
    <row r="269" spans="1:5" ht="15.75">
      <c r="A269" s="1896">
        <v>8877</v>
      </c>
      <c r="B269" s="1900" t="s">
        <v>275</v>
      </c>
      <c r="C269" s="1896">
        <v>8877</v>
      </c>
      <c r="E269" s="1898"/>
    </row>
    <row r="270" spans="1:5" ht="15.75">
      <c r="A270" s="1896">
        <v>8878</v>
      </c>
      <c r="B270" s="1911" t="s">
        <v>276</v>
      </c>
      <c r="C270" s="1896">
        <v>8878</v>
      </c>
      <c r="E270" s="1898"/>
    </row>
    <row r="271" spans="1:5" ht="15.75">
      <c r="A271" s="1896">
        <v>8885</v>
      </c>
      <c r="B271" s="1903" t="s">
        <v>277</v>
      </c>
      <c r="C271" s="1896">
        <v>8885</v>
      </c>
      <c r="E271" s="1898"/>
    </row>
    <row r="272" spans="1:5" ht="15.75">
      <c r="A272" s="1896">
        <v>8888</v>
      </c>
      <c r="B272" s="1900" t="s">
        <v>278</v>
      </c>
      <c r="C272" s="1896">
        <v>8888</v>
      </c>
      <c r="E272" s="1898"/>
    </row>
    <row r="273" spans="1:5" ht="15.75">
      <c r="A273" s="1896">
        <v>8897</v>
      </c>
      <c r="B273" s="1900" t="s">
        <v>279</v>
      </c>
      <c r="C273" s="1896">
        <v>8897</v>
      </c>
      <c r="E273" s="1898"/>
    </row>
    <row r="274" spans="1:5" ht="15.75">
      <c r="A274" s="1896">
        <v>8898</v>
      </c>
      <c r="B274" s="1900" t="s">
        <v>280</v>
      </c>
      <c r="C274" s="1896">
        <v>8898</v>
      </c>
      <c r="E274" s="1898"/>
    </row>
    <row r="275" spans="1:5" ht="15.75">
      <c r="A275" s="1896">
        <v>9910</v>
      </c>
      <c r="B275" s="1903" t="s">
        <v>281</v>
      </c>
      <c r="C275" s="1896">
        <v>9910</v>
      </c>
      <c r="E275" s="1898"/>
    </row>
    <row r="276" spans="1:5" ht="15.75">
      <c r="A276" s="1896">
        <v>9997</v>
      </c>
      <c r="B276" s="1900" t="s">
        <v>282</v>
      </c>
      <c r="C276" s="1896">
        <v>9997</v>
      </c>
      <c r="E276" s="1898"/>
    </row>
    <row r="277" spans="1:5" ht="15.75">
      <c r="A277" s="1896">
        <v>9998</v>
      </c>
      <c r="B277" s="1900" t="s">
        <v>283</v>
      </c>
      <c r="C277" s="1896">
        <v>9998</v>
      </c>
      <c r="E277" s="1898"/>
    </row>
    <row r="282" spans="1:5">
      <c r="A282" s="1965" t="s">
        <v>1274</v>
      </c>
      <c r="B282" s="1966" t="s">
        <v>1279</v>
      </c>
    </row>
    <row r="283" spans="1:5">
      <c r="A283" s="1967" t="s">
        <v>284</v>
      </c>
      <c r="B283" s="1968"/>
    </row>
    <row r="284" spans="1:5">
      <c r="A284" s="1969" t="s">
        <v>1467</v>
      </c>
      <c r="B284" s="1970"/>
    </row>
    <row r="285" spans="1:5">
      <c r="A285" s="1971" t="s">
        <v>1456</v>
      </c>
      <c r="B285" s="1972" t="s">
        <v>1468</v>
      </c>
    </row>
    <row r="286" spans="1:5">
      <c r="A286" s="1971" t="s">
        <v>1457</v>
      </c>
      <c r="B286" s="1972" t="s">
        <v>1469</v>
      </c>
    </row>
    <row r="287" spans="1:5">
      <c r="A287" s="1971" t="s">
        <v>1458</v>
      </c>
      <c r="B287" s="1972" t="s">
        <v>1470</v>
      </c>
    </row>
    <row r="288" spans="1:5">
      <c r="A288" s="1971" t="s">
        <v>1459</v>
      </c>
      <c r="B288" s="1972" t="s">
        <v>1471</v>
      </c>
    </row>
    <row r="289" spans="1:2">
      <c r="A289" s="1971" t="s">
        <v>1460</v>
      </c>
      <c r="B289" s="1973" t="s">
        <v>1472</v>
      </c>
    </row>
    <row r="290" spans="1:2">
      <c r="A290" s="1971" t="s">
        <v>1461</v>
      </c>
      <c r="B290" s="1972" t="s">
        <v>1473</v>
      </c>
    </row>
    <row r="291" spans="1:2">
      <c r="A291" s="1971" t="s">
        <v>1462</v>
      </c>
      <c r="B291" s="1972" t="s">
        <v>1474</v>
      </c>
    </row>
    <row r="292" spans="1:2">
      <c r="A292" s="1971" t="s">
        <v>1463</v>
      </c>
      <c r="B292" s="1973" t="s">
        <v>1475</v>
      </c>
    </row>
    <row r="293" spans="1:2">
      <c r="A293" s="1971" t="s">
        <v>1464</v>
      </c>
      <c r="B293" s="1972" t="s">
        <v>1476</v>
      </c>
    </row>
    <row r="294" spans="1:2">
      <c r="A294" s="1971" t="s">
        <v>1465</v>
      </c>
      <c r="B294" s="1972" t="s">
        <v>1477</v>
      </c>
    </row>
    <row r="295" spans="1:2">
      <c r="A295" s="1971" t="s">
        <v>1466</v>
      </c>
      <c r="B295" s="1973" t="s">
        <v>1478</v>
      </c>
    </row>
    <row r="296" spans="1:2">
      <c r="A296" s="1971" t="s">
        <v>1479</v>
      </c>
      <c r="B296" s="1974">
        <v>98315</v>
      </c>
    </row>
    <row r="297" spans="1:2">
      <c r="A297" s="1969" t="s">
        <v>1480</v>
      </c>
      <c r="B297" s="1975"/>
    </row>
    <row r="298" spans="1:2">
      <c r="A298" s="1971" t="s">
        <v>1481</v>
      </c>
      <c r="B298" s="1976" t="s">
        <v>285</v>
      </c>
    </row>
    <row r="299" spans="1:2">
      <c r="A299" s="1971" t="s">
        <v>2242</v>
      </c>
      <c r="B299" s="1976" t="s">
        <v>286</v>
      </c>
    </row>
    <row r="300" spans="1:2">
      <c r="A300" s="1971" t="s">
        <v>1482</v>
      </c>
      <c r="B300" s="1976" t="s">
        <v>287</v>
      </c>
    </row>
    <row r="301" spans="1:2">
      <c r="A301" s="1971" t="s">
        <v>1483</v>
      </c>
      <c r="B301" s="1976" t="s">
        <v>288</v>
      </c>
    </row>
    <row r="302" spans="1:2">
      <c r="A302" s="1971" t="s">
        <v>1484</v>
      </c>
      <c r="B302" s="1976" t="s">
        <v>289</v>
      </c>
    </row>
    <row r="303" spans="1:2">
      <c r="A303" s="1971" t="s">
        <v>2243</v>
      </c>
      <c r="B303" s="1976" t="s">
        <v>290</v>
      </c>
    </row>
    <row r="304" spans="1:2">
      <c r="A304" s="1971" t="s">
        <v>1485</v>
      </c>
      <c r="B304" s="1976" t="s">
        <v>1486</v>
      </c>
    </row>
    <row r="305" spans="1:2">
      <c r="A305" s="1971" t="s">
        <v>1487</v>
      </c>
      <c r="B305" s="1976" t="s">
        <v>291</v>
      </c>
    </row>
    <row r="306" spans="1:2">
      <c r="A306" s="1971" t="s">
        <v>1488</v>
      </c>
      <c r="B306" s="1976" t="s">
        <v>292</v>
      </c>
    </row>
    <row r="309" spans="1:2">
      <c r="A309" s="1888" t="s">
        <v>1274</v>
      </c>
      <c r="B309" s="1889" t="s">
        <v>1278</v>
      </c>
    </row>
    <row r="310" spans="1:2" ht="15.75">
      <c r="A310" s="1888"/>
      <c r="B310" s="1889" t="s">
        <v>1275</v>
      </c>
    </row>
    <row r="311" spans="1:2" ht="19.5">
      <c r="A311" s="1888"/>
      <c r="B311" s="1889" t="s">
        <v>1276</v>
      </c>
    </row>
    <row r="312" spans="1:2" ht="16.5">
      <c r="A312" s="1914" t="s">
        <v>1722</v>
      </c>
      <c r="B312" s="1915" t="s">
        <v>293</v>
      </c>
    </row>
    <row r="313" spans="1:2" ht="16.5">
      <c r="A313" s="1914" t="s">
        <v>1723</v>
      </c>
      <c r="B313" s="1915" t="s">
        <v>294</v>
      </c>
    </row>
    <row r="314" spans="1:2" ht="16.5">
      <c r="A314" s="1914" t="s">
        <v>1724</v>
      </c>
      <c r="B314" s="1915" t="s">
        <v>295</v>
      </c>
    </row>
    <row r="315" spans="1:2" ht="16.5">
      <c r="A315" s="1914" t="s">
        <v>1725</v>
      </c>
      <c r="B315" s="1915" t="s">
        <v>296</v>
      </c>
    </row>
    <row r="316" spans="1:2" ht="16.5">
      <c r="A316" s="1914" t="s">
        <v>1726</v>
      </c>
      <c r="B316" s="1915" t="s">
        <v>297</v>
      </c>
    </row>
    <row r="317" spans="1:2" ht="16.5">
      <c r="A317" s="1914" t="s">
        <v>1727</v>
      </c>
      <c r="B317" s="1915" t="s">
        <v>298</v>
      </c>
    </row>
    <row r="318" spans="1:2" ht="16.5">
      <c r="A318" s="1914" t="s">
        <v>1735</v>
      </c>
      <c r="B318" s="1915" t="s">
        <v>299</v>
      </c>
    </row>
    <row r="319" spans="1:2" ht="16.5">
      <c r="A319" s="1914" t="s">
        <v>1736</v>
      </c>
      <c r="B319" s="1915" t="s">
        <v>300</v>
      </c>
    </row>
    <row r="320" spans="1:2" ht="16.5">
      <c r="A320" s="1914" t="s">
        <v>1737</v>
      </c>
      <c r="B320" s="1915" t="s">
        <v>301</v>
      </c>
    </row>
    <row r="321" spans="1:2" ht="16.5">
      <c r="A321" s="1914" t="s">
        <v>1738</v>
      </c>
      <c r="B321" s="1915" t="s">
        <v>302</v>
      </c>
    </row>
    <row r="322" spans="1:2" ht="16.5">
      <c r="A322" s="1914" t="s">
        <v>1739</v>
      </c>
      <c r="B322" s="1915" t="s">
        <v>303</v>
      </c>
    </row>
    <row r="323" spans="1:2" ht="16.5">
      <c r="A323" s="1914" t="s">
        <v>1740</v>
      </c>
      <c r="B323" s="1916" t="s">
        <v>304</v>
      </c>
    </row>
    <row r="324" spans="1:2" ht="16.5">
      <c r="A324" s="1914" t="s">
        <v>1741</v>
      </c>
      <c r="B324" s="1916" t="s">
        <v>305</v>
      </c>
    </row>
    <row r="325" spans="1:2" ht="16.5">
      <c r="A325" s="1914" t="s">
        <v>1742</v>
      </c>
      <c r="B325" s="1915" t="s">
        <v>306</v>
      </c>
    </row>
    <row r="326" spans="1:2" ht="16.5">
      <c r="A326" s="1914" t="s">
        <v>1743</v>
      </c>
      <c r="B326" s="1915" t="s">
        <v>307</v>
      </c>
    </row>
    <row r="327" spans="1:2" ht="16.5">
      <c r="A327" s="1914" t="s">
        <v>1744</v>
      </c>
      <c r="B327" s="1915" t="s">
        <v>308</v>
      </c>
    </row>
    <row r="328" spans="1:2" ht="16.5">
      <c r="A328" s="1914" t="s">
        <v>1745</v>
      </c>
      <c r="B328" s="1915" t="s">
        <v>1293</v>
      </c>
    </row>
    <row r="329" spans="1:2" ht="16.5">
      <c r="A329" s="1914" t="s">
        <v>1746</v>
      </c>
      <c r="B329" s="1915" t="s">
        <v>1295</v>
      </c>
    </row>
    <row r="330" spans="1:2" ht="16.5">
      <c r="A330" s="1914" t="s">
        <v>1747</v>
      </c>
      <c r="B330" s="1915" t="s">
        <v>2169</v>
      </c>
    </row>
    <row r="331" spans="1:2" ht="16.5">
      <c r="A331" s="1914" t="s">
        <v>1748</v>
      </c>
      <c r="B331" s="1915" t="s">
        <v>309</v>
      </c>
    </row>
    <row r="332" spans="1:2" ht="16.5">
      <c r="A332" s="1914" t="s">
        <v>1749</v>
      </c>
      <c r="B332" s="1915" t="s">
        <v>1296</v>
      </c>
    </row>
    <row r="333" spans="1:2" ht="16.5">
      <c r="A333" s="1914" t="s">
        <v>1750</v>
      </c>
      <c r="B333" s="1915" t="s">
        <v>310</v>
      </c>
    </row>
    <row r="334" spans="1:2" ht="16.5">
      <c r="A334" s="1914" t="s">
        <v>1751</v>
      </c>
      <c r="B334" s="1915" t="s">
        <v>311</v>
      </c>
    </row>
    <row r="335" spans="1:2" ht="31.5">
      <c r="A335" s="1917" t="s">
        <v>1752</v>
      </c>
      <c r="B335" s="1918" t="s">
        <v>702</v>
      </c>
    </row>
    <row r="336" spans="1:2" ht="16.5">
      <c r="A336" s="1919" t="s">
        <v>1753</v>
      </c>
      <c r="B336" s="1920" t="s">
        <v>703</v>
      </c>
    </row>
    <row r="337" spans="1:2" ht="16.5">
      <c r="A337" s="1919" t="s">
        <v>1754</v>
      </c>
      <c r="B337" s="1920" t="s">
        <v>704</v>
      </c>
    </row>
    <row r="338" spans="1:2" ht="16.5">
      <c r="A338" s="1919" t="s">
        <v>1755</v>
      </c>
      <c r="B338" s="1920" t="s">
        <v>1451</v>
      </c>
    </row>
    <row r="339" spans="1:2" ht="16.5">
      <c r="A339" s="1914" t="s">
        <v>1756</v>
      </c>
      <c r="B339" s="1920" t="s">
        <v>2215</v>
      </c>
    </row>
    <row r="340" spans="1:2" ht="16.5">
      <c r="A340" s="1914" t="s">
        <v>1757</v>
      </c>
      <c r="B340" s="1915" t="s">
        <v>705</v>
      </c>
    </row>
    <row r="341" spans="1:2" ht="16.5">
      <c r="A341" s="1914" t="s">
        <v>1758</v>
      </c>
      <c r="B341" s="1915" t="s">
        <v>1452</v>
      </c>
    </row>
    <row r="342" spans="1:2" ht="16.5">
      <c r="A342" s="1914" t="s">
        <v>1759</v>
      </c>
      <c r="B342" s="1915" t="s">
        <v>706</v>
      </c>
    </row>
    <row r="343" spans="1:2" ht="16.5">
      <c r="A343" s="1914" t="s">
        <v>1760</v>
      </c>
      <c r="B343" s="1915" t="s">
        <v>707</v>
      </c>
    </row>
    <row r="344" spans="1:2" ht="16.5">
      <c r="A344" s="1914" t="s">
        <v>1761</v>
      </c>
      <c r="B344" s="1915" t="s">
        <v>708</v>
      </c>
    </row>
    <row r="345" spans="1:2" ht="16.5">
      <c r="A345" s="1914" t="s">
        <v>1762</v>
      </c>
      <c r="B345" s="1920" t="s">
        <v>709</v>
      </c>
    </row>
    <row r="346" spans="1:2" ht="16.5">
      <c r="A346" s="1914" t="s">
        <v>1763</v>
      </c>
      <c r="B346" s="1920" t="s">
        <v>710</v>
      </c>
    </row>
    <row r="347" spans="1:2" ht="16.5">
      <c r="A347" s="1914" t="s">
        <v>1764</v>
      </c>
      <c r="B347" s="1920" t="s">
        <v>1441</v>
      </c>
    </row>
    <row r="348" spans="1:2" ht="16.5">
      <c r="A348" s="1914" t="s">
        <v>1765</v>
      </c>
      <c r="B348" s="1915" t="s">
        <v>711</v>
      </c>
    </row>
    <row r="349" spans="1:2" ht="16.5">
      <c r="A349" s="1914" t="s">
        <v>1766</v>
      </c>
      <c r="B349" s="1915" t="s">
        <v>712</v>
      </c>
    </row>
    <row r="350" spans="1:2" ht="16.5">
      <c r="A350" s="1914" t="s">
        <v>1767</v>
      </c>
      <c r="B350" s="1920" t="s">
        <v>713</v>
      </c>
    </row>
    <row r="351" spans="1:2" ht="16.5">
      <c r="A351" s="1914" t="s">
        <v>1768</v>
      </c>
      <c r="B351" s="1915" t="s">
        <v>714</v>
      </c>
    </row>
    <row r="352" spans="1:2" ht="16.5">
      <c r="A352" s="1914" t="s">
        <v>1769</v>
      </c>
      <c r="B352" s="1915" t="s">
        <v>715</v>
      </c>
    </row>
    <row r="353" spans="1:256" ht="16.5">
      <c r="A353" s="1914" t="s">
        <v>1770</v>
      </c>
      <c r="B353" s="1915" t="s">
        <v>716</v>
      </c>
    </row>
    <row r="354" spans="1:256" ht="16.5">
      <c r="A354" s="1914" t="s">
        <v>1771</v>
      </c>
      <c r="B354" s="1915" t="s">
        <v>717</v>
      </c>
    </row>
    <row r="355" spans="1:256" ht="16.5">
      <c r="A355" s="1914" t="s">
        <v>1772</v>
      </c>
      <c r="B355" s="1915" t="s">
        <v>1294</v>
      </c>
    </row>
    <row r="356" spans="1:256" ht="16.5">
      <c r="A356" s="1914" t="s">
        <v>2170</v>
      </c>
      <c r="B356" s="1915" t="s">
        <v>2171</v>
      </c>
    </row>
    <row r="357" spans="1:256" ht="16.5">
      <c r="A357" s="1914" t="s">
        <v>1773</v>
      </c>
      <c r="B357" s="1915" t="s">
        <v>718</v>
      </c>
    </row>
    <row r="358" spans="1:256" ht="16.5">
      <c r="A358" s="1914" t="s">
        <v>1774</v>
      </c>
      <c r="B358" s="1915" t="s">
        <v>719</v>
      </c>
    </row>
    <row r="359" spans="1:256" ht="16.5">
      <c r="A359" s="1921" t="s">
        <v>1775</v>
      </c>
      <c r="B359" s="1922" t="s">
        <v>720</v>
      </c>
    </row>
    <row r="360" spans="1:256" ht="16.5">
      <c r="A360" s="1921" t="s">
        <v>1776</v>
      </c>
      <c r="B360" s="1922" t="s">
        <v>721</v>
      </c>
    </row>
    <row r="361" spans="1:256" ht="16.5">
      <c r="A361" s="1921" t="s">
        <v>1777</v>
      </c>
      <c r="B361" s="1922" t="s">
        <v>722</v>
      </c>
    </row>
    <row r="362" spans="1:256" ht="16.5">
      <c r="A362" s="1914" t="s">
        <v>1778</v>
      </c>
      <c r="B362" s="1915" t="s">
        <v>723</v>
      </c>
    </row>
    <row r="363" spans="1:256" ht="19.5">
      <c r="A363" s="1923"/>
      <c r="B363" s="1924" t="s">
        <v>1277</v>
      </c>
      <c r="D363" s="1925"/>
      <c r="E363" s="1925"/>
      <c r="F363" s="1925"/>
      <c r="G363" s="1925"/>
      <c r="H363" s="1925"/>
      <c r="I363" s="1925"/>
      <c r="J363" s="1925"/>
      <c r="K363" s="1925"/>
      <c r="L363" s="1925"/>
      <c r="M363" s="1925"/>
      <c r="N363" s="1925"/>
      <c r="O363" s="1925"/>
      <c r="P363" s="1925"/>
      <c r="Q363" s="1925"/>
      <c r="R363" s="1925"/>
      <c r="S363" s="1925"/>
      <c r="T363" s="1925"/>
      <c r="U363" s="1925"/>
      <c r="V363" s="1925"/>
      <c r="W363" s="1925"/>
      <c r="X363" s="1925"/>
      <c r="Y363" s="1925"/>
      <c r="Z363" s="1925"/>
      <c r="AA363" s="1925"/>
      <c r="AB363" s="1925"/>
      <c r="AC363" s="1925"/>
      <c r="AD363" s="1925"/>
      <c r="AE363" s="1925"/>
      <c r="AF363" s="1925"/>
      <c r="AG363" s="1925"/>
      <c r="AH363" s="1925"/>
      <c r="AI363" s="1925"/>
      <c r="AJ363" s="1925"/>
      <c r="AK363" s="1925"/>
      <c r="AL363" s="1925"/>
      <c r="AM363" s="1925"/>
      <c r="AN363" s="1925"/>
      <c r="AO363" s="1925"/>
      <c r="AP363" s="1925"/>
      <c r="AQ363" s="1925"/>
      <c r="AR363" s="1925"/>
      <c r="AS363" s="1925"/>
      <c r="AT363" s="1925"/>
      <c r="AU363" s="1925"/>
      <c r="AV363" s="1925"/>
      <c r="AW363" s="1925"/>
      <c r="AX363" s="1925"/>
      <c r="AY363" s="1925"/>
      <c r="AZ363" s="1925"/>
      <c r="BA363" s="1925"/>
      <c r="BB363" s="1925"/>
      <c r="BC363" s="1925"/>
      <c r="BD363" s="1925"/>
      <c r="BE363" s="1925"/>
      <c r="BF363" s="1925"/>
      <c r="BG363" s="1925"/>
      <c r="BH363" s="1925"/>
      <c r="BI363" s="1925"/>
      <c r="BJ363" s="1925"/>
      <c r="BK363" s="1925"/>
      <c r="BL363" s="1925"/>
      <c r="BM363" s="1925"/>
      <c r="BN363" s="1925"/>
      <c r="BO363" s="1925"/>
      <c r="BP363" s="1925"/>
      <c r="BQ363" s="1925"/>
      <c r="BR363" s="1925"/>
      <c r="BS363" s="1925"/>
      <c r="BT363" s="1925"/>
      <c r="BU363" s="1925"/>
      <c r="BV363" s="1925"/>
      <c r="BW363" s="1925"/>
      <c r="BX363" s="1925"/>
      <c r="BY363" s="1925"/>
      <c r="BZ363" s="1925"/>
      <c r="CA363" s="1925"/>
      <c r="CB363" s="1925"/>
      <c r="CC363" s="1925"/>
      <c r="CD363" s="1925"/>
      <c r="CE363" s="1925"/>
      <c r="CF363" s="1925"/>
      <c r="CG363" s="1925"/>
      <c r="CH363" s="1925"/>
      <c r="CI363" s="1925"/>
      <c r="CJ363" s="1925"/>
      <c r="CK363" s="1925"/>
      <c r="CL363" s="1925"/>
      <c r="CM363" s="1925"/>
      <c r="CN363" s="1925"/>
      <c r="CO363" s="1925"/>
      <c r="CP363" s="1925"/>
      <c r="CQ363" s="1925"/>
      <c r="CR363" s="1925"/>
      <c r="CS363" s="1925"/>
      <c r="CT363" s="1925"/>
      <c r="CU363" s="1925"/>
      <c r="CV363" s="1925"/>
      <c r="CW363" s="1925"/>
      <c r="CX363" s="1925"/>
      <c r="CY363" s="1925"/>
      <c r="CZ363" s="1925"/>
      <c r="DA363" s="1925"/>
      <c r="DB363" s="1925"/>
      <c r="DC363" s="1925"/>
      <c r="DD363" s="1925"/>
      <c r="DE363" s="1925"/>
      <c r="DF363" s="1925"/>
      <c r="DG363" s="1925"/>
      <c r="DH363" s="1925"/>
      <c r="DI363" s="1925"/>
      <c r="DJ363" s="1925"/>
      <c r="DK363" s="1925"/>
      <c r="DL363" s="1925"/>
      <c r="DM363" s="1925"/>
      <c r="DN363" s="1925"/>
      <c r="DO363" s="1925"/>
      <c r="DP363" s="1925"/>
      <c r="DQ363" s="1925"/>
      <c r="DR363" s="1925"/>
      <c r="DS363" s="1925"/>
      <c r="DT363" s="1925"/>
      <c r="DU363" s="1925"/>
      <c r="DV363" s="1925"/>
      <c r="DW363" s="1925"/>
      <c r="DX363" s="1925"/>
      <c r="DY363" s="1925"/>
      <c r="DZ363" s="1925"/>
      <c r="EA363" s="1925"/>
      <c r="EB363" s="1925"/>
      <c r="EC363" s="1925"/>
      <c r="ED363" s="1925"/>
      <c r="EE363" s="1925"/>
      <c r="EF363" s="1925"/>
      <c r="EG363" s="1925"/>
      <c r="EH363" s="1925"/>
      <c r="EI363" s="1925"/>
      <c r="EJ363" s="1925"/>
      <c r="EK363" s="1925"/>
      <c r="EL363" s="1925"/>
      <c r="EM363" s="1925"/>
      <c r="EN363" s="1925"/>
      <c r="EO363" s="1925"/>
      <c r="EP363" s="1925"/>
      <c r="EQ363" s="1925"/>
      <c r="ER363" s="1925"/>
      <c r="ES363" s="1925"/>
      <c r="ET363" s="1925"/>
      <c r="EU363" s="1925"/>
      <c r="EV363" s="1925"/>
      <c r="EW363" s="1925"/>
      <c r="EX363" s="1925"/>
      <c r="EY363" s="1925"/>
      <c r="EZ363" s="1925"/>
      <c r="FA363" s="1925"/>
      <c r="FB363" s="1925"/>
      <c r="FC363" s="1925"/>
      <c r="FD363" s="1925"/>
      <c r="FE363" s="1925"/>
      <c r="FF363" s="1925"/>
      <c r="FG363" s="1925"/>
      <c r="FH363" s="1925"/>
      <c r="FI363" s="1925"/>
      <c r="FJ363" s="1925"/>
      <c r="FK363" s="1925"/>
      <c r="FL363" s="1925"/>
      <c r="FM363" s="1925"/>
      <c r="FN363" s="1925"/>
      <c r="FO363" s="1925"/>
      <c r="FP363" s="1925"/>
      <c r="FQ363" s="1925"/>
      <c r="FR363" s="1925"/>
      <c r="FS363" s="1925"/>
      <c r="FT363" s="1925"/>
      <c r="FU363" s="1925"/>
      <c r="FV363" s="1925"/>
      <c r="FW363" s="1925"/>
      <c r="FX363" s="1925"/>
      <c r="FY363" s="1925"/>
      <c r="FZ363" s="1925"/>
      <c r="GA363" s="1925"/>
      <c r="GB363" s="1925"/>
      <c r="GC363" s="1925"/>
      <c r="GD363" s="1925"/>
      <c r="GE363" s="1925"/>
      <c r="GF363" s="1925"/>
      <c r="GG363" s="1925"/>
      <c r="GH363" s="1925"/>
      <c r="GI363" s="1925"/>
      <c r="GJ363" s="1925"/>
      <c r="GK363" s="1925"/>
      <c r="GL363" s="1925"/>
      <c r="GM363" s="1925"/>
      <c r="GN363" s="1925"/>
      <c r="GO363" s="1925"/>
      <c r="GP363" s="1925"/>
      <c r="GQ363" s="1925"/>
      <c r="GR363" s="1925"/>
      <c r="GS363" s="1925"/>
      <c r="GT363" s="1925"/>
      <c r="GU363" s="1925"/>
      <c r="GV363" s="1925"/>
      <c r="GW363" s="1925"/>
      <c r="GX363" s="1925"/>
      <c r="GY363" s="1925"/>
      <c r="GZ363" s="1925"/>
      <c r="HA363" s="1925"/>
      <c r="HB363" s="1925"/>
      <c r="HC363" s="1925"/>
      <c r="HD363" s="1925"/>
      <c r="HE363" s="1925"/>
      <c r="HF363" s="1925"/>
      <c r="HG363" s="1925"/>
      <c r="HH363" s="1925"/>
      <c r="HI363" s="1925"/>
      <c r="HJ363" s="1925"/>
      <c r="HK363" s="1925"/>
      <c r="HL363" s="1925"/>
      <c r="HM363" s="1925"/>
      <c r="HN363" s="1925"/>
      <c r="HO363" s="1925"/>
      <c r="HP363" s="1925"/>
      <c r="HQ363" s="1925"/>
      <c r="HR363" s="1925"/>
      <c r="HS363" s="1925"/>
      <c r="HT363" s="1925"/>
      <c r="HU363" s="1925"/>
      <c r="HV363" s="1925"/>
      <c r="HW363" s="1925"/>
      <c r="HX363" s="1925"/>
      <c r="HY363" s="1925"/>
      <c r="HZ363" s="1925"/>
      <c r="IA363" s="1925"/>
      <c r="IB363" s="1925"/>
      <c r="IC363" s="1925"/>
      <c r="ID363" s="1925"/>
      <c r="IE363" s="1925"/>
      <c r="IF363" s="1925"/>
      <c r="IG363" s="1925"/>
      <c r="IH363" s="1925"/>
      <c r="II363" s="1925"/>
      <c r="IJ363" s="1925"/>
      <c r="IK363" s="1925"/>
      <c r="IL363" s="1925"/>
      <c r="IM363" s="1925"/>
      <c r="IN363" s="1925"/>
      <c r="IO363" s="1925"/>
      <c r="IP363" s="1925"/>
      <c r="IQ363" s="1925"/>
      <c r="IR363" s="1925"/>
      <c r="IS363" s="1925"/>
      <c r="IT363" s="1925"/>
      <c r="IU363" s="1925"/>
      <c r="IV363" s="1925"/>
    </row>
    <row r="364" spans="1:256" ht="18.75">
      <c r="A364" s="1926"/>
      <c r="B364" s="1927" t="s">
        <v>724</v>
      </c>
    </row>
    <row r="365" spans="1:256" ht="18.75">
      <c r="A365" s="1926"/>
      <c r="B365" s="1928" t="s">
        <v>725</v>
      </c>
    </row>
    <row r="366" spans="1:256" ht="18.75">
      <c r="A366" s="1929" t="s">
        <v>1779</v>
      </c>
      <c r="B366" s="1930" t="s">
        <v>726</v>
      </c>
    </row>
    <row r="367" spans="1:256" ht="18.75">
      <c r="A367" s="1929" t="s">
        <v>1780</v>
      </c>
      <c r="B367" s="1930" t="s">
        <v>727</v>
      </c>
    </row>
    <row r="368" spans="1:256" ht="18.75">
      <c r="A368" s="1929" t="s">
        <v>1781</v>
      </c>
      <c r="B368" s="1930" t="s">
        <v>728</v>
      </c>
    </row>
    <row r="369" spans="1:5" ht="18.75">
      <c r="A369" s="1929" t="s">
        <v>1782</v>
      </c>
      <c r="B369" s="1930" t="s">
        <v>729</v>
      </c>
    </row>
    <row r="370" spans="1:5" ht="18.75">
      <c r="A370" s="1929" t="s">
        <v>1783</v>
      </c>
      <c r="B370" s="1930" t="s">
        <v>352</v>
      </c>
    </row>
    <row r="371" spans="1:5" ht="18.75">
      <c r="A371" s="1929" t="s">
        <v>1784</v>
      </c>
      <c r="B371" s="1930" t="s">
        <v>353</v>
      </c>
    </row>
    <row r="372" spans="1:5" ht="18.75">
      <c r="A372" s="1929" t="s">
        <v>1785</v>
      </c>
      <c r="B372" s="1930" t="s">
        <v>354</v>
      </c>
    </row>
    <row r="373" spans="1:5" ht="18.75">
      <c r="A373" s="1929" t="s">
        <v>1786</v>
      </c>
      <c r="B373" s="1931" t="s">
        <v>355</v>
      </c>
    </row>
    <row r="374" spans="1:5" ht="18.75">
      <c r="A374" s="1929" t="s">
        <v>1787</v>
      </c>
      <c r="B374" s="1931" t="s">
        <v>356</v>
      </c>
    </row>
    <row r="375" spans="1:5" ht="18.75">
      <c r="A375" s="1929" t="s">
        <v>1788</v>
      </c>
      <c r="B375" s="1931" t="s">
        <v>357</v>
      </c>
    </row>
    <row r="376" spans="1:5" ht="18.75">
      <c r="A376" s="1929" t="s">
        <v>1789</v>
      </c>
      <c r="B376" s="1932" t="s">
        <v>358</v>
      </c>
    </row>
    <row r="377" spans="1:5" ht="18.75">
      <c r="A377" s="1929" t="s">
        <v>1790</v>
      </c>
      <c r="B377" s="1932" t="s">
        <v>359</v>
      </c>
    </row>
    <row r="378" spans="1:5" ht="18.75">
      <c r="A378" s="1929" t="s">
        <v>1791</v>
      </c>
      <c r="B378" s="1931" t="s">
        <v>360</v>
      </c>
    </row>
    <row r="379" spans="1:5" ht="18.75">
      <c r="A379" s="1929" t="s">
        <v>1792</v>
      </c>
      <c r="B379" s="1931" t="s">
        <v>361</v>
      </c>
      <c r="C379" s="1933" t="s">
        <v>362</v>
      </c>
      <c r="D379" s="1934"/>
      <c r="E379" s="1935"/>
    </row>
    <row r="380" spans="1:5" ht="18.75">
      <c r="A380" s="1929" t="s">
        <v>1793</v>
      </c>
      <c r="B380" s="1930" t="s">
        <v>363</v>
      </c>
      <c r="C380" s="1933" t="s">
        <v>362</v>
      </c>
      <c r="D380" s="1934"/>
      <c r="E380" s="1935"/>
    </row>
    <row r="381" spans="1:5" ht="18.75">
      <c r="A381" s="1929" t="s">
        <v>1794</v>
      </c>
      <c r="B381" s="1931" t="s">
        <v>364</v>
      </c>
      <c r="C381" s="1933" t="s">
        <v>362</v>
      </c>
      <c r="D381" s="1934"/>
      <c r="E381" s="1935"/>
    </row>
    <row r="382" spans="1:5" ht="18.75">
      <c r="A382" s="1929" t="s">
        <v>1795</v>
      </c>
      <c r="B382" s="1931" t="s">
        <v>365</v>
      </c>
      <c r="C382" s="1933" t="s">
        <v>362</v>
      </c>
      <c r="D382" s="1934"/>
      <c r="E382" s="1935"/>
    </row>
    <row r="383" spans="1:5" ht="18.75">
      <c r="A383" s="1929" t="s">
        <v>1796</v>
      </c>
      <c r="B383" s="1931" t="s">
        <v>366</v>
      </c>
      <c r="C383" s="1933" t="s">
        <v>362</v>
      </c>
      <c r="D383" s="1934"/>
      <c r="E383" s="1935"/>
    </row>
    <row r="384" spans="1:5" ht="18.75">
      <c r="A384" s="1929" t="s">
        <v>1797</v>
      </c>
      <c r="B384" s="1931" t="s">
        <v>367</v>
      </c>
      <c r="C384" s="1933" t="s">
        <v>362</v>
      </c>
      <c r="D384" s="1934"/>
      <c r="E384" s="1935"/>
    </row>
    <row r="385" spans="1:5" ht="18.75">
      <c r="A385" s="1929" t="s">
        <v>1798</v>
      </c>
      <c r="B385" s="1931" t="s">
        <v>368</v>
      </c>
      <c r="C385" s="1933" t="s">
        <v>362</v>
      </c>
      <c r="D385" s="1934"/>
      <c r="E385" s="1935"/>
    </row>
    <row r="386" spans="1:5" ht="18.75">
      <c r="A386" s="1929" t="s">
        <v>1799</v>
      </c>
      <c r="B386" s="1931" t="s">
        <v>369</v>
      </c>
      <c r="C386" s="1933" t="s">
        <v>362</v>
      </c>
      <c r="D386" s="1934"/>
      <c r="E386" s="1935"/>
    </row>
    <row r="387" spans="1:5" ht="18.75">
      <c r="A387" s="1929" t="s">
        <v>1800</v>
      </c>
      <c r="B387" s="1930" t="s">
        <v>370</v>
      </c>
      <c r="C387" s="1933" t="s">
        <v>362</v>
      </c>
      <c r="D387" s="1934"/>
      <c r="E387" s="1935"/>
    </row>
    <row r="388" spans="1:5" ht="18.75">
      <c r="A388" s="1929" t="s">
        <v>1801</v>
      </c>
      <c r="B388" s="1931" t="s">
        <v>371</v>
      </c>
      <c r="C388" s="1933" t="s">
        <v>362</v>
      </c>
      <c r="D388" s="1934"/>
      <c r="E388" s="1935"/>
    </row>
    <row r="389" spans="1:5" ht="18.75">
      <c r="A389" s="1929" t="s">
        <v>1802</v>
      </c>
      <c r="B389" s="1930" t="s">
        <v>372</v>
      </c>
      <c r="C389" s="1933" t="s">
        <v>362</v>
      </c>
      <c r="D389" s="1934"/>
      <c r="E389" s="1935"/>
    </row>
    <row r="390" spans="1:5" ht="18.75">
      <c r="A390" s="1929" t="s">
        <v>1803</v>
      </c>
      <c r="B390" s="1930" t="s">
        <v>373</v>
      </c>
      <c r="C390" s="1933" t="s">
        <v>362</v>
      </c>
      <c r="D390" s="1934"/>
      <c r="E390" s="1935"/>
    </row>
    <row r="391" spans="1:5" ht="18.75">
      <c r="A391" s="1929" t="s">
        <v>1804</v>
      </c>
      <c r="B391" s="1930" t="s">
        <v>374</v>
      </c>
      <c r="C391" s="1933" t="s">
        <v>362</v>
      </c>
      <c r="D391" s="1934"/>
      <c r="E391" s="1935"/>
    </row>
    <row r="392" spans="1:5" ht="18.75">
      <c r="A392" s="1929" t="s">
        <v>1805</v>
      </c>
      <c r="B392" s="1930" t="s">
        <v>375</v>
      </c>
      <c r="C392" s="1933" t="s">
        <v>362</v>
      </c>
      <c r="D392" s="1934"/>
      <c r="E392" s="1935"/>
    </row>
    <row r="393" spans="1:5" ht="18.75">
      <c r="A393" s="1929" t="s">
        <v>1806</v>
      </c>
      <c r="B393" s="1930" t="s">
        <v>376</v>
      </c>
      <c r="C393" s="1933" t="s">
        <v>362</v>
      </c>
      <c r="D393" s="1934"/>
      <c r="E393" s="1935"/>
    </row>
    <row r="394" spans="1:5" ht="18.75">
      <c r="A394" s="1929" t="s">
        <v>1807</v>
      </c>
      <c r="B394" s="1930" t="s">
        <v>377</v>
      </c>
      <c r="C394" s="1933" t="s">
        <v>362</v>
      </c>
      <c r="D394" s="1934"/>
      <c r="E394" s="1935"/>
    </row>
    <row r="395" spans="1:5" ht="18.75">
      <c r="A395" s="1929" t="s">
        <v>1808</v>
      </c>
      <c r="B395" s="1930" t="s">
        <v>378</v>
      </c>
      <c r="C395" s="1933" t="s">
        <v>362</v>
      </c>
      <c r="D395" s="1934"/>
      <c r="E395" s="1935"/>
    </row>
    <row r="396" spans="1:5" ht="18.75">
      <c r="A396" s="1929" t="s">
        <v>1809</v>
      </c>
      <c r="B396" s="1930" t="s">
        <v>379</v>
      </c>
      <c r="C396" s="1933" t="s">
        <v>362</v>
      </c>
      <c r="D396" s="1934"/>
      <c r="E396" s="1935"/>
    </row>
    <row r="397" spans="1:5" ht="18.75">
      <c r="A397" s="1929" t="s">
        <v>1810</v>
      </c>
      <c r="B397" s="1936" t="s">
        <v>380</v>
      </c>
      <c r="C397" s="1933" t="s">
        <v>362</v>
      </c>
      <c r="D397" s="1934"/>
      <c r="E397" s="1935"/>
    </row>
    <row r="398" spans="1:5" ht="18.75">
      <c r="A398" s="1929" t="s">
        <v>1811</v>
      </c>
      <c r="B398" s="1937" t="s">
        <v>1443</v>
      </c>
      <c r="C398" s="1933" t="s">
        <v>362</v>
      </c>
      <c r="D398" s="1934"/>
      <c r="E398" s="1935"/>
    </row>
    <row r="399" spans="1:5" ht="18.75">
      <c r="A399" s="1938" t="s">
        <v>1812</v>
      </c>
      <c r="B399" s="1939" t="s">
        <v>381</v>
      </c>
      <c r="C399" s="1933" t="s">
        <v>362</v>
      </c>
      <c r="D399" s="1940"/>
      <c r="E399" s="1935"/>
    </row>
    <row r="400" spans="1:5" ht="18.75">
      <c r="A400" s="1926" t="s">
        <v>362</v>
      </c>
      <c r="B400" s="1941" t="s">
        <v>382</v>
      </c>
      <c r="C400" s="1933" t="s">
        <v>362</v>
      </c>
      <c r="D400" s="1942"/>
      <c r="E400" s="1935"/>
    </row>
    <row r="401" spans="1:5" ht="18.75">
      <c r="A401" s="1943" t="s">
        <v>1813</v>
      </c>
      <c r="B401" s="1915" t="s">
        <v>383</v>
      </c>
      <c r="C401" s="1933" t="s">
        <v>362</v>
      </c>
      <c r="D401" s="1934"/>
      <c r="E401" s="1935"/>
    </row>
    <row r="402" spans="1:5" ht="18.75">
      <c r="A402" s="1943" t="s">
        <v>1814</v>
      </c>
      <c r="B402" s="1920" t="s">
        <v>384</v>
      </c>
      <c r="C402" s="1933" t="s">
        <v>362</v>
      </c>
      <c r="D402" s="1934"/>
      <c r="E402" s="1935"/>
    </row>
    <row r="403" spans="1:5" ht="18.75">
      <c r="A403" s="1943" t="s">
        <v>1815</v>
      </c>
      <c r="B403" s="1920" t="s">
        <v>385</v>
      </c>
      <c r="C403" s="1933" t="s">
        <v>362</v>
      </c>
      <c r="D403" s="1934"/>
      <c r="E403" s="1935"/>
    </row>
    <row r="404" spans="1:5" ht="18.75">
      <c r="A404" s="1943"/>
      <c r="B404" s="1941" t="s">
        <v>2228</v>
      </c>
      <c r="C404" s="1933"/>
      <c r="D404" s="1934"/>
      <c r="E404" s="1935"/>
    </row>
    <row r="405" spans="1:5" ht="18.75">
      <c r="A405" s="1944" t="s">
        <v>2188</v>
      </c>
      <c r="B405" s="1915" t="s">
        <v>2189</v>
      </c>
      <c r="C405" s="1933"/>
      <c r="D405" s="1934"/>
      <c r="E405" s="1935"/>
    </row>
    <row r="406" spans="1:5" ht="18.75">
      <c r="A406" s="1945" t="s">
        <v>362</v>
      </c>
      <c r="B406" s="1927" t="s">
        <v>386</v>
      </c>
      <c r="C406" s="1933" t="s">
        <v>362</v>
      </c>
      <c r="D406" s="1942"/>
      <c r="E406" s="1935"/>
    </row>
    <row r="407" spans="1:5" ht="16.5">
      <c r="A407" s="1944" t="s">
        <v>1769</v>
      </c>
      <c r="B407" s="1915" t="s">
        <v>715</v>
      </c>
      <c r="C407" s="1933" t="s">
        <v>362</v>
      </c>
      <c r="D407" s="1946"/>
      <c r="E407" s="1935"/>
    </row>
    <row r="408" spans="1:5" ht="16.5">
      <c r="A408" s="1944" t="s">
        <v>1770</v>
      </c>
      <c r="B408" s="1915" t="s">
        <v>716</v>
      </c>
      <c r="C408" s="1933" t="s">
        <v>362</v>
      </c>
      <c r="D408" s="1946"/>
      <c r="E408" s="1935"/>
    </row>
    <row r="409" spans="1:5" ht="16.5">
      <c r="A409" s="1944" t="s">
        <v>1771</v>
      </c>
      <c r="B409" s="1915" t="s">
        <v>717</v>
      </c>
      <c r="C409" s="1933" t="s">
        <v>362</v>
      </c>
      <c r="D409" s="1946"/>
      <c r="E409" s="1935"/>
    </row>
    <row r="410" spans="1:5" ht="18.75">
      <c r="A410" s="1926" t="s">
        <v>362</v>
      </c>
      <c r="B410" s="1927" t="s">
        <v>387</v>
      </c>
      <c r="C410" s="1933" t="s">
        <v>362</v>
      </c>
      <c r="D410" s="1942"/>
      <c r="E410" s="1935"/>
    </row>
    <row r="411" spans="1:5" ht="18.75">
      <c r="A411" s="1944" t="s">
        <v>1818</v>
      </c>
      <c r="B411" s="1915" t="s">
        <v>2162</v>
      </c>
      <c r="C411" s="1933"/>
      <c r="D411" s="1942"/>
      <c r="E411" s="1935"/>
    </row>
    <row r="412" spans="1:5" ht="18.75">
      <c r="A412" s="1944" t="s">
        <v>2218</v>
      </c>
      <c r="B412" s="1947" t="s">
        <v>2217</v>
      </c>
      <c r="C412" s="1933" t="s">
        <v>362</v>
      </c>
      <c r="D412" s="1934"/>
      <c r="E412" s="1935"/>
    </row>
    <row r="413" spans="1:5" ht="18.75">
      <c r="A413" s="1944" t="s">
        <v>2192</v>
      </c>
      <c r="B413" s="1915" t="s">
        <v>2216</v>
      </c>
      <c r="C413" s="1933" t="s">
        <v>362</v>
      </c>
      <c r="D413" s="1934"/>
      <c r="E413" s="1935"/>
    </row>
    <row r="414" spans="1:5" ht="18.75">
      <c r="A414" s="1944" t="s">
        <v>1819</v>
      </c>
      <c r="B414" s="1920" t="s">
        <v>1442</v>
      </c>
      <c r="C414" s="1933" t="s">
        <v>362</v>
      </c>
      <c r="D414" s="1934"/>
      <c r="E414" s="1935"/>
    </row>
    <row r="415" spans="1:5" ht="18.75">
      <c r="A415" s="1944" t="s">
        <v>1817</v>
      </c>
      <c r="B415" s="1915" t="s">
        <v>1454</v>
      </c>
      <c r="C415" s="1933" t="s">
        <v>362</v>
      </c>
      <c r="D415" s="1934"/>
      <c r="E415" s="1935"/>
    </row>
    <row r="416" spans="1:5" ht="18.75">
      <c r="A416" s="1944"/>
      <c r="B416" s="1927" t="s">
        <v>2229</v>
      </c>
      <c r="C416" s="1933"/>
      <c r="D416" s="1934"/>
      <c r="E416" s="1935"/>
    </row>
    <row r="417" spans="1:5" ht="18.75">
      <c r="A417" s="1944" t="s">
        <v>1820</v>
      </c>
      <c r="B417" s="1915" t="s">
        <v>1073</v>
      </c>
      <c r="C417" s="1933" t="s">
        <v>362</v>
      </c>
      <c r="D417" s="1934"/>
      <c r="E417" s="1935"/>
    </row>
    <row r="418" spans="1:5" ht="16.5">
      <c r="A418" s="1944" t="s">
        <v>1821</v>
      </c>
      <c r="B418" s="1915" t="s">
        <v>1074</v>
      </c>
      <c r="C418" s="1933" t="s">
        <v>362</v>
      </c>
      <c r="D418" s="1946"/>
      <c r="E418" s="1935"/>
    </row>
    <row r="419" spans="1:5" ht="16.5">
      <c r="A419" s="1944"/>
      <c r="B419" s="1948" t="s">
        <v>2230</v>
      </c>
      <c r="C419" s="1933" t="s">
        <v>362</v>
      </c>
      <c r="D419" s="1946"/>
      <c r="E419" s="1935"/>
    </row>
    <row r="420" spans="1:5" ht="18.75">
      <c r="A420" s="1944" t="s">
        <v>1816</v>
      </c>
      <c r="B420" s="1915" t="s">
        <v>1453</v>
      </c>
      <c r="C420" s="1933" t="s">
        <v>362</v>
      </c>
      <c r="D420" s="1934"/>
      <c r="E420" s="1935"/>
    </row>
    <row r="421" spans="1:5" ht="18.75">
      <c r="A421" s="1944" t="s">
        <v>2227</v>
      </c>
      <c r="B421" s="1915" t="s">
        <v>2226</v>
      </c>
      <c r="C421" s="1933"/>
      <c r="D421" s="1934"/>
      <c r="E421" s="1935"/>
    </row>
    <row r="422" spans="1:5" ht="18.75">
      <c r="A422" s="1944" t="s">
        <v>2204</v>
      </c>
      <c r="B422" s="1920" t="s">
        <v>2212</v>
      </c>
      <c r="C422" s="1933"/>
      <c r="D422" s="1934"/>
      <c r="E422" s="1935"/>
    </row>
    <row r="423" spans="1:5" ht="18.75">
      <c r="A423" s="1944" t="s">
        <v>2224</v>
      </c>
      <c r="B423" s="1920" t="s">
        <v>2225</v>
      </c>
      <c r="C423" s="1933"/>
      <c r="D423" s="1934"/>
      <c r="E423" s="1935"/>
    </row>
    <row r="424" spans="1:5" ht="18.75">
      <c r="A424" s="1944" t="s">
        <v>2233</v>
      </c>
      <c r="B424" s="1920" t="s">
        <v>2234</v>
      </c>
      <c r="C424" s="1933"/>
      <c r="D424" s="1934"/>
      <c r="E424" s="1935"/>
    </row>
    <row r="425" spans="1:5" ht="18.75">
      <c r="A425" s="1944"/>
      <c r="B425" s="1949" t="s">
        <v>2231</v>
      </c>
      <c r="C425" s="1933"/>
      <c r="D425" s="1934"/>
      <c r="E425" s="1935"/>
    </row>
    <row r="426" spans="1:5" ht="16.5">
      <c r="A426" s="1944" t="s">
        <v>1822</v>
      </c>
      <c r="B426" s="1915" t="s">
        <v>1075</v>
      </c>
      <c r="C426" s="1933" t="s">
        <v>362</v>
      </c>
      <c r="D426" s="1946"/>
      <c r="E426" s="1935"/>
    </row>
    <row r="427" spans="1:5" ht="16.5">
      <c r="A427" s="1950" t="s">
        <v>1823</v>
      </c>
      <c r="B427" s="1915" t="s">
        <v>1076</v>
      </c>
      <c r="C427" s="1933" t="s">
        <v>362</v>
      </c>
      <c r="D427" s="1951"/>
      <c r="E427" s="1935"/>
    </row>
    <row r="428" spans="1:5" ht="16.5">
      <c r="A428" s="1944" t="s">
        <v>1824</v>
      </c>
      <c r="B428" s="1922" t="s">
        <v>1077</v>
      </c>
      <c r="C428" s="1933" t="s">
        <v>362</v>
      </c>
      <c r="D428" s="1946"/>
      <c r="E428" s="1935"/>
    </row>
    <row r="429" spans="1:5" ht="16.5">
      <c r="A429" s="1944" t="s">
        <v>1825</v>
      </c>
      <c r="B429" s="1952" t="s">
        <v>1078</v>
      </c>
      <c r="C429" s="1933" t="s">
        <v>362</v>
      </c>
      <c r="D429" s="1946"/>
      <c r="E429" s="1935"/>
    </row>
    <row r="430" spans="1:5" ht="16.5">
      <c r="A430" s="1944"/>
      <c r="B430" s="1953" t="s">
        <v>2232</v>
      </c>
      <c r="C430" s="1933"/>
      <c r="D430" s="1946"/>
      <c r="E430" s="1935"/>
    </row>
    <row r="431" spans="1:5" ht="18.75">
      <c r="A431" s="1929" t="s">
        <v>1826</v>
      </c>
      <c r="B431" s="1954" t="s">
        <v>1079</v>
      </c>
      <c r="C431" s="1933" t="s">
        <v>362</v>
      </c>
      <c r="D431" s="174"/>
      <c r="E431" s="1935"/>
    </row>
    <row r="432" spans="1:5" ht="18.75">
      <c r="A432" s="1929" t="s">
        <v>1827</v>
      </c>
      <c r="B432" s="1954" t="s">
        <v>1080</v>
      </c>
      <c r="C432" s="1933" t="s">
        <v>362</v>
      </c>
      <c r="D432" s="174"/>
      <c r="E432" s="1935"/>
    </row>
    <row r="433" spans="1:5" ht="19.5">
      <c r="A433" s="1929" t="s">
        <v>1828</v>
      </c>
      <c r="B433" s="1955" t="s">
        <v>1081</v>
      </c>
      <c r="C433" s="1933" t="s">
        <v>362</v>
      </c>
      <c r="D433" s="174"/>
      <c r="E433" s="1935"/>
    </row>
    <row r="434" spans="1:5" ht="18.75">
      <c r="A434" s="1929" t="s">
        <v>1829</v>
      </c>
      <c r="B434" s="1954" t="s">
        <v>1082</v>
      </c>
      <c r="C434" s="1933" t="s">
        <v>362</v>
      </c>
      <c r="D434" s="174"/>
      <c r="E434" s="1935"/>
    </row>
    <row r="435" spans="1:5" ht="18.75">
      <c r="A435" s="1929" t="s">
        <v>1830</v>
      </c>
      <c r="B435" s="1954" t="s">
        <v>1083</v>
      </c>
      <c r="C435" s="1933" t="s">
        <v>362</v>
      </c>
      <c r="D435" s="174"/>
      <c r="E435" s="1935"/>
    </row>
    <row r="436" spans="1:5" ht="18.75">
      <c r="A436" s="1929" t="s">
        <v>1831</v>
      </c>
      <c r="B436" s="1956" t="s">
        <v>1084</v>
      </c>
      <c r="C436" s="1933" t="s">
        <v>362</v>
      </c>
      <c r="D436" s="174"/>
      <c r="E436" s="1935"/>
    </row>
    <row r="437" spans="1:5" ht="18.75">
      <c r="A437" s="1929" t="s">
        <v>1832</v>
      </c>
      <c r="B437" s="1956" t="s">
        <v>1085</v>
      </c>
      <c r="C437" s="1933" t="s">
        <v>362</v>
      </c>
      <c r="D437" s="174"/>
      <c r="E437" s="1935"/>
    </row>
    <row r="438" spans="1:5" ht="18.75">
      <c r="A438" s="1929" t="s">
        <v>1833</v>
      </c>
      <c r="B438" s="1956" t="s">
        <v>1086</v>
      </c>
      <c r="C438" s="1933" t="s">
        <v>362</v>
      </c>
      <c r="D438" s="174"/>
      <c r="E438" s="1935"/>
    </row>
    <row r="439" spans="1:5" ht="18.75">
      <c r="A439" s="1929" t="s">
        <v>1834</v>
      </c>
      <c r="B439" s="1956" t="s">
        <v>1087</v>
      </c>
      <c r="C439" s="1933" t="s">
        <v>362</v>
      </c>
      <c r="D439" s="174"/>
      <c r="E439" s="1935"/>
    </row>
    <row r="440" spans="1:5" ht="18.75">
      <c r="A440" s="1929" t="s">
        <v>1835</v>
      </c>
      <c r="B440" s="1956" t="s">
        <v>403</v>
      </c>
      <c r="C440" s="1933" t="s">
        <v>362</v>
      </c>
      <c r="D440" s="174"/>
      <c r="E440" s="1935"/>
    </row>
    <row r="441" spans="1:5" ht="18.75">
      <c r="A441" s="1929" t="s">
        <v>1836</v>
      </c>
      <c r="B441" s="1954" t="s">
        <v>404</v>
      </c>
      <c r="C441" s="1933" t="s">
        <v>362</v>
      </c>
      <c r="D441" s="174"/>
      <c r="E441" s="1935"/>
    </row>
    <row r="442" spans="1:5" ht="18.75">
      <c r="A442" s="1929" t="s">
        <v>1837</v>
      </c>
      <c r="B442" s="1954" t="s">
        <v>405</v>
      </c>
      <c r="C442" s="1933" t="s">
        <v>362</v>
      </c>
      <c r="D442" s="174"/>
      <c r="E442" s="1935"/>
    </row>
    <row r="443" spans="1:5" ht="18.75">
      <c r="A443" s="1929" t="s">
        <v>1838</v>
      </c>
      <c r="B443" s="1954" t="s">
        <v>406</v>
      </c>
      <c r="C443" s="1933" t="s">
        <v>362</v>
      </c>
      <c r="D443" s="174"/>
      <c r="E443" s="1935"/>
    </row>
    <row r="444" spans="1:5" ht="18.75">
      <c r="A444" s="1929" t="s">
        <v>1839</v>
      </c>
      <c r="B444" s="1954" t="s">
        <v>407</v>
      </c>
      <c r="C444" s="1933" t="s">
        <v>362</v>
      </c>
      <c r="D444" s="174"/>
      <c r="E444" s="1935"/>
    </row>
    <row r="445" spans="1:5" ht="18.75">
      <c r="A445" s="1929" t="s">
        <v>1840</v>
      </c>
      <c r="B445" s="1954" t="s">
        <v>408</v>
      </c>
      <c r="C445" s="1933" t="s">
        <v>362</v>
      </c>
      <c r="D445" s="174"/>
      <c r="E445" s="1935"/>
    </row>
    <row r="446" spans="1:5" ht="19.5">
      <c r="A446" s="1929" t="s">
        <v>1841</v>
      </c>
      <c r="B446" s="1955" t="s">
        <v>409</v>
      </c>
      <c r="C446" s="1933" t="s">
        <v>362</v>
      </c>
      <c r="D446" s="174"/>
      <c r="E446" s="1935"/>
    </row>
    <row r="447" spans="1:5" ht="18.75">
      <c r="A447" s="1929" t="s">
        <v>1842</v>
      </c>
      <c r="B447" s="1954" t="s">
        <v>410</v>
      </c>
      <c r="C447" s="1933" t="s">
        <v>362</v>
      </c>
      <c r="D447" s="174"/>
      <c r="E447" s="1935"/>
    </row>
    <row r="448" spans="1:5" ht="18.75">
      <c r="A448" s="1929" t="s">
        <v>1843</v>
      </c>
      <c r="B448" s="1954" t="s">
        <v>411</v>
      </c>
      <c r="C448" s="1933" t="s">
        <v>362</v>
      </c>
      <c r="D448" s="174"/>
      <c r="E448" s="1935"/>
    </row>
    <row r="449" spans="1:5" ht="18.75">
      <c r="A449" s="1929" t="s">
        <v>1844</v>
      </c>
      <c r="B449" s="1954" t="s">
        <v>412</v>
      </c>
      <c r="C449" s="1933" t="s">
        <v>362</v>
      </c>
      <c r="D449" s="174"/>
      <c r="E449" s="1935"/>
    </row>
    <row r="450" spans="1:5" ht="18.75">
      <c r="A450" s="1929" t="s">
        <v>1845</v>
      </c>
      <c r="B450" s="1954" t="s">
        <v>413</v>
      </c>
      <c r="C450" s="1933" t="s">
        <v>362</v>
      </c>
      <c r="D450" s="174"/>
      <c r="E450" s="1935"/>
    </row>
    <row r="451" spans="1:5" ht="18.75">
      <c r="A451" s="1929" t="s">
        <v>1846</v>
      </c>
      <c r="B451" s="1954" t="s">
        <v>414</v>
      </c>
      <c r="C451" s="1933" t="s">
        <v>362</v>
      </c>
      <c r="D451" s="174"/>
      <c r="E451" s="1935"/>
    </row>
    <row r="452" spans="1:5" ht="18.75">
      <c r="A452" s="1929" t="s">
        <v>1847</v>
      </c>
      <c r="B452" s="1954" t="s">
        <v>415</v>
      </c>
      <c r="C452" s="1933" t="s">
        <v>362</v>
      </c>
      <c r="D452" s="174"/>
      <c r="E452" s="1935"/>
    </row>
    <row r="453" spans="1:5" ht="18.75">
      <c r="A453" s="1929" t="s">
        <v>1848</v>
      </c>
      <c r="B453" s="1954" t="s">
        <v>416</v>
      </c>
      <c r="C453" s="1933" t="s">
        <v>362</v>
      </c>
      <c r="D453" s="174"/>
      <c r="E453" s="1935"/>
    </row>
    <row r="454" spans="1:5" ht="18.75">
      <c r="A454" s="1929" t="s">
        <v>1849</v>
      </c>
      <c r="B454" s="1954" t="s">
        <v>417</v>
      </c>
      <c r="C454" s="1933" t="s">
        <v>362</v>
      </c>
      <c r="D454" s="174"/>
      <c r="E454" s="1935"/>
    </row>
    <row r="455" spans="1:5" ht="18.75">
      <c r="A455" s="1929" t="s">
        <v>1850</v>
      </c>
      <c r="B455" s="1954" t="s">
        <v>418</v>
      </c>
      <c r="C455" s="1933" t="s">
        <v>362</v>
      </c>
      <c r="D455" s="174"/>
      <c r="E455" s="1935"/>
    </row>
    <row r="456" spans="1:5" ht="18.75">
      <c r="A456" s="1929" t="s">
        <v>1851</v>
      </c>
      <c r="B456" s="1954" t="s">
        <v>419</v>
      </c>
      <c r="C456" s="1933" t="s">
        <v>362</v>
      </c>
      <c r="D456" s="174"/>
      <c r="E456" s="1935"/>
    </row>
    <row r="457" spans="1:5" ht="18.75">
      <c r="A457" s="1929" t="s">
        <v>1852</v>
      </c>
      <c r="B457" s="1954" t="s">
        <v>420</v>
      </c>
      <c r="C457" s="1933" t="s">
        <v>362</v>
      </c>
      <c r="D457" s="174"/>
      <c r="E457" s="1935"/>
    </row>
    <row r="458" spans="1:5" ht="18.75">
      <c r="A458" s="1929" t="s">
        <v>1853</v>
      </c>
      <c r="B458" s="1954" t="s">
        <v>421</v>
      </c>
      <c r="C458" s="1933" t="s">
        <v>362</v>
      </c>
      <c r="D458" s="174"/>
      <c r="E458" s="1935"/>
    </row>
    <row r="459" spans="1:5" ht="18.75">
      <c r="A459" s="1929" t="s">
        <v>1854</v>
      </c>
      <c r="B459" s="1954" t="s">
        <v>422</v>
      </c>
      <c r="C459" s="1933" t="s">
        <v>362</v>
      </c>
      <c r="D459" s="174"/>
      <c r="E459" s="1935"/>
    </row>
    <row r="460" spans="1:5" ht="18.75">
      <c r="A460" s="1929" t="s">
        <v>1855</v>
      </c>
      <c r="B460" s="1954" t="s">
        <v>423</v>
      </c>
      <c r="C460" s="1933" t="s">
        <v>362</v>
      </c>
      <c r="D460" s="174"/>
      <c r="E460" s="1935"/>
    </row>
    <row r="461" spans="1:5" ht="18.75">
      <c r="A461" s="1929" t="s">
        <v>1856</v>
      </c>
      <c r="B461" s="1954" t="s">
        <v>424</v>
      </c>
      <c r="C461" s="1933" t="s">
        <v>362</v>
      </c>
      <c r="D461" s="174"/>
      <c r="E461" s="1935"/>
    </row>
    <row r="462" spans="1:5" ht="19.5">
      <c r="A462" s="1929" t="s">
        <v>1857</v>
      </c>
      <c r="B462" s="1955" t="s">
        <v>425</v>
      </c>
      <c r="C462" s="1933" t="s">
        <v>362</v>
      </c>
      <c r="D462" s="174"/>
      <c r="E462" s="1935"/>
    </row>
    <row r="463" spans="1:5" ht="18.75">
      <c r="A463" s="1929" t="s">
        <v>1858</v>
      </c>
      <c r="B463" s="1954" t="s">
        <v>426</v>
      </c>
      <c r="C463" s="1933" t="s">
        <v>362</v>
      </c>
      <c r="D463" s="174"/>
      <c r="E463" s="1935"/>
    </row>
    <row r="464" spans="1:5" ht="18.75">
      <c r="A464" s="1929" t="s">
        <v>1859</v>
      </c>
      <c r="B464" s="1954" t="s">
        <v>427</v>
      </c>
      <c r="C464" s="1933" t="s">
        <v>362</v>
      </c>
      <c r="D464" s="174"/>
      <c r="E464" s="1935"/>
    </row>
    <row r="465" spans="1:5" ht="18.75">
      <c r="A465" s="1929" t="s">
        <v>1860</v>
      </c>
      <c r="B465" s="1954" t="s">
        <v>428</v>
      </c>
      <c r="C465" s="1933" t="s">
        <v>362</v>
      </c>
      <c r="D465" s="174"/>
      <c r="E465" s="1935"/>
    </row>
    <row r="466" spans="1:5" ht="18.75">
      <c r="A466" s="1929" t="s">
        <v>1861</v>
      </c>
      <c r="B466" s="1954" t="s">
        <v>429</v>
      </c>
      <c r="C466" s="1933" t="s">
        <v>362</v>
      </c>
      <c r="D466" s="174"/>
      <c r="E466" s="1935"/>
    </row>
    <row r="467" spans="1:5" ht="18.75">
      <c r="A467" s="1929" t="s">
        <v>1862</v>
      </c>
      <c r="B467" s="1954" t="s">
        <v>430</v>
      </c>
      <c r="C467" s="1933" t="s">
        <v>362</v>
      </c>
      <c r="D467" s="174"/>
      <c r="E467" s="1935"/>
    </row>
    <row r="468" spans="1:5" ht="18.75">
      <c r="A468" s="1929" t="s">
        <v>1863</v>
      </c>
      <c r="B468" s="1954" t="s">
        <v>431</v>
      </c>
      <c r="C468" s="1933" t="s">
        <v>362</v>
      </c>
      <c r="D468" s="174"/>
      <c r="E468" s="1935"/>
    </row>
    <row r="469" spans="1:5" ht="18.75">
      <c r="A469" s="1929" t="s">
        <v>1864</v>
      </c>
      <c r="B469" s="1954" t="s">
        <v>432</v>
      </c>
      <c r="C469" s="1933" t="s">
        <v>362</v>
      </c>
      <c r="D469" s="174"/>
      <c r="E469" s="1935"/>
    </row>
    <row r="470" spans="1:5" ht="19.5">
      <c r="A470" s="1929" t="s">
        <v>1865</v>
      </c>
      <c r="B470" s="1955" t="s">
        <v>433</v>
      </c>
      <c r="C470" s="1933" t="s">
        <v>362</v>
      </c>
      <c r="D470" s="174"/>
      <c r="E470" s="1935"/>
    </row>
    <row r="471" spans="1:5" ht="18.75">
      <c r="A471" s="1929" t="s">
        <v>1866</v>
      </c>
      <c r="B471" s="1954" t="s">
        <v>434</v>
      </c>
      <c r="C471" s="1933" t="s">
        <v>362</v>
      </c>
      <c r="D471" s="174"/>
      <c r="E471" s="1935"/>
    </row>
    <row r="472" spans="1:5" ht="18.75">
      <c r="A472" s="1929" t="s">
        <v>1867</v>
      </c>
      <c r="B472" s="1954" t="s">
        <v>435</v>
      </c>
      <c r="C472" s="1933" t="s">
        <v>362</v>
      </c>
      <c r="D472" s="174"/>
      <c r="E472" s="1935"/>
    </row>
    <row r="473" spans="1:5" ht="18.75">
      <c r="A473" s="1929" t="s">
        <v>1868</v>
      </c>
      <c r="B473" s="1954" t="s">
        <v>436</v>
      </c>
      <c r="C473" s="1933" t="s">
        <v>362</v>
      </c>
      <c r="D473" s="174"/>
      <c r="E473" s="1935"/>
    </row>
    <row r="474" spans="1:5" ht="18.75">
      <c r="A474" s="1929" t="s">
        <v>1869</v>
      </c>
      <c r="B474" s="1954" t="s">
        <v>437</v>
      </c>
      <c r="C474" s="1933" t="s">
        <v>362</v>
      </c>
      <c r="D474" s="174"/>
      <c r="E474" s="1935"/>
    </row>
    <row r="475" spans="1:5" ht="18.75">
      <c r="A475" s="1929" t="s">
        <v>1870</v>
      </c>
      <c r="B475" s="1954" t="s">
        <v>438</v>
      </c>
      <c r="C475" s="1933" t="s">
        <v>362</v>
      </c>
      <c r="D475" s="174"/>
      <c r="E475" s="1935"/>
    </row>
    <row r="476" spans="1:5" ht="18.75">
      <c r="A476" s="1929" t="s">
        <v>1871</v>
      </c>
      <c r="B476" s="1954" t="s">
        <v>439</v>
      </c>
      <c r="C476" s="1933" t="s">
        <v>362</v>
      </c>
      <c r="D476" s="174"/>
      <c r="E476" s="1935"/>
    </row>
    <row r="477" spans="1:5" ht="18.75">
      <c r="A477" s="1929" t="s">
        <v>1872</v>
      </c>
      <c r="B477" s="1954" t="s">
        <v>440</v>
      </c>
      <c r="C477" s="1933" t="s">
        <v>362</v>
      </c>
      <c r="D477" s="174"/>
      <c r="E477" s="1935"/>
    </row>
    <row r="478" spans="1:5" ht="18.75">
      <c r="A478" s="1929" t="s">
        <v>1873</v>
      </c>
      <c r="B478" s="1954" t="s">
        <v>441</v>
      </c>
      <c r="C478" s="1933" t="s">
        <v>362</v>
      </c>
      <c r="D478" s="174"/>
      <c r="E478" s="1935"/>
    </row>
    <row r="479" spans="1:5" ht="18.75">
      <c r="A479" s="1929" t="s">
        <v>1874</v>
      </c>
      <c r="B479" s="1954" t="s">
        <v>442</v>
      </c>
      <c r="C479" s="1933" t="s">
        <v>362</v>
      </c>
      <c r="D479" s="174"/>
      <c r="E479" s="1935"/>
    </row>
    <row r="480" spans="1:5" ht="18.75">
      <c r="A480" s="1929" t="s">
        <v>1875</v>
      </c>
      <c r="B480" s="1954" t="s">
        <v>443</v>
      </c>
      <c r="C480" s="1933" t="s">
        <v>362</v>
      </c>
      <c r="D480" s="174"/>
      <c r="E480" s="1935"/>
    </row>
    <row r="481" spans="1:5" ht="18.75">
      <c r="A481" s="1929" t="s">
        <v>1876</v>
      </c>
      <c r="B481" s="1954" t="s">
        <v>444</v>
      </c>
      <c r="C481" s="1933" t="s">
        <v>362</v>
      </c>
      <c r="D481" s="174"/>
      <c r="E481" s="1935"/>
    </row>
    <row r="482" spans="1:5" ht="18.75">
      <c r="A482" s="1929" t="s">
        <v>1877</v>
      </c>
      <c r="B482" s="1954" t="s">
        <v>445</v>
      </c>
      <c r="C482" s="1933" t="s">
        <v>362</v>
      </c>
      <c r="D482" s="174"/>
      <c r="E482" s="1935"/>
    </row>
    <row r="483" spans="1:5" ht="19.5">
      <c r="A483" s="1929" t="s">
        <v>1878</v>
      </c>
      <c r="B483" s="1955" t="s">
        <v>446</v>
      </c>
      <c r="C483" s="1933" t="s">
        <v>362</v>
      </c>
      <c r="D483" s="174"/>
      <c r="E483" s="1935"/>
    </row>
    <row r="484" spans="1:5" ht="18.75">
      <c r="A484" s="1929" t="s">
        <v>1879</v>
      </c>
      <c r="B484" s="1954" t="s">
        <v>447</v>
      </c>
      <c r="C484" s="1933" t="s">
        <v>362</v>
      </c>
      <c r="D484" s="174"/>
      <c r="E484" s="1935"/>
    </row>
    <row r="485" spans="1:5" ht="18.75">
      <c r="A485" s="1929" t="s">
        <v>1880</v>
      </c>
      <c r="B485" s="1954" t="s">
        <v>448</v>
      </c>
      <c r="C485" s="1933" t="s">
        <v>362</v>
      </c>
      <c r="D485" s="174"/>
      <c r="E485" s="1935"/>
    </row>
    <row r="486" spans="1:5" ht="18.75">
      <c r="A486" s="1929" t="s">
        <v>1881</v>
      </c>
      <c r="B486" s="1954" t="s">
        <v>449</v>
      </c>
      <c r="C486" s="1933" t="s">
        <v>362</v>
      </c>
      <c r="D486" s="174"/>
      <c r="E486" s="1935"/>
    </row>
    <row r="487" spans="1:5" ht="18.75">
      <c r="A487" s="1929" t="s">
        <v>1882</v>
      </c>
      <c r="B487" s="1954" t="s">
        <v>450</v>
      </c>
      <c r="C487" s="1933" t="s">
        <v>362</v>
      </c>
      <c r="D487" s="174"/>
      <c r="E487" s="1935"/>
    </row>
    <row r="488" spans="1:5" ht="18.75">
      <c r="A488" s="1929" t="s">
        <v>1883</v>
      </c>
      <c r="B488" s="1954" t="s">
        <v>451</v>
      </c>
      <c r="C488" s="1933" t="s">
        <v>362</v>
      </c>
      <c r="D488" s="174"/>
      <c r="E488" s="1935"/>
    </row>
    <row r="489" spans="1:5" ht="18.75">
      <c r="A489" s="1929" t="s">
        <v>1884</v>
      </c>
      <c r="B489" s="1954" t="s">
        <v>452</v>
      </c>
      <c r="C489" s="1933" t="s">
        <v>362</v>
      </c>
      <c r="D489" s="174"/>
      <c r="E489" s="1935"/>
    </row>
    <row r="490" spans="1:5" ht="18.75">
      <c r="A490" s="1929" t="s">
        <v>1885</v>
      </c>
      <c r="B490" s="1954" t="s">
        <v>453</v>
      </c>
      <c r="C490" s="1933" t="s">
        <v>362</v>
      </c>
      <c r="D490" s="174"/>
      <c r="E490" s="1935"/>
    </row>
    <row r="491" spans="1:5" ht="18.75">
      <c r="A491" s="1929" t="s">
        <v>1886</v>
      </c>
      <c r="B491" s="1954" t="s">
        <v>454</v>
      </c>
      <c r="C491" s="1933" t="s">
        <v>362</v>
      </c>
      <c r="D491" s="174"/>
      <c r="E491" s="1935"/>
    </row>
    <row r="492" spans="1:5" ht="18.75">
      <c r="A492" s="1929" t="s">
        <v>1887</v>
      </c>
      <c r="B492" s="1954" t="s">
        <v>455</v>
      </c>
      <c r="C492" s="1933" t="s">
        <v>362</v>
      </c>
      <c r="D492" s="174"/>
      <c r="E492" s="1935"/>
    </row>
    <row r="493" spans="1:5" ht="19.5">
      <c r="A493" s="1929" t="s">
        <v>1888</v>
      </c>
      <c r="B493" s="1955" t="s">
        <v>456</v>
      </c>
      <c r="C493" s="1933" t="s">
        <v>362</v>
      </c>
      <c r="D493" s="174"/>
      <c r="E493" s="1935"/>
    </row>
    <row r="494" spans="1:5" ht="18.75">
      <c r="A494" s="1929" t="s">
        <v>1889</v>
      </c>
      <c r="B494" s="1954" t="s">
        <v>457</v>
      </c>
      <c r="C494" s="1933" t="s">
        <v>362</v>
      </c>
      <c r="D494" s="174"/>
      <c r="E494" s="1935"/>
    </row>
    <row r="495" spans="1:5" ht="18.75">
      <c r="A495" s="1929" t="s">
        <v>1890</v>
      </c>
      <c r="B495" s="1954" t="s">
        <v>458</v>
      </c>
      <c r="C495" s="1933" t="s">
        <v>362</v>
      </c>
      <c r="D495" s="174"/>
      <c r="E495" s="1935"/>
    </row>
    <row r="496" spans="1:5" ht="18.75">
      <c r="A496" s="1929" t="s">
        <v>1891</v>
      </c>
      <c r="B496" s="1954" t="s">
        <v>459</v>
      </c>
      <c r="C496" s="1933" t="s">
        <v>362</v>
      </c>
      <c r="D496" s="174"/>
      <c r="E496" s="1935"/>
    </row>
    <row r="497" spans="1:5" ht="18.75">
      <c r="A497" s="1929" t="s">
        <v>1892</v>
      </c>
      <c r="B497" s="1954" t="s">
        <v>460</v>
      </c>
      <c r="C497" s="1933" t="s">
        <v>362</v>
      </c>
      <c r="D497" s="174"/>
      <c r="E497" s="1935"/>
    </row>
    <row r="498" spans="1:5" ht="18.75">
      <c r="A498" s="1929" t="s">
        <v>1893</v>
      </c>
      <c r="B498" s="1954" t="s">
        <v>461</v>
      </c>
      <c r="C498" s="1933" t="s">
        <v>362</v>
      </c>
      <c r="D498" s="174"/>
      <c r="E498" s="1935"/>
    </row>
    <row r="499" spans="1:5" ht="18.75">
      <c r="A499" s="1929" t="s">
        <v>1894</v>
      </c>
      <c r="B499" s="1954" t="s">
        <v>462</v>
      </c>
      <c r="C499" s="1933" t="s">
        <v>362</v>
      </c>
      <c r="D499" s="174"/>
      <c r="E499" s="1935"/>
    </row>
    <row r="500" spans="1:5" ht="18.75">
      <c r="A500" s="1929" t="s">
        <v>1895</v>
      </c>
      <c r="B500" s="1954" t="s">
        <v>463</v>
      </c>
      <c r="C500" s="1933" t="s">
        <v>362</v>
      </c>
      <c r="D500" s="174"/>
      <c r="E500" s="1935"/>
    </row>
    <row r="501" spans="1:5" ht="19.5">
      <c r="A501" s="1929" t="s">
        <v>1896</v>
      </c>
      <c r="B501" s="1955" t="s">
        <v>464</v>
      </c>
      <c r="C501" s="1933" t="s">
        <v>362</v>
      </c>
      <c r="D501" s="174"/>
      <c r="E501" s="1935"/>
    </row>
    <row r="502" spans="1:5" ht="18.75">
      <c r="A502" s="1929" t="s">
        <v>1897</v>
      </c>
      <c r="B502" s="1954" t="s">
        <v>465</v>
      </c>
      <c r="C502" s="1933" t="s">
        <v>362</v>
      </c>
      <c r="D502" s="174"/>
      <c r="E502" s="1935"/>
    </row>
    <row r="503" spans="1:5" ht="18.75">
      <c r="A503" s="1929" t="s">
        <v>1898</v>
      </c>
      <c r="B503" s="1954" t="s">
        <v>466</v>
      </c>
      <c r="C503" s="1933" t="s">
        <v>362</v>
      </c>
      <c r="D503" s="174"/>
      <c r="E503" s="1935"/>
    </row>
    <row r="504" spans="1:5" ht="18.75">
      <c r="A504" s="1929" t="s">
        <v>1899</v>
      </c>
      <c r="B504" s="1954" t="s">
        <v>467</v>
      </c>
      <c r="C504" s="1933" t="s">
        <v>362</v>
      </c>
      <c r="D504" s="174"/>
      <c r="E504" s="1935"/>
    </row>
    <row r="505" spans="1:5" ht="18.75">
      <c r="A505" s="1929" t="s">
        <v>1900</v>
      </c>
      <c r="B505" s="1954" t="s">
        <v>468</v>
      </c>
      <c r="C505" s="1933" t="s">
        <v>362</v>
      </c>
      <c r="D505" s="174"/>
      <c r="E505" s="1935"/>
    </row>
    <row r="506" spans="1:5" ht="18.75">
      <c r="A506" s="1929" t="s">
        <v>1901</v>
      </c>
      <c r="B506" s="1954" t="s">
        <v>469</v>
      </c>
      <c r="C506" s="1933" t="s">
        <v>362</v>
      </c>
      <c r="D506" s="174"/>
      <c r="E506" s="1935"/>
    </row>
    <row r="507" spans="1:5" ht="19.5">
      <c r="A507" s="1929" t="s">
        <v>1902</v>
      </c>
      <c r="B507" s="1955" t="s">
        <v>470</v>
      </c>
      <c r="C507" s="1933" t="s">
        <v>362</v>
      </c>
      <c r="D507" s="174"/>
      <c r="E507" s="1935"/>
    </row>
    <row r="508" spans="1:5" ht="18.75">
      <c r="A508" s="1929" t="s">
        <v>1903</v>
      </c>
      <c r="B508" s="1954" t="s">
        <v>471</v>
      </c>
      <c r="C508" s="1933" t="s">
        <v>362</v>
      </c>
      <c r="D508" s="174"/>
      <c r="E508" s="1935"/>
    </row>
    <row r="509" spans="1:5" ht="18.75">
      <c r="A509" s="1929" t="s">
        <v>1904</v>
      </c>
      <c r="B509" s="1954" t="s">
        <v>472</v>
      </c>
      <c r="C509" s="1933" t="s">
        <v>362</v>
      </c>
      <c r="D509" s="174"/>
      <c r="E509" s="1935"/>
    </row>
    <row r="510" spans="1:5" ht="18.75">
      <c r="A510" s="1929" t="s">
        <v>1905</v>
      </c>
      <c r="B510" s="1954" t="s">
        <v>473</v>
      </c>
      <c r="C510" s="1933" t="s">
        <v>362</v>
      </c>
      <c r="D510" s="174"/>
      <c r="E510" s="1935"/>
    </row>
    <row r="511" spans="1:5" ht="18.75">
      <c r="A511" s="1929" t="s">
        <v>1906</v>
      </c>
      <c r="B511" s="1954" t="s">
        <v>474</v>
      </c>
      <c r="C511" s="1933" t="s">
        <v>362</v>
      </c>
      <c r="D511" s="174"/>
      <c r="E511" s="1935"/>
    </row>
    <row r="512" spans="1:5" ht="18.75">
      <c r="A512" s="1929" t="s">
        <v>1907</v>
      </c>
      <c r="B512" s="1954" t="s">
        <v>475</v>
      </c>
      <c r="C512" s="1933" t="s">
        <v>362</v>
      </c>
      <c r="D512" s="174"/>
      <c r="E512" s="1935"/>
    </row>
    <row r="513" spans="1:5" ht="18.75">
      <c r="A513" s="1929" t="s">
        <v>1908</v>
      </c>
      <c r="B513" s="1954" t="s">
        <v>476</v>
      </c>
      <c r="C513" s="1933" t="s">
        <v>362</v>
      </c>
      <c r="D513" s="174"/>
      <c r="E513" s="1935"/>
    </row>
    <row r="514" spans="1:5" ht="18.75">
      <c r="A514" s="1929" t="s">
        <v>1909</v>
      </c>
      <c r="B514" s="1954" t="s">
        <v>477</v>
      </c>
      <c r="C514" s="1933" t="s">
        <v>362</v>
      </c>
      <c r="D514" s="174"/>
      <c r="E514" s="1935"/>
    </row>
    <row r="515" spans="1:5" ht="18.75">
      <c r="A515" s="1929" t="s">
        <v>1910</v>
      </c>
      <c r="B515" s="1954" t="s">
        <v>478</v>
      </c>
      <c r="C515" s="1933" t="s">
        <v>362</v>
      </c>
      <c r="D515" s="174"/>
      <c r="E515" s="1935"/>
    </row>
    <row r="516" spans="1:5" ht="18.75">
      <c r="A516" s="1929" t="s">
        <v>1911</v>
      </c>
      <c r="B516" s="1954" t="s">
        <v>479</v>
      </c>
      <c r="C516" s="1933" t="s">
        <v>362</v>
      </c>
      <c r="D516" s="174"/>
      <c r="E516" s="1935"/>
    </row>
    <row r="517" spans="1:5" ht="19.5">
      <c r="A517" s="1929" t="s">
        <v>1912</v>
      </c>
      <c r="B517" s="1955" t="s">
        <v>480</v>
      </c>
      <c r="C517" s="1933" t="s">
        <v>362</v>
      </c>
      <c r="D517" s="174"/>
      <c r="E517" s="1935"/>
    </row>
    <row r="518" spans="1:5" ht="18.75">
      <c r="A518" s="1929" t="s">
        <v>1913</v>
      </c>
      <c r="B518" s="1954" t="s">
        <v>481</v>
      </c>
      <c r="C518" s="1933" t="s">
        <v>362</v>
      </c>
      <c r="D518" s="174"/>
      <c r="E518" s="1935"/>
    </row>
    <row r="519" spans="1:5" ht="18.75">
      <c r="A519" s="1929" t="s">
        <v>1914</v>
      </c>
      <c r="B519" s="1954" t="s">
        <v>1100</v>
      </c>
      <c r="C519" s="1933" t="s">
        <v>362</v>
      </c>
      <c r="D519" s="174"/>
      <c r="E519" s="1935"/>
    </row>
    <row r="520" spans="1:5" ht="18.75">
      <c r="A520" s="1929" t="s">
        <v>1915</v>
      </c>
      <c r="B520" s="1954" t="s">
        <v>1101</v>
      </c>
      <c r="C520" s="1933" t="s">
        <v>362</v>
      </c>
      <c r="D520" s="174"/>
      <c r="E520" s="1935"/>
    </row>
    <row r="521" spans="1:5" ht="18.75">
      <c r="A521" s="1929" t="s">
        <v>1916</v>
      </c>
      <c r="B521" s="1954" t="s">
        <v>1102</v>
      </c>
      <c r="C521" s="1933" t="s">
        <v>362</v>
      </c>
      <c r="D521" s="174"/>
      <c r="E521" s="1935"/>
    </row>
    <row r="522" spans="1:5" ht="18.75">
      <c r="A522" s="1929" t="s">
        <v>1917</v>
      </c>
      <c r="B522" s="1954" t="s">
        <v>1103</v>
      </c>
      <c r="C522" s="1933" t="s">
        <v>362</v>
      </c>
      <c r="D522" s="174"/>
      <c r="E522" s="1935"/>
    </row>
    <row r="523" spans="1:5" ht="18.75">
      <c r="A523" s="1929" t="s">
        <v>1918</v>
      </c>
      <c r="B523" s="1954" t="s">
        <v>1104</v>
      </c>
      <c r="C523" s="1933" t="s">
        <v>362</v>
      </c>
      <c r="D523" s="174"/>
      <c r="E523" s="1935"/>
    </row>
    <row r="524" spans="1:5" ht="19.5">
      <c r="A524" s="1929" t="s">
        <v>1919</v>
      </c>
      <c r="B524" s="1955" t="s">
        <v>1105</v>
      </c>
      <c r="C524" s="1933" t="s">
        <v>362</v>
      </c>
      <c r="D524" s="174"/>
      <c r="E524" s="1935"/>
    </row>
    <row r="525" spans="1:5" ht="18.75">
      <c r="A525" s="1929" t="s">
        <v>1920</v>
      </c>
      <c r="B525" s="1954" t="s">
        <v>1106</v>
      </c>
      <c r="C525" s="1933" t="s">
        <v>362</v>
      </c>
      <c r="D525" s="174"/>
      <c r="E525" s="1935"/>
    </row>
    <row r="526" spans="1:5" ht="18.75">
      <c r="A526" s="1929" t="s">
        <v>1921</v>
      </c>
      <c r="B526" s="1954" t="s">
        <v>1107</v>
      </c>
      <c r="C526" s="1933" t="s">
        <v>362</v>
      </c>
      <c r="D526" s="174"/>
      <c r="E526" s="1935"/>
    </row>
    <row r="527" spans="1:5" ht="18.75">
      <c r="A527" s="1929" t="s">
        <v>1922</v>
      </c>
      <c r="B527" s="1954" t="s">
        <v>1108</v>
      </c>
      <c r="C527" s="1933" t="s">
        <v>362</v>
      </c>
      <c r="D527" s="174"/>
      <c r="E527" s="1935"/>
    </row>
    <row r="528" spans="1:5" ht="18.75">
      <c r="A528" s="1929" t="s">
        <v>1923</v>
      </c>
      <c r="B528" s="1954" t="s">
        <v>1109</v>
      </c>
      <c r="C528" s="1933" t="s">
        <v>362</v>
      </c>
      <c r="D528" s="174"/>
      <c r="E528" s="1935"/>
    </row>
    <row r="529" spans="1:5" ht="18.75">
      <c r="A529" s="1929" t="s">
        <v>1924</v>
      </c>
      <c r="B529" s="1954" t="s">
        <v>1110</v>
      </c>
      <c r="C529" s="1933" t="s">
        <v>362</v>
      </c>
      <c r="D529" s="174"/>
      <c r="E529" s="1935"/>
    </row>
    <row r="530" spans="1:5" ht="18.75">
      <c r="A530" s="1929" t="s">
        <v>1925</v>
      </c>
      <c r="B530" s="1954" t="s">
        <v>1111</v>
      </c>
      <c r="C530" s="1933" t="s">
        <v>362</v>
      </c>
      <c r="D530" s="174"/>
      <c r="E530" s="1935"/>
    </row>
    <row r="531" spans="1:5" ht="19.5">
      <c r="A531" s="1929" t="s">
        <v>1926</v>
      </c>
      <c r="B531" s="1955" t="s">
        <v>1112</v>
      </c>
      <c r="C531" s="1933" t="s">
        <v>362</v>
      </c>
      <c r="D531" s="174"/>
      <c r="E531" s="1935"/>
    </row>
    <row r="532" spans="1:5" ht="18.75">
      <c r="A532" s="1929" t="s">
        <v>1927</v>
      </c>
      <c r="B532" s="1954" t="s">
        <v>1113</v>
      </c>
      <c r="C532" s="1933" t="s">
        <v>362</v>
      </c>
      <c r="D532" s="174"/>
      <c r="E532" s="1935"/>
    </row>
    <row r="533" spans="1:5" ht="18.75">
      <c r="A533" s="1929" t="s">
        <v>1928</v>
      </c>
      <c r="B533" s="1954" t="s">
        <v>1114</v>
      </c>
      <c r="C533" s="1933" t="s">
        <v>362</v>
      </c>
      <c r="D533" s="174"/>
      <c r="E533" s="1935"/>
    </row>
    <row r="534" spans="1:5" ht="18.75">
      <c r="A534" s="1929" t="s">
        <v>1929</v>
      </c>
      <c r="B534" s="1954" t="s">
        <v>1115</v>
      </c>
      <c r="C534" s="1933" t="s">
        <v>362</v>
      </c>
      <c r="D534" s="174"/>
      <c r="E534" s="1935"/>
    </row>
    <row r="535" spans="1:5" ht="18.75">
      <c r="A535" s="1929" t="s">
        <v>1930</v>
      </c>
      <c r="B535" s="1954" t="s">
        <v>1116</v>
      </c>
      <c r="C535" s="1933" t="s">
        <v>362</v>
      </c>
      <c r="D535" s="174"/>
      <c r="E535" s="1935"/>
    </row>
    <row r="536" spans="1:5" ht="18.75">
      <c r="A536" s="1929" t="s">
        <v>1931</v>
      </c>
      <c r="B536" s="1954" t="s">
        <v>1117</v>
      </c>
      <c r="C536" s="1933" t="s">
        <v>362</v>
      </c>
      <c r="D536" s="174"/>
      <c r="E536" s="1935"/>
    </row>
    <row r="537" spans="1:5" ht="18.75">
      <c r="A537" s="1929" t="s">
        <v>1932</v>
      </c>
      <c r="B537" s="1954" t="s">
        <v>1118</v>
      </c>
      <c r="C537" s="1933" t="s">
        <v>362</v>
      </c>
      <c r="D537" s="174"/>
      <c r="E537" s="1935"/>
    </row>
    <row r="538" spans="1:5" ht="18.75">
      <c r="A538" s="1929" t="s">
        <v>1933</v>
      </c>
      <c r="B538" s="1954" t="s">
        <v>1119</v>
      </c>
      <c r="C538" s="1933" t="s">
        <v>362</v>
      </c>
      <c r="D538" s="174"/>
      <c r="E538" s="1935"/>
    </row>
    <row r="539" spans="1:5" ht="18.75">
      <c r="A539" s="1929" t="s">
        <v>1934</v>
      </c>
      <c r="B539" s="1954" t="s">
        <v>1120</v>
      </c>
      <c r="C539" s="1933" t="s">
        <v>362</v>
      </c>
      <c r="D539" s="174"/>
      <c r="E539" s="1935"/>
    </row>
    <row r="540" spans="1:5" ht="18.75">
      <c r="A540" s="1929" t="s">
        <v>1935</v>
      </c>
      <c r="B540" s="1954" t="s">
        <v>1121</v>
      </c>
      <c r="C540" s="1933" t="s">
        <v>362</v>
      </c>
      <c r="D540" s="174"/>
      <c r="E540" s="1935"/>
    </row>
    <row r="541" spans="1:5" ht="18.75">
      <c r="A541" s="1929" t="s">
        <v>1936</v>
      </c>
      <c r="B541" s="1954" t="s">
        <v>1122</v>
      </c>
      <c r="C541" s="1933" t="s">
        <v>362</v>
      </c>
      <c r="D541" s="174"/>
      <c r="E541" s="1935"/>
    </row>
    <row r="542" spans="1:5" ht="18.75">
      <c r="A542" s="1929" t="s">
        <v>1937</v>
      </c>
      <c r="B542" s="1954" t="s">
        <v>1123</v>
      </c>
      <c r="C542" s="1933" t="s">
        <v>362</v>
      </c>
      <c r="D542" s="174"/>
      <c r="E542" s="1935"/>
    </row>
    <row r="543" spans="1:5" ht="18.75">
      <c r="A543" s="1929" t="s">
        <v>1938</v>
      </c>
      <c r="B543" s="1954" t="s">
        <v>1124</v>
      </c>
      <c r="C543" s="1933" t="s">
        <v>362</v>
      </c>
      <c r="D543" s="174"/>
      <c r="E543" s="1935"/>
    </row>
    <row r="544" spans="1:5" ht="18.75">
      <c r="A544" s="1929" t="s">
        <v>1939</v>
      </c>
      <c r="B544" s="1954" t="s">
        <v>1125</v>
      </c>
      <c r="C544" s="1933" t="s">
        <v>362</v>
      </c>
      <c r="D544" s="174"/>
      <c r="E544" s="1935"/>
    </row>
    <row r="545" spans="1:5" ht="19.5">
      <c r="A545" s="1929" t="s">
        <v>1940</v>
      </c>
      <c r="B545" s="1955" t="s">
        <v>1126</v>
      </c>
      <c r="C545" s="1933" t="s">
        <v>362</v>
      </c>
      <c r="D545" s="174"/>
      <c r="E545" s="1935"/>
    </row>
    <row r="546" spans="1:5" ht="18.75">
      <c r="A546" s="1929" t="s">
        <v>1941</v>
      </c>
      <c r="B546" s="1954" t="s">
        <v>1127</v>
      </c>
      <c r="C546" s="1933" t="s">
        <v>362</v>
      </c>
      <c r="D546" s="174"/>
      <c r="E546" s="1935"/>
    </row>
    <row r="547" spans="1:5" ht="18.75">
      <c r="A547" s="1929" t="s">
        <v>1942</v>
      </c>
      <c r="B547" s="1954" t="s">
        <v>1128</v>
      </c>
      <c r="C547" s="1933" t="s">
        <v>362</v>
      </c>
      <c r="D547" s="174"/>
      <c r="E547" s="1935"/>
    </row>
    <row r="548" spans="1:5" ht="18.75">
      <c r="A548" s="1929" t="s">
        <v>1943</v>
      </c>
      <c r="B548" s="1954" t="s">
        <v>1129</v>
      </c>
      <c r="C548" s="1933" t="s">
        <v>362</v>
      </c>
      <c r="D548" s="174"/>
      <c r="E548" s="1935"/>
    </row>
    <row r="549" spans="1:5" ht="18.75">
      <c r="A549" s="1929" t="s">
        <v>1944</v>
      </c>
      <c r="B549" s="1954" t="s">
        <v>1130</v>
      </c>
      <c r="C549" s="1933" t="s">
        <v>362</v>
      </c>
      <c r="D549" s="174"/>
      <c r="E549" s="1935"/>
    </row>
    <row r="550" spans="1:5" ht="18.75">
      <c r="A550" s="1929" t="s">
        <v>1945</v>
      </c>
      <c r="B550" s="1954" t="s">
        <v>1131</v>
      </c>
      <c r="C550" s="1933" t="s">
        <v>362</v>
      </c>
      <c r="D550" s="174"/>
      <c r="E550" s="1935"/>
    </row>
    <row r="551" spans="1:5" ht="18.75">
      <c r="A551" s="1929" t="s">
        <v>1946</v>
      </c>
      <c r="B551" s="1954" t="s">
        <v>1132</v>
      </c>
      <c r="C551" s="1933" t="s">
        <v>362</v>
      </c>
      <c r="D551" s="174"/>
      <c r="E551" s="1935"/>
    </row>
    <row r="552" spans="1:5" ht="18.75">
      <c r="A552" s="1929" t="s">
        <v>1947</v>
      </c>
      <c r="B552" s="1954" t="s">
        <v>1133</v>
      </c>
      <c r="C552" s="1933" t="s">
        <v>362</v>
      </c>
      <c r="D552" s="174"/>
      <c r="E552" s="1935"/>
    </row>
    <row r="553" spans="1:5" ht="19.5">
      <c r="A553" s="1929" t="s">
        <v>1948</v>
      </c>
      <c r="B553" s="1955" t="s">
        <v>1134</v>
      </c>
      <c r="C553" s="1933" t="s">
        <v>362</v>
      </c>
      <c r="D553" s="174"/>
      <c r="E553" s="1935"/>
    </row>
    <row r="554" spans="1:5" ht="18.75">
      <c r="A554" s="1929" t="s">
        <v>1949</v>
      </c>
      <c r="B554" s="1954" t="s">
        <v>1135</v>
      </c>
      <c r="C554" s="1933" t="s">
        <v>362</v>
      </c>
      <c r="D554" s="174"/>
      <c r="E554" s="1935"/>
    </row>
    <row r="555" spans="1:5" ht="18.75">
      <c r="A555" s="1929" t="s">
        <v>1950</v>
      </c>
      <c r="B555" s="1954" t="s">
        <v>1136</v>
      </c>
      <c r="C555" s="1933" t="s">
        <v>362</v>
      </c>
      <c r="D555" s="174"/>
      <c r="E555" s="1935"/>
    </row>
    <row r="556" spans="1:5" ht="18.75">
      <c r="A556" s="1929" t="s">
        <v>1951</v>
      </c>
      <c r="B556" s="1954" t="s">
        <v>1137</v>
      </c>
      <c r="C556" s="1933" t="s">
        <v>362</v>
      </c>
      <c r="D556" s="174"/>
      <c r="E556" s="1935"/>
    </row>
    <row r="557" spans="1:5" ht="18.75">
      <c r="A557" s="1929" t="s">
        <v>1952</v>
      </c>
      <c r="B557" s="1954" t="s">
        <v>1138</v>
      </c>
      <c r="C557" s="1933" t="s">
        <v>362</v>
      </c>
      <c r="D557" s="174"/>
      <c r="E557" s="1935"/>
    </row>
    <row r="558" spans="1:5" ht="18.75">
      <c r="A558" s="1929" t="s">
        <v>1953</v>
      </c>
      <c r="B558" s="1954" t="s">
        <v>1139</v>
      </c>
      <c r="C558" s="1933" t="s">
        <v>362</v>
      </c>
      <c r="D558" s="174"/>
      <c r="E558" s="1935"/>
    </row>
    <row r="559" spans="1:5" ht="18.75">
      <c r="A559" s="1929" t="s">
        <v>1954</v>
      </c>
      <c r="B559" s="1954" t="s">
        <v>1429</v>
      </c>
      <c r="C559" s="1933" t="s">
        <v>362</v>
      </c>
      <c r="D559" s="174"/>
      <c r="E559" s="1935"/>
    </row>
    <row r="560" spans="1:5" ht="18.75">
      <c r="A560" s="1929" t="s">
        <v>1955</v>
      </c>
      <c r="B560" s="1954" t="s">
        <v>1140</v>
      </c>
      <c r="C560" s="1933" t="s">
        <v>362</v>
      </c>
      <c r="D560" s="174"/>
      <c r="E560" s="1935"/>
    </row>
    <row r="561" spans="1:5" ht="18.75">
      <c r="A561" s="1929" t="s">
        <v>1956</v>
      </c>
      <c r="B561" s="1954" t="s">
        <v>1141</v>
      </c>
      <c r="C561" s="1933" t="s">
        <v>362</v>
      </c>
      <c r="D561" s="174"/>
      <c r="E561" s="1935"/>
    </row>
    <row r="562" spans="1:5" ht="18.75">
      <c r="A562" s="1929" t="s">
        <v>1957</v>
      </c>
      <c r="B562" s="1954" t="s">
        <v>1142</v>
      </c>
      <c r="C562" s="1933" t="s">
        <v>362</v>
      </c>
      <c r="D562" s="174"/>
      <c r="E562" s="1935"/>
    </row>
    <row r="563" spans="1:5" ht="19.5">
      <c r="A563" s="1929" t="s">
        <v>1958</v>
      </c>
      <c r="B563" s="1955" t="s">
        <v>1143</v>
      </c>
      <c r="C563" s="1933" t="s">
        <v>362</v>
      </c>
      <c r="D563" s="174"/>
      <c r="E563" s="1935"/>
    </row>
    <row r="564" spans="1:5" ht="18.75">
      <c r="A564" s="1929" t="s">
        <v>1959</v>
      </c>
      <c r="B564" s="1954" t="s">
        <v>1144</v>
      </c>
      <c r="C564" s="1933" t="s">
        <v>362</v>
      </c>
      <c r="D564" s="174"/>
      <c r="E564" s="1935"/>
    </row>
    <row r="565" spans="1:5" ht="18.75">
      <c r="A565" s="1929" t="s">
        <v>1960</v>
      </c>
      <c r="B565" s="1954" t="s">
        <v>1145</v>
      </c>
      <c r="C565" s="1933" t="s">
        <v>362</v>
      </c>
      <c r="D565" s="174"/>
      <c r="E565" s="1935"/>
    </row>
    <row r="566" spans="1:5" ht="18.75">
      <c r="A566" s="1929" t="s">
        <v>1961</v>
      </c>
      <c r="B566" s="1954" t="s">
        <v>1146</v>
      </c>
      <c r="C566" s="1933" t="s">
        <v>362</v>
      </c>
      <c r="D566" s="174"/>
      <c r="E566" s="1935"/>
    </row>
    <row r="567" spans="1:5" ht="18.75">
      <c r="A567" s="1929" t="s">
        <v>1962</v>
      </c>
      <c r="B567" s="1954" t="s">
        <v>1147</v>
      </c>
      <c r="C567" s="1933" t="s">
        <v>362</v>
      </c>
      <c r="D567" s="174"/>
      <c r="E567" s="1935"/>
    </row>
    <row r="568" spans="1:5" ht="18.75">
      <c r="A568" s="1929" t="s">
        <v>1963</v>
      </c>
      <c r="B568" s="1954" t="s">
        <v>1148</v>
      </c>
      <c r="C568" s="1933" t="s">
        <v>362</v>
      </c>
      <c r="D568" s="174"/>
      <c r="E568" s="1935"/>
    </row>
    <row r="569" spans="1:5" ht="18.75">
      <c r="A569" s="1929" t="s">
        <v>1964</v>
      </c>
      <c r="B569" s="1954" t="s">
        <v>1149</v>
      </c>
      <c r="C569" s="1933" t="s">
        <v>362</v>
      </c>
      <c r="D569" s="174"/>
      <c r="E569" s="1935"/>
    </row>
    <row r="570" spans="1:5" ht="18.75">
      <c r="A570" s="1929" t="s">
        <v>1965</v>
      </c>
      <c r="B570" s="1954" t="s">
        <v>1150</v>
      </c>
      <c r="C570" s="1933" t="s">
        <v>362</v>
      </c>
      <c r="D570" s="174"/>
      <c r="E570" s="1935"/>
    </row>
    <row r="571" spans="1:5" ht="18.75">
      <c r="A571" s="1929" t="s">
        <v>1966</v>
      </c>
      <c r="B571" s="1954" t="s">
        <v>1151</v>
      </c>
      <c r="C571" s="1933" t="s">
        <v>362</v>
      </c>
      <c r="D571" s="174"/>
      <c r="E571" s="1935"/>
    </row>
    <row r="572" spans="1:5" ht="18.75">
      <c r="A572" s="1929" t="s">
        <v>1967</v>
      </c>
      <c r="B572" s="1954" t="s">
        <v>1152</v>
      </c>
      <c r="C572" s="1933" t="s">
        <v>362</v>
      </c>
      <c r="D572" s="174"/>
      <c r="E572" s="1935"/>
    </row>
    <row r="573" spans="1:5" ht="19.5">
      <c r="A573" s="1929" t="s">
        <v>1968</v>
      </c>
      <c r="B573" s="1955" t="s">
        <v>1153</v>
      </c>
      <c r="C573" s="1933" t="s">
        <v>362</v>
      </c>
      <c r="D573" s="174"/>
      <c r="E573" s="1935"/>
    </row>
    <row r="574" spans="1:5" ht="18.75">
      <c r="A574" s="1929" t="s">
        <v>1969</v>
      </c>
      <c r="B574" s="1954" t="s">
        <v>1154</v>
      </c>
      <c r="C574" s="1933" t="s">
        <v>362</v>
      </c>
      <c r="D574" s="174"/>
      <c r="E574" s="1935"/>
    </row>
    <row r="575" spans="1:5" ht="18.75">
      <c r="A575" s="1929" t="s">
        <v>1970</v>
      </c>
      <c r="B575" s="1954" t="s">
        <v>1155</v>
      </c>
      <c r="C575" s="1933" t="s">
        <v>362</v>
      </c>
      <c r="D575" s="174"/>
      <c r="E575" s="1935"/>
    </row>
    <row r="576" spans="1:5" ht="18.75">
      <c r="A576" s="1929" t="s">
        <v>1971</v>
      </c>
      <c r="B576" s="1954" t="s">
        <v>1156</v>
      </c>
      <c r="C576" s="1933" t="s">
        <v>362</v>
      </c>
      <c r="D576" s="175"/>
      <c r="E576" s="1935"/>
    </row>
    <row r="577" spans="1:5" ht="18.75">
      <c r="A577" s="1929" t="s">
        <v>1972</v>
      </c>
      <c r="B577" s="1954" t="s">
        <v>1157</v>
      </c>
      <c r="C577" s="1933" t="s">
        <v>362</v>
      </c>
      <c r="D577" s="174"/>
      <c r="E577" s="1935"/>
    </row>
    <row r="578" spans="1:5" ht="18.75">
      <c r="A578" s="1929" t="s">
        <v>1973</v>
      </c>
      <c r="B578" s="1954" t="s">
        <v>1158</v>
      </c>
      <c r="C578" s="1933" t="s">
        <v>362</v>
      </c>
      <c r="D578" s="174"/>
      <c r="E578" s="1935"/>
    </row>
    <row r="579" spans="1:5" ht="18.75">
      <c r="A579" s="1929" t="s">
        <v>1974</v>
      </c>
      <c r="B579" s="1954" t="s">
        <v>1159</v>
      </c>
      <c r="C579" s="1933" t="s">
        <v>362</v>
      </c>
      <c r="D579" s="174"/>
      <c r="E579" s="1935"/>
    </row>
    <row r="580" spans="1:5" ht="18.75">
      <c r="A580" s="1929" t="s">
        <v>1975</v>
      </c>
      <c r="B580" s="1954" t="s">
        <v>1160</v>
      </c>
      <c r="C580" s="1933" t="s">
        <v>362</v>
      </c>
      <c r="D580" s="174"/>
      <c r="E580" s="1935"/>
    </row>
    <row r="581" spans="1:5" ht="18.75">
      <c r="A581" s="1929" t="s">
        <v>1976</v>
      </c>
      <c r="B581" s="1954" t="s">
        <v>1161</v>
      </c>
      <c r="C581" s="1933" t="s">
        <v>362</v>
      </c>
      <c r="D581" s="174"/>
      <c r="E581" s="1935"/>
    </row>
    <row r="582" spans="1:5" ht="18.75">
      <c r="A582" s="1929" t="s">
        <v>1977</v>
      </c>
      <c r="B582" s="1954" t="s">
        <v>1162</v>
      </c>
      <c r="C582" s="1933" t="s">
        <v>362</v>
      </c>
      <c r="D582" s="174"/>
      <c r="E582" s="1935"/>
    </row>
    <row r="583" spans="1:5" ht="18.75">
      <c r="A583" s="1929" t="s">
        <v>1978</v>
      </c>
      <c r="B583" s="1954" t="s">
        <v>1163</v>
      </c>
      <c r="C583" s="1933" t="s">
        <v>362</v>
      </c>
      <c r="D583" s="174"/>
      <c r="E583" s="1935"/>
    </row>
    <row r="584" spans="1:5" ht="18.75">
      <c r="A584" s="1929" t="s">
        <v>1979</v>
      </c>
      <c r="B584" s="1954" t="s">
        <v>1164</v>
      </c>
      <c r="C584" s="1933" t="s">
        <v>362</v>
      </c>
      <c r="D584" s="174"/>
      <c r="E584" s="1935"/>
    </row>
    <row r="585" spans="1:5" ht="19.5">
      <c r="A585" s="1929" t="s">
        <v>1980</v>
      </c>
      <c r="B585" s="1955" t="s">
        <v>1165</v>
      </c>
      <c r="C585" s="1933" t="s">
        <v>362</v>
      </c>
      <c r="D585" s="174"/>
      <c r="E585" s="1935"/>
    </row>
    <row r="586" spans="1:5" ht="18.75">
      <c r="A586" s="1929" t="s">
        <v>1981</v>
      </c>
      <c r="B586" s="1954" t="s">
        <v>1166</v>
      </c>
      <c r="C586" s="1933" t="s">
        <v>362</v>
      </c>
      <c r="D586" s="174"/>
      <c r="E586" s="1935"/>
    </row>
    <row r="587" spans="1:5" ht="18.75">
      <c r="A587" s="1929" t="s">
        <v>1982</v>
      </c>
      <c r="B587" s="1954" t="s">
        <v>1167</v>
      </c>
      <c r="C587" s="1933" t="s">
        <v>362</v>
      </c>
      <c r="D587" s="174"/>
      <c r="E587" s="1935"/>
    </row>
    <row r="588" spans="1:5" ht="18.75">
      <c r="A588" s="1929" t="s">
        <v>1983</v>
      </c>
      <c r="B588" s="1954" t="s">
        <v>1168</v>
      </c>
      <c r="C588" s="1933" t="s">
        <v>362</v>
      </c>
      <c r="D588" s="174"/>
      <c r="E588" s="1935"/>
    </row>
    <row r="589" spans="1:5" ht="18.75">
      <c r="A589" s="1929" t="s">
        <v>1984</v>
      </c>
      <c r="B589" s="1954" t="s">
        <v>1169</v>
      </c>
      <c r="C589" s="1933" t="s">
        <v>362</v>
      </c>
      <c r="D589" s="174"/>
      <c r="E589" s="1935"/>
    </row>
    <row r="590" spans="1:5" ht="18.75">
      <c r="A590" s="1929" t="s">
        <v>1985</v>
      </c>
      <c r="B590" s="1954" t="s">
        <v>1170</v>
      </c>
      <c r="C590" s="1933" t="s">
        <v>362</v>
      </c>
      <c r="D590" s="174"/>
      <c r="E590" s="1935"/>
    </row>
    <row r="591" spans="1:5" ht="18.75">
      <c r="A591" s="1929" t="s">
        <v>1986</v>
      </c>
      <c r="B591" s="1954" t="s">
        <v>1171</v>
      </c>
      <c r="C591" s="1933" t="s">
        <v>362</v>
      </c>
      <c r="D591" s="174"/>
      <c r="E591" s="1935"/>
    </row>
    <row r="592" spans="1:5" ht="18.75">
      <c r="A592" s="1929" t="s">
        <v>1987</v>
      </c>
      <c r="B592" s="1954" t="s">
        <v>1172</v>
      </c>
      <c r="C592" s="1933" t="s">
        <v>362</v>
      </c>
      <c r="D592" s="174"/>
      <c r="E592" s="1935"/>
    </row>
    <row r="593" spans="1:5" ht="18.75">
      <c r="A593" s="1929" t="s">
        <v>1988</v>
      </c>
      <c r="B593" s="1954" t="s">
        <v>1173</v>
      </c>
      <c r="C593" s="1933" t="s">
        <v>362</v>
      </c>
      <c r="D593" s="174"/>
      <c r="E593" s="1935"/>
    </row>
    <row r="594" spans="1:5" ht="18.75">
      <c r="A594" s="1929" t="s">
        <v>1989</v>
      </c>
      <c r="B594" s="1957" t="s">
        <v>1174</v>
      </c>
      <c r="C594" s="1933" t="s">
        <v>362</v>
      </c>
      <c r="D594" s="174"/>
      <c r="E594" s="1935"/>
    </row>
    <row r="595" spans="1:5" ht="18.75">
      <c r="A595" s="1929" t="s">
        <v>1990</v>
      </c>
      <c r="B595" s="1954" t="s">
        <v>1175</v>
      </c>
      <c r="C595" s="1933" t="s">
        <v>362</v>
      </c>
      <c r="D595" s="174"/>
      <c r="E595" s="1935"/>
    </row>
    <row r="596" spans="1:5" ht="18.75">
      <c r="A596" s="1929" t="s">
        <v>1991</v>
      </c>
      <c r="B596" s="1954" t="s">
        <v>1176</v>
      </c>
      <c r="C596" s="1933" t="s">
        <v>362</v>
      </c>
      <c r="D596" s="174"/>
      <c r="E596" s="1935"/>
    </row>
    <row r="597" spans="1:5" ht="18.75">
      <c r="A597" s="1929" t="s">
        <v>1992</v>
      </c>
      <c r="B597" s="1954" t="s">
        <v>1177</v>
      </c>
      <c r="C597" s="1933" t="s">
        <v>362</v>
      </c>
      <c r="D597" s="174"/>
      <c r="E597" s="1935"/>
    </row>
    <row r="598" spans="1:5" ht="18.75">
      <c r="A598" s="1929" t="s">
        <v>1993</v>
      </c>
      <c r="B598" s="1954" t="s">
        <v>1178</v>
      </c>
      <c r="C598" s="1933" t="s">
        <v>362</v>
      </c>
      <c r="D598" s="174"/>
      <c r="E598" s="1935"/>
    </row>
    <row r="599" spans="1:5" ht="19.5">
      <c r="A599" s="1929" t="s">
        <v>1994</v>
      </c>
      <c r="B599" s="1955" t="s">
        <v>1179</v>
      </c>
      <c r="C599" s="1933" t="s">
        <v>362</v>
      </c>
      <c r="D599" s="174"/>
      <c r="E599" s="1935"/>
    </row>
    <row r="600" spans="1:5" ht="18.75">
      <c r="A600" s="1929" t="s">
        <v>1995</v>
      </c>
      <c r="B600" s="1954" t="s">
        <v>1180</v>
      </c>
      <c r="C600" s="1933" t="s">
        <v>362</v>
      </c>
      <c r="D600" s="174"/>
      <c r="E600" s="1935"/>
    </row>
    <row r="601" spans="1:5" ht="18.75">
      <c r="A601" s="1929" t="s">
        <v>1996</v>
      </c>
      <c r="B601" s="1954" t="s">
        <v>1181</v>
      </c>
      <c r="C601" s="1933" t="s">
        <v>362</v>
      </c>
      <c r="D601" s="174"/>
      <c r="E601" s="1935"/>
    </row>
    <row r="602" spans="1:5" ht="18.75">
      <c r="A602" s="1929" t="s">
        <v>1997</v>
      </c>
      <c r="B602" s="1954" t="s">
        <v>1182</v>
      </c>
      <c r="C602" s="1933" t="s">
        <v>362</v>
      </c>
      <c r="D602" s="174"/>
      <c r="E602" s="1935"/>
    </row>
    <row r="603" spans="1:5" ht="18.75">
      <c r="A603" s="1929" t="s">
        <v>1998</v>
      </c>
      <c r="B603" s="1954" t="s">
        <v>424</v>
      </c>
      <c r="C603" s="1933" t="s">
        <v>362</v>
      </c>
      <c r="D603" s="174"/>
      <c r="E603" s="1935"/>
    </row>
    <row r="604" spans="1:5" ht="18.75">
      <c r="A604" s="1929" t="s">
        <v>1999</v>
      </c>
      <c r="B604" s="1954" t="s">
        <v>1183</v>
      </c>
      <c r="C604" s="1933" t="s">
        <v>362</v>
      </c>
      <c r="D604" s="174"/>
      <c r="E604" s="1935"/>
    </row>
    <row r="605" spans="1:5" ht="18.75">
      <c r="A605" s="1929" t="s">
        <v>2000</v>
      </c>
      <c r="B605" s="1954" t="s">
        <v>1184</v>
      </c>
      <c r="C605" s="1933" t="s">
        <v>362</v>
      </c>
      <c r="D605" s="174"/>
      <c r="E605" s="1935"/>
    </row>
    <row r="606" spans="1:5" ht="18.75">
      <c r="A606" s="1929" t="s">
        <v>2001</v>
      </c>
      <c r="B606" s="1954" t="s">
        <v>1185</v>
      </c>
      <c r="C606" s="1933" t="s">
        <v>362</v>
      </c>
      <c r="D606" s="174"/>
      <c r="E606" s="1935"/>
    </row>
    <row r="607" spans="1:5" ht="19.5">
      <c r="A607" s="1929" t="s">
        <v>2002</v>
      </c>
      <c r="B607" s="1955" t="s">
        <v>1186</v>
      </c>
      <c r="C607" s="1933" t="s">
        <v>362</v>
      </c>
      <c r="D607" s="174"/>
      <c r="E607" s="1935"/>
    </row>
    <row r="608" spans="1:5" ht="18.75">
      <c r="A608" s="1929" t="s">
        <v>2003</v>
      </c>
      <c r="B608" s="1954" t="s">
        <v>1187</v>
      </c>
      <c r="C608" s="1933" t="s">
        <v>362</v>
      </c>
      <c r="D608" s="174"/>
      <c r="E608" s="1935"/>
    </row>
    <row r="609" spans="1:5" ht="18.75">
      <c r="A609" s="1929" t="s">
        <v>2004</v>
      </c>
      <c r="B609" s="1954" t="s">
        <v>1188</v>
      </c>
      <c r="C609" s="1933" t="s">
        <v>362</v>
      </c>
      <c r="D609" s="174"/>
      <c r="E609" s="1935"/>
    </row>
    <row r="610" spans="1:5" ht="18.75">
      <c r="A610" s="1929" t="s">
        <v>2005</v>
      </c>
      <c r="B610" s="1954" t="s">
        <v>1189</v>
      </c>
      <c r="C610" s="1933" t="s">
        <v>362</v>
      </c>
      <c r="D610" s="174"/>
      <c r="E610" s="1935"/>
    </row>
    <row r="611" spans="1:5" ht="18.75">
      <c r="A611" s="1929" t="s">
        <v>2006</v>
      </c>
      <c r="B611" s="1954" t="s">
        <v>1190</v>
      </c>
      <c r="C611" s="1933" t="s">
        <v>362</v>
      </c>
      <c r="D611" s="174"/>
      <c r="E611" s="1935"/>
    </row>
    <row r="612" spans="1:5" ht="18.75">
      <c r="A612" s="1929" t="s">
        <v>2007</v>
      </c>
      <c r="B612" s="1954" t="s">
        <v>1191</v>
      </c>
      <c r="C612" s="1933" t="s">
        <v>362</v>
      </c>
      <c r="D612" s="174"/>
      <c r="E612" s="1935"/>
    </row>
    <row r="613" spans="1:5" ht="18.75">
      <c r="A613" s="1929" t="s">
        <v>2008</v>
      </c>
      <c r="B613" s="1954" t="s">
        <v>1192</v>
      </c>
      <c r="C613" s="1933" t="s">
        <v>362</v>
      </c>
      <c r="D613" s="174"/>
      <c r="E613" s="1935"/>
    </row>
    <row r="614" spans="1:5" ht="19.5">
      <c r="A614" s="1929" t="s">
        <v>2009</v>
      </c>
      <c r="B614" s="1955" t="s">
        <v>1193</v>
      </c>
      <c r="C614" s="1933" t="s">
        <v>362</v>
      </c>
      <c r="D614" s="174"/>
      <c r="E614" s="1935"/>
    </row>
    <row r="615" spans="1:5" ht="18.75">
      <c r="A615" s="1929" t="s">
        <v>2010</v>
      </c>
      <c r="B615" s="1954" t="s">
        <v>1194</v>
      </c>
      <c r="C615" s="1933" t="s">
        <v>362</v>
      </c>
      <c r="D615" s="174"/>
      <c r="E615" s="1935"/>
    </row>
    <row r="616" spans="1:5" ht="18.75">
      <c r="A616" s="1929" t="s">
        <v>2011</v>
      </c>
      <c r="B616" s="1954" t="s">
        <v>1195</v>
      </c>
      <c r="C616" s="1933" t="s">
        <v>362</v>
      </c>
      <c r="D616" s="174"/>
      <c r="E616" s="1935"/>
    </row>
    <row r="617" spans="1:5" ht="18.75">
      <c r="A617" s="1929" t="s">
        <v>2012</v>
      </c>
      <c r="B617" s="1954" t="s">
        <v>1196</v>
      </c>
      <c r="C617" s="1933" t="s">
        <v>362</v>
      </c>
      <c r="D617" s="174"/>
      <c r="E617" s="1935"/>
    </row>
    <row r="618" spans="1:5" ht="18.75">
      <c r="A618" s="1929" t="s">
        <v>2013</v>
      </c>
      <c r="B618" s="1954" t="s">
        <v>1197</v>
      </c>
      <c r="C618" s="1933" t="s">
        <v>362</v>
      </c>
      <c r="D618" s="174"/>
      <c r="E618" s="1935"/>
    </row>
    <row r="619" spans="1:5" ht="19.5">
      <c r="A619" s="1929" t="s">
        <v>2014</v>
      </c>
      <c r="B619" s="1955" t="s">
        <v>1198</v>
      </c>
      <c r="C619" s="1933" t="s">
        <v>362</v>
      </c>
      <c r="D619" s="174"/>
      <c r="E619" s="1935"/>
    </row>
    <row r="620" spans="1:5" ht="18.75">
      <c r="A620" s="1929" t="s">
        <v>2015</v>
      </c>
      <c r="B620" s="1954" t="s">
        <v>1199</v>
      </c>
      <c r="C620" s="1933" t="s">
        <v>362</v>
      </c>
      <c r="D620" s="174"/>
      <c r="E620" s="1935"/>
    </row>
    <row r="621" spans="1:5" ht="18.75">
      <c r="A621" s="1929" t="s">
        <v>2016</v>
      </c>
      <c r="B621" s="1954" t="s">
        <v>1200</v>
      </c>
      <c r="C621" s="1933" t="s">
        <v>362</v>
      </c>
      <c r="D621" s="174"/>
      <c r="E621" s="1935"/>
    </row>
    <row r="622" spans="1:5" ht="18.75">
      <c r="A622" s="1929" t="s">
        <v>2017</v>
      </c>
      <c r="B622" s="1954" t="s">
        <v>1201</v>
      </c>
      <c r="C622" s="1933" t="s">
        <v>362</v>
      </c>
      <c r="D622" s="174"/>
      <c r="E622" s="1935"/>
    </row>
    <row r="623" spans="1:5" ht="18.75">
      <c r="A623" s="1929" t="s">
        <v>2018</v>
      </c>
      <c r="B623" s="1954" t="s">
        <v>1202</v>
      </c>
      <c r="C623" s="1933" t="s">
        <v>362</v>
      </c>
      <c r="D623" s="174"/>
      <c r="E623" s="1935"/>
    </row>
    <row r="624" spans="1:5" ht="18.75">
      <c r="A624" s="1929" t="s">
        <v>2019</v>
      </c>
      <c r="B624" s="1954" t="s">
        <v>1203</v>
      </c>
      <c r="C624" s="1933" t="s">
        <v>362</v>
      </c>
      <c r="D624" s="174"/>
      <c r="E624" s="1935"/>
    </row>
    <row r="625" spans="1:5" ht="18.75">
      <c r="A625" s="1929" t="s">
        <v>2020</v>
      </c>
      <c r="B625" s="1954" t="s">
        <v>1204</v>
      </c>
      <c r="C625" s="1933" t="s">
        <v>362</v>
      </c>
      <c r="D625" s="174"/>
      <c r="E625" s="1935"/>
    </row>
    <row r="626" spans="1:5" ht="18.75">
      <c r="A626" s="1929" t="s">
        <v>2021</v>
      </c>
      <c r="B626" s="1954" t="s">
        <v>1205</v>
      </c>
      <c r="C626" s="1933" t="s">
        <v>362</v>
      </c>
      <c r="D626" s="174"/>
      <c r="E626" s="1935"/>
    </row>
    <row r="627" spans="1:5" ht="18.75">
      <c r="A627" s="1929" t="s">
        <v>2022</v>
      </c>
      <c r="B627" s="1954" t="s">
        <v>1206</v>
      </c>
      <c r="C627" s="1933" t="s">
        <v>362</v>
      </c>
      <c r="D627" s="174"/>
      <c r="E627" s="1935"/>
    </row>
    <row r="628" spans="1:5" ht="18.75">
      <c r="A628" s="1929" t="s">
        <v>2023</v>
      </c>
      <c r="B628" s="1954" t="s">
        <v>1207</v>
      </c>
      <c r="C628" s="1933" t="s">
        <v>362</v>
      </c>
      <c r="D628" s="174"/>
      <c r="E628" s="1935"/>
    </row>
    <row r="629" spans="1:5" ht="19.5">
      <c r="A629" s="1929" t="s">
        <v>2024</v>
      </c>
      <c r="B629" s="1955" t="s">
        <v>1208</v>
      </c>
      <c r="C629" s="1933" t="s">
        <v>362</v>
      </c>
      <c r="D629" s="174"/>
      <c r="E629" s="1935"/>
    </row>
    <row r="630" spans="1:5" ht="18.75">
      <c r="A630" s="1929" t="s">
        <v>2025</v>
      </c>
      <c r="B630" s="1954" t="s">
        <v>1209</v>
      </c>
      <c r="C630" s="1933" t="s">
        <v>362</v>
      </c>
      <c r="D630" s="174"/>
      <c r="E630" s="1935"/>
    </row>
    <row r="631" spans="1:5" ht="18.75">
      <c r="A631" s="1929" t="s">
        <v>2026</v>
      </c>
      <c r="B631" s="1954" t="s">
        <v>1210</v>
      </c>
      <c r="C631" s="1933" t="s">
        <v>362</v>
      </c>
      <c r="D631" s="174"/>
      <c r="E631" s="1935"/>
    </row>
    <row r="632" spans="1:5" ht="18.75">
      <c r="A632" s="1929" t="s">
        <v>2027</v>
      </c>
      <c r="B632" s="1954" t="s">
        <v>1211</v>
      </c>
      <c r="C632" s="1933" t="s">
        <v>362</v>
      </c>
      <c r="D632" s="174"/>
      <c r="E632" s="1935"/>
    </row>
    <row r="633" spans="1:5" ht="18.75">
      <c r="A633" s="1929" t="s">
        <v>2028</v>
      </c>
      <c r="B633" s="1954" t="s">
        <v>1212</v>
      </c>
      <c r="C633" s="1933" t="s">
        <v>362</v>
      </c>
      <c r="D633" s="174"/>
      <c r="E633" s="1935"/>
    </row>
    <row r="634" spans="1:5" ht="18.75">
      <c r="A634" s="1929" t="s">
        <v>2029</v>
      </c>
      <c r="B634" s="1954" t="s">
        <v>1213</v>
      </c>
      <c r="C634" s="1933" t="s">
        <v>362</v>
      </c>
      <c r="D634" s="174"/>
      <c r="E634" s="1935"/>
    </row>
    <row r="635" spans="1:5" ht="18.75">
      <c r="A635" s="1929" t="s">
        <v>2030</v>
      </c>
      <c r="B635" s="1954" t="s">
        <v>1214</v>
      </c>
      <c r="C635" s="1933" t="s">
        <v>362</v>
      </c>
      <c r="D635" s="174"/>
      <c r="E635" s="1935"/>
    </row>
    <row r="636" spans="1:5" ht="18.75">
      <c r="A636" s="1929" t="s">
        <v>2031</v>
      </c>
      <c r="B636" s="1954" t="s">
        <v>1215</v>
      </c>
      <c r="C636" s="1933" t="s">
        <v>362</v>
      </c>
      <c r="D636" s="174"/>
      <c r="E636" s="1935"/>
    </row>
    <row r="637" spans="1:5" ht="18.75">
      <c r="A637" s="1929" t="s">
        <v>2032</v>
      </c>
      <c r="B637" s="1954" t="s">
        <v>1216</v>
      </c>
      <c r="C637" s="1933" t="s">
        <v>362</v>
      </c>
      <c r="D637" s="174"/>
      <c r="E637" s="1935"/>
    </row>
    <row r="638" spans="1:5" ht="18.75">
      <c r="A638" s="1929" t="s">
        <v>2033</v>
      </c>
      <c r="B638" s="1954" t="s">
        <v>1217</v>
      </c>
      <c r="C638" s="1933" t="s">
        <v>362</v>
      </c>
      <c r="D638" s="174"/>
      <c r="E638" s="1935"/>
    </row>
    <row r="639" spans="1:5" ht="18.75">
      <c r="A639" s="1929" t="s">
        <v>2034</v>
      </c>
      <c r="B639" s="1954" t="s">
        <v>1218</v>
      </c>
      <c r="C639" s="1933" t="s">
        <v>362</v>
      </c>
      <c r="D639" s="174"/>
      <c r="E639" s="1935"/>
    </row>
    <row r="640" spans="1:5" ht="18.75">
      <c r="A640" s="1929" t="s">
        <v>2035</v>
      </c>
      <c r="B640" s="1954" t="s">
        <v>1219</v>
      </c>
      <c r="C640" s="1933" t="s">
        <v>362</v>
      </c>
      <c r="D640" s="174"/>
      <c r="E640" s="1935"/>
    </row>
    <row r="641" spans="1:5" ht="18.75">
      <c r="A641" s="1929" t="s">
        <v>2036</v>
      </c>
      <c r="B641" s="1954" t="s">
        <v>1220</v>
      </c>
      <c r="C641" s="1933" t="s">
        <v>362</v>
      </c>
      <c r="D641" s="174"/>
      <c r="E641" s="1935"/>
    </row>
    <row r="642" spans="1:5" ht="18.75">
      <c r="A642" s="1929" t="s">
        <v>2037</v>
      </c>
      <c r="B642" s="1954" t="s">
        <v>1221</v>
      </c>
      <c r="C642" s="1933" t="s">
        <v>362</v>
      </c>
      <c r="D642" s="174"/>
      <c r="E642" s="1935"/>
    </row>
    <row r="643" spans="1:5" ht="18.75">
      <c r="A643" s="1929" t="s">
        <v>2038</v>
      </c>
      <c r="B643" s="1954" t="s">
        <v>1222</v>
      </c>
      <c r="C643" s="1933" t="s">
        <v>362</v>
      </c>
      <c r="D643" s="174"/>
      <c r="E643" s="1935"/>
    </row>
    <row r="644" spans="1:5" ht="18.75">
      <c r="A644" s="1929" t="s">
        <v>2039</v>
      </c>
      <c r="B644" s="1954" t="s">
        <v>1223</v>
      </c>
      <c r="C644" s="1933" t="s">
        <v>362</v>
      </c>
      <c r="D644" s="174"/>
      <c r="E644" s="1935"/>
    </row>
    <row r="645" spans="1:5" ht="18.75">
      <c r="A645" s="1929" t="s">
        <v>2040</v>
      </c>
      <c r="B645" s="1954" t="s">
        <v>1224</v>
      </c>
      <c r="C645" s="1933" t="s">
        <v>362</v>
      </c>
      <c r="D645" s="174"/>
      <c r="E645" s="1935"/>
    </row>
    <row r="646" spans="1:5" ht="18.75">
      <c r="A646" s="1929" t="s">
        <v>2041</v>
      </c>
      <c r="B646" s="1954" t="s">
        <v>1225</v>
      </c>
      <c r="C646" s="1933" t="s">
        <v>362</v>
      </c>
      <c r="D646" s="174"/>
      <c r="E646" s="1935"/>
    </row>
    <row r="647" spans="1:5" ht="18.75">
      <c r="A647" s="1929" t="s">
        <v>2042</v>
      </c>
      <c r="B647" s="1954" t="s">
        <v>1226</v>
      </c>
      <c r="C647" s="1933" t="s">
        <v>362</v>
      </c>
      <c r="D647" s="174"/>
      <c r="E647" s="1935"/>
    </row>
    <row r="648" spans="1:5" ht="18.75">
      <c r="A648" s="1929" t="s">
        <v>2043</v>
      </c>
      <c r="B648" s="1954" t="s">
        <v>1227</v>
      </c>
      <c r="C648" s="1933" t="s">
        <v>362</v>
      </c>
      <c r="D648" s="174"/>
      <c r="E648" s="1935"/>
    </row>
    <row r="649" spans="1:5" ht="18.75">
      <c r="A649" s="1929" t="s">
        <v>2044</v>
      </c>
      <c r="B649" s="1954" t="s">
        <v>1228</v>
      </c>
      <c r="C649" s="1933" t="s">
        <v>362</v>
      </c>
      <c r="D649" s="174"/>
      <c r="E649" s="1935"/>
    </row>
    <row r="650" spans="1:5" ht="18.75">
      <c r="A650" s="1929" t="s">
        <v>2045</v>
      </c>
      <c r="B650" s="1954" t="s">
        <v>1229</v>
      </c>
      <c r="C650" s="1933" t="s">
        <v>362</v>
      </c>
      <c r="D650" s="174"/>
      <c r="E650" s="1935"/>
    </row>
    <row r="651" spans="1:5" ht="18.75">
      <c r="A651" s="1929" t="s">
        <v>2046</v>
      </c>
      <c r="B651" s="1954" t="s">
        <v>1230</v>
      </c>
      <c r="C651" s="1933" t="s">
        <v>362</v>
      </c>
      <c r="D651" s="174"/>
      <c r="E651" s="1935"/>
    </row>
    <row r="652" spans="1:5" ht="18.75">
      <c r="A652" s="1929" t="s">
        <v>2047</v>
      </c>
      <c r="B652" s="1954" t="s">
        <v>1231</v>
      </c>
      <c r="C652" s="1933" t="s">
        <v>362</v>
      </c>
      <c r="D652" s="174"/>
      <c r="E652" s="1935"/>
    </row>
    <row r="653" spans="1:5" ht="18.75">
      <c r="A653" s="1929" t="s">
        <v>2048</v>
      </c>
      <c r="B653" s="1954" t="s">
        <v>1232</v>
      </c>
      <c r="C653" s="1933" t="s">
        <v>362</v>
      </c>
      <c r="D653" s="174"/>
      <c r="E653" s="1935"/>
    </row>
    <row r="654" spans="1:5" ht="18.75">
      <c r="A654" s="1929" t="s">
        <v>2049</v>
      </c>
      <c r="B654" s="1954" t="s">
        <v>1233</v>
      </c>
      <c r="C654" s="1933" t="s">
        <v>362</v>
      </c>
      <c r="D654" s="174"/>
      <c r="E654" s="1935"/>
    </row>
    <row r="655" spans="1:5" ht="19.5">
      <c r="A655" s="1929" t="s">
        <v>2050</v>
      </c>
      <c r="B655" s="1955" t="s">
        <v>1234</v>
      </c>
      <c r="C655" s="1933" t="s">
        <v>362</v>
      </c>
      <c r="D655" s="174"/>
      <c r="E655" s="1935"/>
    </row>
    <row r="656" spans="1:5" ht="18.75">
      <c r="A656" s="1929" t="s">
        <v>2051</v>
      </c>
      <c r="B656" s="1954" t="s">
        <v>1235</v>
      </c>
      <c r="C656" s="1933" t="s">
        <v>362</v>
      </c>
      <c r="D656" s="174"/>
      <c r="E656" s="1935"/>
    </row>
    <row r="657" spans="1:5" ht="18.75">
      <c r="A657" s="1929" t="s">
        <v>2052</v>
      </c>
      <c r="B657" s="1954" t="s">
        <v>1236</v>
      </c>
      <c r="C657" s="1933" t="s">
        <v>362</v>
      </c>
      <c r="D657" s="174"/>
      <c r="E657" s="1935"/>
    </row>
    <row r="658" spans="1:5" ht="18.75">
      <c r="A658" s="1929" t="s">
        <v>2053</v>
      </c>
      <c r="B658" s="1954" t="s">
        <v>1237</v>
      </c>
      <c r="C658" s="1933" t="s">
        <v>362</v>
      </c>
      <c r="D658" s="174"/>
      <c r="E658" s="1935"/>
    </row>
    <row r="659" spans="1:5" ht="18.75">
      <c r="A659" s="1929" t="s">
        <v>2054</v>
      </c>
      <c r="B659" s="1954" t="s">
        <v>504</v>
      </c>
      <c r="C659" s="1933" t="s">
        <v>362</v>
      </c>
      <c r="D659" s="174"/>
      <c r="E659" s="1935"/>
    </row>
    <row r="660" spans="1:5" ht="18.75">
      <c r="A660" s="1929" t="s">
        <v>2055</v>
      </c>
      <c r="B660" s="1954" t="s">
        <v>505</v>
      </c>
      <c r="C660" s="1933" t="s">
        <v>362</v>
      </c>
      <c r="D660" s="174"/>
      <c r="E660" s="1935"/>
    </row>
    <row r="661" spans="1:5" ht="18.75">
      <c r="A661" s="1929" t="s">
        <v>2056</v>
      </c>
      <c r="B661" s="1954" t="s">
        <v>506</v>
      </c>
      <c r="C661" s="1933" t="s">
        <v>362</v>
      </c>
      <c r="D661" s="174"/>
      <c r="E661" s="1935"/>
    </row>
    <row r="662" spans="1:5" ht="18.75">
      <c r="A662" s="1929" t="s">
        <v>2057</v>
      </c>
      <c r="B662" s="1954" t="s">
        <v>507</v>
      </c>
      <c r="C662" s="1933" t="s">
        <v>362</v>
      </c>
      <c r="D662" s="174"/>
      <c r="E662" s="1935"/>
    </row>
    <row r="663" spans="1:5" ht="18.75">
      <c r="A663" s="1929" t="s">
        <v>2058</v>
      </c>
      <c r="B663" s="1954" t="s">
        <v>508</v>
      </c>
      <c r="C663" s="1933" t="s">
        <v>362</v>
      </c>
      <c r="D663" s="174"/>
      <c r="E663" s="1935"/>
    </row>
    <row r="664" spans="1:5" ht="18.75">
      <c r="A664" s="1929" t="s">
        <v>2059</v>
      </c>
      <c r="B664" s="1954" t="s">
        <v>509</v>
      </c>
      <c r="C664" s="1933" t="s">
        <v>362</v>
      </c>
      <c r="D664" s="174"/>
      <c r="E664" s="1935"/>
    </row>
    <row r="665" spans="1:5" ht="18.75">
      <c r="A665" s="1929" t="s">
        <v>2060</v>
      </c>
      <c r="B665" s="1954" t="s">
        <v>510</v>
      </c>
      <c r="C665" s="1933" t="s">
        <v>362</v>
      </c>
      <c r="D665" s="174"/>
      <c r="E665" s="1935"/>
    </row>
    <row r="666" spans="1:5" ht="18.75">
      <c r="A666" s="1929" t="s">
        <v>2061</v>
      </c>
      <c r="B666" s="1954" t="s">
        <v>511</v>
      </c>
      <c r="C666" s="1933" t="s">
        <v>362</v>
      </c>
      <c r="D666" s="174"/>
      <c r="E666" s="1935"/>
    </row>
    <row r="667" spans="1:5" ht="18.75">
      <c r="A667" s="1929" t="s">
        <v>2062</v>
      </c>
      <c r="B667" s="1954" t="s">
        <v>512</v>
      </c>
      <c r="C667" s="1933" t="s">
        <v>362</v>
      </c>
      <c r="D667" s="174"/>
      <c r="E667" s="1935"/>
    </row>
    <row r="668" spans="1:5" ht="18.75">
      <c r="A668" s="1929" t="s">
        <v>2063</v>
      </c>
      <c r="B668" s="1954" t="s">
        <v>513</v>
      </c>
      <c r="C668" s="1933" t="s">
        <v>362</v>
      </c>
      <c r="D668" s="174"/>
      <c r="E668" s="1935"/>
    </row>
    <row r="669" spans="1:5" ht="18.75">
      <c r="A669" s="1929" t="s">
        <v>2064</v>
      </c>
      <c r="B669" s="1954" t="s">
        <v>514</v>
      </c>
      <c r="C669" s="1933" t="s">
        <v>362</v>
      </c>
      <c r="D669" s="174"/>
      <c r="E669" s="1935"/>
    </row>
    <row r="670" spans="1:5" ht="18.75">
      <c r="A670" s="1929" t="s">
        <v>2065</v>
      </c>
      <c r="B670" s="1954" t="s">
        <v>515</v>
      </c>
      <c r="C670" s="1933" t="s">
        <v>362</v>
      </c>
      <c r="D670" s="174"/>
      <c r="E670" s="1935"/>
    </row>
    <row r="671" spans="1:5" ht="18.75">
      <c r="A671" s="1929" t="s">
        <v>2066</v>
      </c>
      <c r="B671" s="1954" t="s">
        <v>516</v>
      </c>
      <c r="C671" s="1933" t="s">
        <v>362</v>
      </c>
      <c r="D671" s="174"/>
      <c r="E671" s="1935"/>
    </row>
    <row r="672" spans="1:5" ht="18.75">
      <c r="A672" s="1929" t="s">
        <v>2067</v>
      </c>
      <c r="B672" s="1954" t="s">
        <v>517</v>
      </c>
      <c r="C672" s="1933" t="s">
        <v>362</v>
      </c>
      <c r="D672" s="174"/>
      <c r="E672" s="1935"/>
    </row>
    <row r="673" spans="1:5" ht="18.75">
      <c r="A673" s="1929" t="s">
        <v>2068</v>
      </c>
      <c r="B673" s="1954" t="s">
        <v>518</v>
      </c>
      <c r="C673" s="1933" t="s">
        <v>362</v>
      </c>
      <c r="D673" s="174"/>
      <c r="E673" s="1935"/>
    </row>
    <row r="674" spans="1:5" ht="18.75">
      <c r="A674" s="1929" t="s">
        <v>2069</v>
      </c>
      <c r="B674" s="1954" t="s">
        <v>519</v>
      </c>
      <c r="C674" s="1933" t="s">
        <v>362</v>
      </c>
      <c r="D674" s="174"/>
      <c r="E674" s="1935"/>
    </row>
    <row r="675" spans="1:5" ht="18.75">
      <c r="A675" s="1929" t="s">
        <v>2070</v>
      </c>
      <c r="B675" s="1954" t="s">
        <v>520</v>
      </c>
      <c r="C675" s="1933" t="s">
        <v>362</v>
      </c>
      <c r="D675" s="174"/>
      <c r="E675" s="1935"/>
    </row>
    <row r="676" spans="1:5" ht="18.75">
      <c r="A676" s="1929" t="s">
        <v>2071</v>
      </c>
      <c r="B676" s="1954" t="s">
        <v>521</v>
      </c>
      <c r="C676" s="1933" t="s">
        <v>362</v>
      </c>
      <c r="D676" s="174"/>
      <c r="E676" s="1935"/>
    </row>
    <row r="677" spans="1:5" ht="18.75">
      <c r="A677" s="1929" t="s">
        <v>2072</v>
      </c>
      <c r="B677" s="1954" t="s">
        <v>522</v>
      </c>
      <c r="C677" s="1933" t="s">
        <v>362</v>
      </c>
      <c r="D677" s="174"/>
      <c r="E677" s="1935"/>
    </row>
    <row r="678" spans="1:5" ht="18.75">
      <c r="A678" s="1929" t="s">
        <v>2073</v>
      </c>
      <c r="B678" s="1954" t="s">
        <v>523</v>
      </c>
      <c r="C678" s="1933" t="s">
        <v>362</v>
      </c>
      <c r="D678" s="174"/>
      <c r="E678" s="1935"/>
    </row>
    <row r="679" spans="1:5" ht="18.75">
      <c r="A679" s="1929" t="s">
        <v>2074</v>
      </c>
      <c r="B679" s="1954" t="s">
        <v>524</v>
      </c>
      <c r="C679" s="1933" t="s">
        <v>362</v>
      </c>
      <c r="D679" s="174"/>
      <c r="E679" s="1935"/>
    </row>
    <row r="680" spans="1:5" ht="18.75">
      <c r="A680" s="1929" t="s">
        <v>2075</v>
      </c>
      <c r="B680" s="1954" t="s">
        <v>525</v>
      </c>
      <c r="C680" s="1933" t="s">
        <v>362</v>
      </c>
      <c r="D680" s="174"/>
      <c r="E680" s="1935"/>
    </row>
    <row r="681" spans="1:5" ht="18.75">
      <c r="A681" s="1929" t="s">
        <v>2076</v>
      </c>
      <c r="B681" s="1954" t="s">
        <v>526</v>
      </c>
      <c r="C681" s="1933" t="s">
        <v>362</v>
      </c>
      <c r="D681" s="174"/>
      <c r="E681" s="1935"/>
    </row>
    <row r="682" spans="1:5" ht="18.75">
      <c r="A682" s="1929" t="s">
        <v>2077</v>
      </c>
      <c r="B682" s="1954" t="s">
        <v>527</v>
      </c>
      <c r="C682" s="1933" t="s">
        <v>362</v>
      </c>
      <c r="D682" s="174"/>
      <c r="E682" s="1935"/>
    </row>
    <row r="683" spans="1:5" ht="18.75">
      <c r="A683" s="1929" t="s">
        <v>2078</v>
      </c>
      <c r="B683" s="1954" t="s">
        <v>528</v>
      </c>
      <c r="C683" s="1933" t="s">
        <v>362</v>
      </c>
      <c r="D683" s="174"/>
      <c r="E683" s="1935"/>
    </row>
    <row r="684" spans="1:5" ht="18.75">
      <c r="A684" s="1929" t="s">
        <v>2079</v>
      </c>
      <c r="B684" s="1954" t="s">
        <v>529</v>
      </c>
      <c r="C684" s="1933" t="s">
        <v>362</v>
      </c>
      <c r="D684" s="174"/>
      <c r="E684" s="1935"/>
    </row>
    <row r="685" spans="1:5" ht="18.75">
      <c r="A685" s="1929" t="s">
        <v>2080</v>
      </c>
      <c r="B685" s="1954" t="s">
        <v>530</v>
      </c>
      <c r="C685" s="1933" t="s">
        <v>362</v>
      </c>
      <c r="D685" s="174"/>
      <c r="E685" s="1935"/>
    </row>
    <row r="686" spans="1:5" ht="18.75">
      <c r="A686" s="1929" t="s">
        <v>2081</v>
      </c>
      <c r="B686" s="1954" t="s">
        <v>531</v>
      </c>
      <c r="C686" s="1933" t="s">
        <v>362</v>
      </c>
      <c r="D686" s="174"/>
      <c r="E686" s="1935"/>
    </row>
    <row r="687" spans="1:5" ht="19.5">
      <c r="A687" s="1929" t="s">
        <v>2082</v>
      </c>
      <c r="B687" s="1955" t="s">
        <v>532</v>
      </c>
      <c r="C687" s="1933" t="s">
        <v>362</v>
      </c>
      <c r="D687" s="174"/>
      <c r="E687" s="1935"/>
    </row>
    <row r="688" spans="1:5" ht="18.75">
      <c r="A688" s="1929" t="s">
        <v>2083</v>
      </c>
      <c r="B688" s="1954" t="s">
        <v>533</v>
      </c>
      <c r="C688" s="1933" t="s">
        <v>362</v>
      </c>
      <c r="D688" s="174"/>
      <c r="E688" s="1935"/>
    </row>
    <row r="689" spans="1:5" ht="18.75">
      <c r="A689" s="1929" t="s">
        <v>2084</v>
      </c>
      <c r="B689" s="1954" t="s">
        <v>534</v>
      </c>
      <c r="C689" s="1933" t="s">
        <v>362</v>
      </c>
      <c r="D689" s="174"/>
      <c r="E689" s="1935"/>
    </row>
    <row r="690" spans="1:5" ht="18.75">
      <c r="A690" s="1929" t="s">
        <v>2085</v>
      </c>
      <c r="B690" s="1954" t="s">
        <v>535</v>
      </c>
      <c r="C690" s="1933" t="s">
        <v>362</v>
      </c>
      <c r="D690" s="174"/>
      <c r="E690" s="1935"/>
    </row>
    <row r="691" spans="1:5" ht="18.75">
      <c r="A691" s="1929" t="s">
        <v>2086</v>
      </c>
      <c r="B691" s="1954" t="s">
        <v>536</v>
      </c>
      <c r="C691" s="1933" t="s">
        <v>362</v>
      </c>
      <c r="D691" s="174"/>
      <c r="E691" s="1935"/>
    </row>
    <row r="692" spans="1:5" ht="18.75">
      <c r="A692" s="1929" t="s">
        <v>2087</v>
      </c>
      <c r="B692" s="1954" t="s">
        <v>537</v>
      </c>
      <c r="C692" s="1933" t="s">
        <v>362</v>
      </c>
      <c r="D692" s="174"/>
      <c r="E692" s="1935"/>
    </row>
    <row r="693" spans="1:5" ht="19.5">
      <c r="A693" s="1929" t="s">
        <v>2088</v>
      </c>
      <c r="B693" s="1955" t="s">
        <v>538</v>
      </c>
      <c r="C693" s="1933" t="s">
        <v>362</v>
      </c>
      <c r="D693" s="174"/>
      <c r="E693" s="1935"/>
    </row>
    <row r="694" spans="1:5" ht="18.75">
      <c r="A694" s="1929" t="s">
        <v>2089</v>
      </c>
      <c r="B694" s="1954" t="s">
        <v>539</v>
      </c>
      <c r="C694" s="1933" t="s">
        <v>362</v>
      </c>
      <c r="D694" s="174"/>
      <c r="E694" s="1935"/>
    </row>
    <row r="695" spans="1:5" ht="18.75">
      <c r="A695" s="1929" t="s">
        <v>2090</v>
      </c>
      <c r="B695" s="1954" t="s">
        <v>540</v>
      </c>
      <c r="C695" s="1933" t="s">
        <v>362</v>
      </c>
      <c r="D695" s="174"/>
      <c r="E695" s="1935"/>
    </row>
    <row r="696" spans="1:5" ht="18.75">
      <c r="A696" s="1929" t="s">
        <v>2091</v>
      </c>
      <c r="B696" s="1954" t="s">
        <v>541</v>
      </c>
      <c r="C696" s="1933" t="s">
        <v>362</v>
      </c>
      <c r="D696" s="174"/>
      <c r="E696" s="1935"/>
    </row>
    <row r="697" spans="1:5" ht="18.75">
      <c r="A697" s="1929" t="s">
        <v>2092</v>
      </c>
      <c r="B697" s="1954" t="s">
        <v>542</v>
      </c>
      <c r="C697" s="1933" t="s">
        <v>362</v>
      </c>
      <c r="D697" s="174"/>
      <c r="E697" s="1935"/>
    </row>
    <row r="698" spans="1:5" ht="18.75">
      <c r="A698" s="1929" t="s">
        <v>2093</v>
      </c>
      <c r="B698" s="1954" t="s">
        <v>543</v>
      </c>
      <c r="C698" s="1933" t="s">
        <v>362</v>
      </c>
      <c r="D698" s="174"/>
      <c r="E698" s="1935"/>
    </row>
    <row r="699" spans="1:5" ht="18.75">
      <c r="A699" s="1929" t="s">
        <v>2094</v>
      </c>
      <c r="B699" s="1954" t="s">
        <v>544</v>
      </c>
      <c r="C699" s="1933" t="s">
        <v>362</v>
      </c>
      <c r="D699" s="174"/>
      <c r="E699" s="1935"/>
    </row>
    <row r="700" spans="1:5" ht="18.75">
      <c r="A700" s="1929" t="s">
        <v>2095</v>
      </c>
      <c r="B700" s="1954" t="s">
        <v>545</v>
      </c>
      <c r="C700" s="1933" t="s">
        <v>362</v>
      </c>
      <c r="D700" s="174"/>
      <c r="E700" s="1935"/>
    </row>
    <row r="701" spans="1:5" ht="18.75">
      <c r="A701" s="1929" t="s">
        <v>2096</v>
      </c>
      <c r="B701" s="1954" t="s">
        <v>546</v>
      </c>
      <c r="C701" s="1933" t="s">
        <v>362</v>
      </c>
      <c r="D701" s="174"/>
      <c r="E701" s="1935"/>
    </row>
    <row r="702" spans="1:5" ht="18.75">
      <c r="A702" s="1929" t="s">
        <v>2097</v>
      </c>
      <c r="B702" s="1954" t="s">
        <v>547</v>
      </c>
      <c r="C702" s="1933" t="s">
        <v>362</v>
      </c>
      <c r="D702" s="174"/>
      <c r="E702" s="1935"/>
    </row>
    <row r="703" spans="1:5" ht="18.75">
      <c r="A703" s="1929" t="s">
        <v>2098</v>
      </c>
      <c r="B703" s="1954" t="s">
        <v>548</v>
      </c>
      <c r="C703" s="1933" t="s">
        <v>362</v>
      </c>
      <c r="D703" s="174"/>
      <c r="E703" s="1935"/>
    </row>
    <row r="704" spans="1:5" ht="19.5">
      <c r="A704" s="1929" t="s">
        <v>2099</v>
      </c>
      <c r="B704" s="1955" t="s">
        <v>549</v>
      </c>
      <c r="C704" s="1933" t="s">
        <v>362</v>
      </c>
      <c r="D704" s="174"/>
      <c r="E704" s="1935"/>
    </row>
    <row r="705" spans="1:5" ht="18.75">
      <c r="A705" s="1929" t="s">
        <v>2100</v>
      </c>
      <c r="B705" s="1954" t="s">
        <v>550</v>
      </c>
      <c r="C705" s="1933" t="s">
        <v>362</v>
      </c>
      <c r="D705" s="174"/>
      <c r="E705" s="1935"/>
    </row>
    <row r="706" spans="1:5" ht="18.75">
      <c r="A706" s="1929" t="s">
        <v>2101</v>
      </c>
      <c r="B706" s="1954" t="s">
        <v>551</v>
      </c>
      <c r="C706" s="1933" t="s">
        <v>362</v>
      </c>
      <c r="D706" s="174"/>
      <c r="E706" s="1935"/>
    </row>
    <row r="707" spans="1:5" ht="18.75">
      <c r="A707" s="1929" t="s">
        <v>2102</v>
      </c>
      <c r="B707" s="1954" t="s">
        <v>552</v>
      </c>
      <c r="C707" s="1933" t="s">
        <v>362</v>
      </c>
      <c r="D707" s="174"/>
      <c r="E707" s="1935"/>
    </row>
    <row r="708" spans="1:5" ht="18.75">
      <c r="A708" s="1929" t="s">
        <v>2103</v>
      </c>
      <c r="B708" s="1954" t="s">
        <v>553</v>
      </c>
      <c r="C708" s="1933" t="s">
        <v>362</v>
      </c>
      <c r="D708" s="174"/>
      <c r="E708" s="1935"/>
    </row>
    <row r="709" spans="1:5" ht="18.75">
      <c r="A709" s="1929" t="s">
        <v>2104</v>
      </c>
      <c r="B709" s="1954" t="s">
        <v>554</v>
      </c>
      <c r="C709" s="1933" t="s">
        <v>362</v>
      </c>
      <c r="D709" s="174"/>
      <c r="E709" s="1935"/>
    </row>
    <row r="710" spans="1:5" ht="18.75">
      <c r="A710" s="1929" t="s">
        <v>2105</v>
      </c>
      <c r="B710" s="1954" t="s">
        <v>555</v>
      </c>
      <c r="C710" s="1933" t="s">
        <v>362</v>
      </c>
      <c r="D710" s="174"/>
      <c r="E710" s="1935"/>
    </row>
    <row r="711" spans="1:5" ht="18.75">
      <c r="A711" s="1929" t="s">
        <v>2106</v>
      </c>
      <c r="B711" s="1954" t="s">
        <v>556</v>
      </c>
      <c r="C711" s="1933" t="s">
        <v>362</v>
      </c>
      <c r="D711" s="174"/>
      <c r="E711" s="1935"/>
    </row>
    <row r="712" spans="1:5" ht="18.75">
      <c r="A712" s="1929" t="s">
        <v>2107</v>
      </c>
      <c r="B712" s="1954" t="s">
        <v>557</v>
      </c>
      <c r="C712" s="1933" t="s">
        <v>362</v>
      </c>
      <c r="D712" s="174"/>
      <c r="E712" s="1935"/>
    </row>
    <row r="713" spans="1:5" ht="18.75">
      <c r="A713" s="1929" t="s">
        <v>2108</v>
      </c>
      <c r="B713" s="1954" t="s">
        <v>558</v>
      </c>
      <c r="C713" s="1933" t="s">
        <v>362</v>
      </c>
      <c r="D713" s="174"/>
      <c r="E713" s="1935"/>
    </row>
    <row r="714" spans="1:5" ht="19.5">
      <c r="A714" s="1929" t="s">
        <v>2109</v>
      </c>
      <c r="B714" s="1955" t="s">
        <v>559</v>
      </c>
      <c r="C714" s="1933" t="s">
        <v>362</v>
      </c>
      <c r="D714" s="174"/>
      <c r="E714" s="1935"/>
    </row>
    <row r="715" spans="1:5" ht="18.75">
      <c r="A715" s="1929" t="s">
        <v>2110</v>
      </c>
      <c r="B715" s="1954" t="s">
        <v>560</v>
      </c>
      <c r="C715" s="1933" t="s">
        <v>362</v>
      </c>
      <c r="D715" s="174"/>
      <c r="E715" s="1935"/>
    </row>
    <row r="716" spans="1:5" ht="18.75">
      <c r="A716" s="1929" t="s">
        <v>2111</v>
      </c>
      <c r="B716" s="1954" t="s">
        <v>561</v>
      </c>
      <c r="C716" s="1933" t="s">
        <v>362</v>
      </c>
      <c r="D716" s="174"/>
      <c r="E716" s="1935"/>
    </row>
    <row r="717" spans="1:5" ht="18.75">
      <c r="A717" s="1929" t="s">
        <v>2112</v>
      </c>
      <c r="B717" s="1954" t="s">
        <v>562</v>
      </c>
      <c r="C717" s="1933" t="s">
        <v>362</v>
      </c>
      <c r="D717" s="174"/>
      <c r="E717" s="1935"/>
    </row>
    <row r="718" spans="1:5" ht="18.75">
      <c r="A718" s="1929" t="s">
        <v>2113</v>
      </c>
      <c r="B718" s="1954" t="s">
        <v>563</v>
      </c>
      <c r="C718" s="1933" t="s">
        <v>362</v>
      </c>
      <c r="D718" s="174"/>
      <c r="E718" s="1935"/>
    </row>
    <row r="719" spans="1:5" ht="19.5">
      <c r="A719" s="1929" t="s">
        <v>2114</v>
      </c>
      <c r="B719" s="1955" t="s">
        <v>564</v>
      </c>
      <c r="C719" s="1933" t="s">
        <v>362</v>
      </c>
      <c r="D719" s="174"/>
      <c r="E719" s="1935"/>
    </row>
    <row r="720" spans="1:5" ht="19.5">
      <c r="A720" s="174"/>
      <c r="B720" s="179"/>
      <c r="C720" s="1933"/>
      <c r="D720" s="174"/>
      <c r="E720" s="1935"/>
    </row>
    <row r="721" spans="1:5">
      <c r="A721" s="1888" t="s">
        <v>1274</v>
      </c>
      <c r="B721" s="1889" t="s">
        <v>1273</v>
      </c>
      <c r="C721" s="1817" t="s">
        <v>1274</v>
      </c>
      <c r="D721" s="1958"/>
      <c r="E721" s="1958"/>
    </row>
    <row r="722" spans="1:5">
      <c r="A722" s="1817"/>
      <c r="B722" s="1959">
        <v>43496</v>
      </c>
      <c r="C722" s="1817" t="s">
        <v>2115</v>
      </c>
      <c r="D722" s="1958"/>
      <c r="E722" s="1958"/>
    </row>
    <row r="723" spans="1:5">
      <c r="A723" s="1817"/>
      <c r="B723" s="1959">
        <v>43524</v>
      </c>
      <c r="C723" s="1817" t="s">
        <v>2116</v>
      </c>
      <c r="D723" s="1958"/>
      <c r="E723" s="1958"/>
    </row>
    <row r="724" spans="1:5">
      <c r="A724" s="1817"/>
      <c r="B724" s="1959">
        <v>43555</v>
      </c>
      <c r="C724" s="1817" t="s">
        <v>2117</v>
      </c>
      <c r="D724" s="1958"/>
      <c r="E724" s="1958"/>
    </row>
    <row r="725" spans="1:5">
      <c r="A725" s="1817"/>
      <c r="B725" s="1959">
        <v>43585</v>
      </c>
      <c r="C725" s="1817" t="s">
        <v>2118</v>
      </c>
    </row>
    <row r="726" spans="1:5">
      <c r="A726" s="1817"/>
      <c r="B726" s="1959">
        <v>43616</v>
      </c>
      <c r="C726" s="1817" t="s">
        <v>2119</v>
      </c>
    </row>
    <row r="727" spans="1:5">
      <c r="A727" s="1817"/>
      <c r="B727" s="1959">
        <v>43646</v>
      </c>
      <c r="C727" s="1817" t="s">
        <v>2120</v>
      </c>
    </row>
    <row r="728" spans="1:5">
      <c r="A728" s="1817"/>
      <c r="B728" s="1959">
        <v>43677</v>
      </c>
      <c r="C728" s="1817" t="s">
        <v>2121</v>
      </c>
    </row>
    <row r="729" spans="1:5">
      <c r="A729" s="1817"/>
      <c r="B729" s="1959">
        <v>43708</v>
      </c>
      <c r="C729" s="1817" t="s">
        <v>2122</v>
      </c>
    </row>
    <row r="730" spans="1:5">
      <c r="A730" s="1817"/>
      <c r="B730" s="1959">
        <v>43738</v>
      </c>
      <c r="C730" s="1817" t="s">
        <v>2123</v>
      </c>
    </row>
    <row r="731" spans="1:5">
      <c r="A731" s="1817"/>
      <c r="B731" s="1959">
        <v>43769</v>
      </c>
      <c r="C731" s="1817" t="s">
        <v>2124</v>
      </c>
    </row>
    <row r="732" spans="1:5">
      <c r="A732" s="1817"/>
      <c r="B732" s="1959">
        <v>43799</v>
      </c>
      <c r="C732" s="1817" t="s">
        <v>2125</v>
      </c>
    </row>
    <row r="733" spans="1:5">
      <c r="A733" s="1817"/>
      <c r="B733" s="1959">
        <v>43830</v>
      </c>
      <c r="C733" s="1817" t="s">
        <v>2126</v>
      </c>
    </row>
  </sheetData>
  <sheetProtection password="81B0" sheet="1"/>
  <phoneticPr fontId="3"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Cash-Flow-DATA</vt:lpstr>
      <vt:lpstr>OTCHET-agregirani pokazateli</vt:lpstr>
      <vt:lpstr>OTCHET F</vt:lpstr>
      <vt:lpstr>OTCHET</vt:lpstr>
      <vt:lpstr>INF</vt:lpstr>
      <vt:lpstr>list</vt:lpstr>
      <vt:lpstr>Date</vt:lpstr>
      <vt:lpstr>EBK_DEIN</vt:lpstr>
      <vt:lpstr>EBK_DEIN2</vt:lpstr>
      <vt:lpstr>list</vt:lpstr>
      <vt:lpstr>OP_LIST</vt:lpstr>
      <vt:lpstr>OP_LIST2</vt:lpstr>
      <vt:lpstr>PRBK</vt:lpstr>
      <vt:lpstr>'OTCHET-agregirani pokazateli'!Print_Area</vt:lpstr>
      <vt:lpstr>'OTCHET-agregirani pokazateli'!Print_Titles</vt:lpstr>
      <vt:lpstr>SMETKA</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 Station</dc:creator>
  <cp:lastModifiedBy>Albena Laleva</cp:lastModifiedBy>
  <cp:lastPrinted>2017-12-14T08:03:15Z</cp:lastPrinted>
  <dcterms:created xsi:type="dcterms:W3CDTF">1997-12-10T11:54:07Z</dcterms:created>
  <dcterms:modified xsi:type="dcterms:W3CDTF">2019-04-23T13:35:43Z</dcterms:modified>
</cp:coreProperties>
</file>